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1255.2024 SRP SGPE 35621.2024 - Material de Representação - VIG. 03.10.2025\"/>
    </mc:Choice>
  </mc:AlternateContent>
  <xr:revisionPtr revIDLastSave="0" documentId="13_ncr:1_{F9125009-0577-4520-9E30-2D2A96DFE6AF}" xr6:coauthVersionLast="47" xr6:coauthVersionMax="47" xr10:uidLastSave="{00000000-0000-0000-0000-000000000000}"/>
  <bookViews>
    <workbookView xWindow="-120" yWindow="-120" windowWidth="29040" windowHeight="15720" tabRatio="646" activeTab="14" xr2:uid="{00000000-000D-0000-FFFF-FFFF00000000}"/>
  </bookViews>
  <sheets>
    <sheet name="REITORIA-GAB" sheetId="182" r:id="rId1"/>
    <sheet name="CEART" sheetId="166" r:id="rId2"/>
    <sheet name="CEFID" sheetId="170" r:id="rId3"/>
    <sheet name="ESAG" sheetId="171" r:id="rId4"/>
    <sheet name="FAED" sheetId="172" r:id="rId5"/>
    <sheet name="CAV" sheetId="173" r:id="rId6"/>
    <sheet name="CCT" sheetId="174" r:id="rId7"/>
    <sheet name="CEAD" sheetId="175" r:id="rId8"/>
    <sheet name="CEAVI" sheetId="176" r:id="rId9"/>
    <sheet name="CEO" sheetId="177" r:id="rId10"/>
    <sheet name="CEPLAN" sheetId="178" r:id="rId11"/>
    <sheet name="CERES" sheetId="179" r:id="rId12"/>
    <sheet name="CESFI" sheetId="180" r:id="rId13"/>
    <sheet name="CESMO" sheetId="181" r:id="rId14"/>
    <sheet name="GESTOR" sheetId="162" r:id="rId15"/>
    <sheet name="(CARONA)" sheetId="183" r:id="rId16"/>
  </sheets>
  <definedNames>
    <definedName name="_xlnm._FilterDatabase" localSheetId="5" hidden="1">CAV!$A$3:$AF$12</definedName>
    <definedName name="_xlnm._FilterDatabase" localSheetId="6" hidden="1">CCT!$A$3:$AF$12</definedName>
    <definedName name="_xlnm._FilterDatabase" localSheetId="7" hidden="1">CEAD!$A$3:$AI$12</definedName>
    <definedName name="_xlnm._FilterDatabase" localSheetId="1" hidden="1">CEART!$A$3:$AF$12</definedName>
    <definedName name="_xlnm._FilterDatabase" localSheetId="8" hidden="1">CEAVI!$A$3:$AF$12</definedName>
    <definedName name="_xlnm._FilterDatabase" localSheetId="2" hidden="1">CEFID!$A$3:$AF$12</definedName>
    <definedName name="_xlnm._FilterDatabase" localSheetId="9" hidden="1">CEO!$A$3:$AF$12</definedName>
    <definedName name="_xlnm._FilterDatabase" localSheetId="10" hidden="1">CEPLAN!$A$3:$AF$12</definedName>
    <definedName name="_xlnm._FilterDatabase" localSheetId="11" hidden="1">CERES!$A$3:$AF$12</definedName>
    <definedName name="_xlnm._FilterDatabase" localSheetId="12" hidden="1">CESFI!$A$3:$AF$12</definedName>
    <definedName name="_xlnm._FilterDatabase" localSheetId="13" hidden="1">CESMO!$A$3:$AF$12</definedName>
    <definedName name="_xlnm._FilterDatabase" localSheetId="3" hidden="1">ESAG!$A$3:$AF$12</definedName>
    <definedName name="_xlnm._FilterDatabase" localSheetId="4" hidden="1">FAED!$A$3:$AF$12</definedName>
    <definedName name="_xlnm._FilterDatabase" localSheetId="0" hidden="1">'REITORIA-GAB'!$A$3:$AG$13</definedName>
    <definedName name="diasuteis" localSheetId="5">#REF!</definedName>
    <definedName name="diasuteis" localSheetId="6">#REF!</definedName>
    <definedName name="diasuteis" localSheetId="7">#REF!</definedName>
    <definedName name="diasuteis" localSheetId="1">#REF!</definedName>
    <definedName name="diasuteis" localSheetId="8">#REF!</definedName>
    <definedName name="diasuteis" localSheetId="2">#REF!</definedName>
    <definedName name="diasuteis" localSheetId="9">#REF!</definedName>
    <definedName name="diasuteis" localSheetId="10">#REF!</definedName>
    <definedName name="diasuteis" localSheetId="11">#REF!</definedName>
    <definedName name="diasuteis" localSheetId="12">#REF!</definedName>
    <definedName name="diasuteis" localSheetId="13">#REF!</definedName>
    <definedName name="diasuteis" localSheetId="3">#REF!</definedName>
    <definedName name="diasuteis" localSheetId="4">#REF!</definedName>
    <definedName name="diasuteis" localSheetId="14">#REF!</definedName>
    <definedName name="diasuteis" localSheetId="0">#REF!</definedName>
    <definedName name="diasuteis">#REF!</definedName>
    <definedName name="Ferias" localSheetId="14">#REF!</definedName>
    <definedName name="Ferias">#REF!</definedName>
    <definedName name="IDCH">#REF!</definedName>
    <definedName name="RD" localSheetId="14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181" l="1"/>
  <c r="T12" i="181"/>
  <c r="S12" i="181"/>
  <c r="Q12" i="173" l="1"/>
  <c r="V12" i="177"/>
  <c r="U12" i="177"/>
  <c r="T12" i="177"/>
  <c r="S12" i="177"/>
  <c r="U12" i="176" l="1"/>
  <c r="T12" i="176"/>
  <c r="S12" i="176"/>
  <c r="Q12" i="178"/>
  <c r="Q12" i="174"/>
  <c r="Q12" i="180"/>
  <c r="U12" i="180"/>
  <c r="T12" i="180"/>
  <c r="S12" i="180"/>
  <c r="U12" i="179"/>
  <c r="T12" i="179"/>
  <c r="S12" i="179"/>
  <c r="U12" i="170" l="1"/>
  <c r="T12" i="170"/>
  <c r="S12" i="170"/>
  <c r="Q12" i="172" l="1"/>
  <c r="J12" i="175"/>
  <c r="K12" i="175"/>
  <c r="L12" i="175"/>
  <c r="M12" i="175"/>
  <c r="N12" i="175"/>
  <c r="O12" i="175"/>
  <c r="P12" i="175"/>
  <c r="Q12" i="175"/>
  <c r="S12" i="166" l="1"/>
  <c r="U12" i="171" l="1"/>
  <c r="T12" i="171"/>
  <c r="S12" i="171"/>
  <c r="T12" i="175" l="1"/>
  <c r="U12" i="175"/>
  <c r="I13" i="175"/>
  <c r="K13" i="175"/>
  <c r="M5" i="162"/>
  <c r="P5" i="162" s="1"/>
  <c r="M6" i="162"/>
  <c r="P6" i="162" s="1"/>
  <c r="M7" i="162"/>
  <c r="P7" i="162" s="1"/>
  <c r="M8" i="162"/>
  <c r="P8" i="162" s="1"/>
  <c r="M9" i="162"/>
  <c r="P9" i="162" s="1"/>
  <c r="M10" i="162"/>
  <c r="P10" i="162" s="1"/>
  <c r="M11" i="162"/>
  <c r="P11" i="162" s="1"/>
  <c r="M4" i="162"/>
  <c r="P4" i="162" s="1"/>
  <c r="I13" i="181"/>
  <c r="I13" i="180"/>
  <c r="I13" i="179"/>
  <c r="I13" i="178"/>
  <c r="I13" i="177"/>
  <c r="I13" i="176"/>
  <c r="I13" i="174"/>
  <c r="I13" i="173"/>
  <c r="I13" i="172"/>
  <c r="I13" i="171"/>
  <c r="I13" i="170"/>
  <c r="I13" i="166"/>
  <c r="Q11" i="181"/>
  <c r="M11" i="181"/>
  <c r="K11" i="181"/>
  <c r="J11" i="181"/>
  <c r="Q10" i="181"/>
  <c r="M10" i="181"/>
  <c r="K10" i="181"/>
  <c r="J10" i="181"/>
  <c r="Q9" i="181"/>
  <c r="M9" i="181"/>
  <c r="K9" i="181"/>
  <c r="J9" i="181"/>
  <c r="Q8" i="181"/>
  <c r="M8" i="181"/>
  <c r="K8" i="181"/>
  <c r="J8" i="181"/>
  <c r="Q7" i="181"/>
  <c r="M7" i="181"/>
  <c r="K7" i="181"/>
  <c r="J7" i="181"/>
  <c r="Q6" i="181"/>
  <c r="M6" i="181"/>
  <c r="K6" i="181"/>
  <c r="J6" i="181"/>
  <c r="Q5" i="181"/>
  <c r="M5" i="181"/>
  <c r="K5" i="181"/>
  <c r="K13" i="181" s="1"/>
  <c r="J5" i="181"/>
  <c r="Q4" i="181"/>
  <c r="Q12" i="181" s="1"/>
  <c r="M4" i="181"/>
  <c r="K4" i="181"/>
  <c r="J4" i="181"/>
  <c r="J13" i="181" s="1"/>
  <c r="Q11" i="180"/>
  <c r="M11" i="180"/>
  <c r="K11" i="180"/>
  <c r="J11" i="180"/>
  <c r="Q10" i="180"/>
  <c r="M10" i="180"/>
  <c r="K10" i="180"/>
  <c r="J10" i="180"/>
  <c r="Q9" i="180"/>
  <c r="M9" i="180"/>
  <c r="K9" i="180"/>
  <c r="J9" i="180"/>
  <c r="Q8" i="180"/>
  <c r="M8" i="180"/>
  <c r="K8" i="180"/>
  <c r="J8" i="180"/>
  <c r="Q7" i="180"/>
  <c r="M7" i="180"/>
  <c r="K7" i="180"/>
  <c r="J7" i="180"/>
  <c r="Q6" i="180"/>
  <c r="M6" i="180"/>
  <c r="K6" i="180"/>
  <c r="J6" i="180"/>
  <c r="Q5" i="180"/>
  <c r="M5" i="180"/>
  <c r="K5" i="180"/>
  <c r="J5" i="180"/>
  <c r="Q4" i="180"/>
  <c r="M4" i="180"/>
  <c r="K4" i="180"/>
  <c r="J4" i="180"/>
  <c r="Q11" i="179"/>
  <c r="M11" i="179"/>
  <c r="K11" i="179"/>
  <c r="J11" i="179"/>
  <c r="Q10" i="179"/>
  <c r="M10" i="179"/>
  <c r="K10" i="179"/>
  <c r="J10" i="179"/>
  <c r="Q9" i="179"/>
  <c r="M9" i="179"/>
  <c r="K9" i="179"/>
  <c r="J9" i="179"/>
  <c r="Q8" i="179"/>
  <c r="M8" i="179"/>
  <c r="K8" i="179"/>
  <c r="J8" i="179"/>
  <c r="Q7" i="179"/>
  <c r="M7" i="179"/>
  <c r="K7" i="179"/>
  <c r="J7" i="179"/>
  <c r="Q6" i="179"/>
  <c r="M6" i="179"/>
  <c r="K6" i="179"/>
  <c r="J6" i="179"/>
  <c r="Q5" i="179"/>
  <c r="M5" i="179"/>
  <c r="K5" i="179"/>
  <c r="J5" i="179"/>
  <c r="Q4" i="179"/>
  <c r="Q12" i="179" s="1"/>
  <c r="M4" i="179"/>
  <c r="K4" i="179"/>
  <c r="K13" i="179" s="1"/>
  <c r="J4" i="179"/>
  <c r="K13" i="178"/>
  <c r="Q11" i="178"/>
  <c r="M11" i="178"/>
  <c r="K11" i="178"/>
  <c r="J11" i="178"/>
  <c r="Q10" i="178"/>
  <c r="M10" i="178"/>
  <c r="K10" i="178"/>
  <c r="J10" i="178"/>
  <c r="Q9" i="178"/>
  <c r="M9" i="178"/>
  <c r="K9" i="178"/>
  <c r="J9" i="178"/>
  <c r="Q8" i="178"/>
  <c r="M8" i="178"/>
  <c r="K8" i="178"/>
  <c r="J8" i="178"/>
  <c r="Q7" i="178"/>
  <c r="M7" i="178"/>
  <c r="K7" i="178"/>
  <c r="J7" i="178"/>
  <c r="Q6" i="178"/>
  <c r="M6" i="178"/>
  <c r="K6" i="178"/>
  <c r="J6" i="178"/>
  <c r="Q5" i="178"/>
  <c r="M5" i="178"/>
  <c r="K5" i="178"/>
  <c r="J5" i="178"/>
  <c r="Q4" i="178"/>
  <c r="M4" i="178"/>
  <c r="K4" i="178"/>
  <c r="J4" i="178"/>
  <c r="J13" i="178" s="1"/>
  <c r="Q11" i="177"/>
  <c r="M11" i="177"/>
  <c r="K11" i="177"/>
  <c r="J11" i="177"/>
  <c r="Q10" i="177"/>
  <c r="M10" i="177"/>
  <c r="K10" i="177"/>
  <c r="J10" i="177"/>
  <c r="Q9" i="177"/>
  <c r="M9" i="177"/>
  <c r="K9" i="177"/>
  <c r="J9" i="177"/>
  <c r="Q8" i="177"/>
  <c r="M8" i="177"/>
  <c r="K8" i="177"/>
  <c r="J8" i="177"/>
  <c r="Q7" i="177"/>
  <c r="M7" i="177"/>
  <c r="K7" i="177"/>
  <c r="J7" i="177"/>
  <c r="Q6" i="177"/>
  <c r="M6" i="177"/>
  <c r="K6" i="177"/>
  <c r="J6" i="177"/>
  <c r="Q5" i="177"/>
  <c r="M5" i="177"/>
  <c r="K5" i="177"/>
  <c r="J5" i="177"/>
  <c r="Q4" i="177"/>
  <c r="Q12" i="177" s="1"/>
  <c r="M4" i="177"/>
  <c r="K4" i="177"/>
  <c r="K13" i="177" s="1"/>
  <c r="J4" i="177"/>
  <c r="J13" i="177" s="1"/>
  <c r="Q11" i="176"/>
  <c r="M11" i="176"/>
  <c r="K11" i="176"/>
  <c r="J11" i="176"/>
  <c r="Q10" i="176"/>
  <c r="M10" i="176"/>
  <c r="K10" i="176"/>
  <c r="J10" i="176"/>
  <c r="Q9" i="176"/>
  <c r="M9" i="176"/>
  <c r="K9" i="176"/>
  <c r="J9" i="176"/>
  <c r="Q8" i="176"/>
  <c r="M8" i="176"/>
  <c r="K8" i="176"/>
  <c r="J8" i="176"/>
  <c r="Q7" i="176"/>
  <c r="M7" i="176"/>
  <c r="K7" i="176"/>
  <c r="J7" i="176"/>
  <c r="Q6" i="176"/>
  <c r="M6" i="176"/>
  <c r="K6" i="176"/>
  <c r="J6" i="176"/>
  <c r="Q5" i="176"/>
  <c r="M5" i="176"/>
  <c r="K5" i="176"/>
  <c r="J5" i="176"/>
  <c r="Q4" i="176"/>
  <c r="M4" i="176"/>
  <c r="K4" i="176"/>
  <c r="J4" i="176"/>
  <c r="Q11" i="175"/>
  <c r="M11" i="175"/>
  <c r="K11" i="175"/>
  <c r="J11" i="175"/>
  <c r="Q10" i="175"/>
  <c r="M10" i="175"/>
  <c r="K10" i="175"/>
  <c r="J10" i="175"/>
  <c r="Q9" i="175"/>
  <c r="M9" i="175"/>
  <c r="K9" i="175"/>
  <c r="J9" i="175"/>
  <c r="Q8" i="175"/>
  <c r="M8" i="175"/>
  <c r="K8" i="175"/>
  <c r="J8" i="175"/>
  <c r="Q7" i="175"/>
  <c r="M7" i="175"/>
  <c r="K7" i="175"/>
  <c r="J7" i="175"/>
  <c r="Q6" i="175"/>
  <c r="M6" i="175"/>
  <c r="K6" i="175"/>
  <c r="J6" i="175"/>
  <c r="Q5" i="175"/>
  <c r="M5" i="175"/>
  <c r="K5" i="175"/>
  <c r="J5" i="175"/>
  <c r="Q4" i="175"/>
  <c r="M4" i="175"/>
  <c r="K4" i="175"/>
  <c r="J4" i="175"/>
  <c r="J13" i="175" s="1"/>
  <c r="Q11" i="174"/>
  <c r="M11" i="174"/>
  <c r="K11" i="174"/>
  <c r="J11" i="174"/>
  <c r="Q10" i="174"/>
  <c r="M10" i="174"/>
  <c r="K10" i="174"/>
  <c r="J10" i="174"/>
  <c r="Q9" i="174"/>
  <c r="M9" i="174"/>
  <c r="K9" i="174"/>
  <c r="J9" i="174"/>
  <c r="Q8" i="174"/>
  <c r="M8" i="174"/>
  <c r="K8" i="174"/>
  <c r="J8" i="174"/>
  <c r="Q7" i="174"/>
  <c r="M7" i="174"/>
  <c r="K7" i="174"/>
  <c r="J7" i="174"/>
  <c r="Q6" i="174"/>
  <c r="M6" i="174"/>
  <c r="K6" i="174"/>
  <c r="J6" i="174"/>
  <c r="Q5" i="174"/>
  <c r="M5" i="174"/>
  <c r="K5" i="174"/>
  <c r="J5" i="174"/>
  <c r="Q4" i="174"/>
  <c r="M4" i="174"/>
  <c r="K4" i="174"/>
  <c r="K13" i="174" s="1"/>
  <c r="J4" i="174"/>
  <c r="J13" i="174" s="1"/>
  <c r="Q11" i="173"/>
  <c r="M11" i="173"/>
  <c r="K11" i="173"/>
  <c r="J11" i="173"/>
  <c r="Q10" i="173"/>
  <c r="M10" i="173"/>
  <c r="K10" i="173"/>
  <c r="J10" i="173"/>
  <c r="Q9" i="173"/>
  <c r="M9" i="173"/>
  <c r="K9" i="173"/>
  <c r="J9" i="173"/>
  <c r="Q8" i="173"/>
  <c r="M8" i="173"/>
  <c r="K8" i="173"/>
  <c r="J8" i="173"/>
  <c r="Q7" i="173"/>
  <c r="M7" i="173"/>
  <c r="K7" i="173"/>
  <c r="J7" i="173"/>
  <c r="Q6" i="173"/>
  <c r="M6" i="173"/>
  <c r="K6" i="173"/>
  <c r="J6" i="173"/>
  <c r="Q5" i="173"/>
  <c r="M5" i="173"/>
  <c r="K5" i="173"/>
  <c r="J5" i="173"/>
  <c r="Q4" i="173"/>
  <c r="M4" i="173"/>
  <c r="K4" i="173"/>
  <c r="K13" i="173" s="1"/>
  <c r="J4" i="173"/>
  <c r="J13" i="173" s="1"/>
  <c r="Q11" i="172"/>
  <c r="M11" i="172"/>
  <c r="K11" i="172"/>
  <c r="J11" i="172"/>
  <c r="Q10" i="172"/>
  <c r="M10" i="172"/>
  <c r="K10" i="172"/>
  <c r="J10" i="172"/>
  <c r="Q9" i="172"/>
  <c r="M9" i="172"/>
  <c r="K9" i="172"/>
  <c r="J9" i="172"/>
  <c r="Q8" i="172"/>
  <c r="M8" i="172"/>
  <c r="K8" i="172"/>
  <c r="J8" i="172"/>
  <c r="Q7" i="172"/>
  <c r="M7" i="172"/>
  <c r="K7" i="172"/>
  <c r="J7" i="172"/>
  <c r="Q6" i="172"/>
  <c r="M6" i="172"/>
  <c r="K6" i="172"/>
  <c r="J6" i="172"/>
  <c r="J13" i="172" s="1"/>
  <c r="Q5" i="172"/>
  <c r="M5" i="172"/>
  <c r="K5" i="172"/>
  <c r="J5" i="172"/>
  <c r="Q4" i="172"/>
  <c r="M4" i="172"/>
  <c r="K4" i="172"/>
  <c r="K13" i="172" s="1"/>
  <c r="J4" i="172"/>
  <c r="Q11" i="171"/>
  <c r="M11" i="171"/>
  <c r="K11" i="171"/>
  <c r="J11" i="171"/>
  <c r="Q10" i="171"/>
  <c r="M10" i="171"/>
  <c r="K10" i="171"/>
  <c r="J10" i="171"/>
  <c r="Q9" i="171"/>
  <c r="M9" i="171"/>
  <c r="K9" i="171"/>
  <c r="J9" i="171"/>
  <c r="Q8" i="171"/>
  <c r="M8" i="171"/>
  <c r="K8" i="171"/>
  <c r="J8" i="171"/>
  <c r="Q7" i="171"/>
  <c r="M7" i="171"/>
  <c r="K7" i="171"/>
  <c r="J7" i="171"/>
  <c r="Q6" i="171"/>
  <c r="M6" i="171"/>
  <c r="K6" i="171"/>
  <c r="J6" i="171"/>
  <c r="Q5" i="171"/>
  <c r="M5" i="171"/>
  <c r="K5" i="171"/>
  <c r="J5" i="171"/>
  <c r="Q4" i="171"/>
  <c r="M4" i="171"/>
  <c r="K4" i="171"/>
  <c r="K13" i="171" s="1"/>
  <c r="J4" i="171"/>
  <c r="J13" i="171" s="1"/>
  <c r="Q11" i="170"/>
  <c r="M11" i="170"/>
  <c r="K11" i="170"/>
  <c r="J11" i="170"/>
  <c r="Q10" i="170"/>
  <c r="M10" i="170"/>
  <c r="K10" i="170"/>
  <c r="J10" i="170"/>
  <c r="Q9" i="170"/>
  <c r="M9" i="170"/>
  <c r="K9" i="170"/>
  <c r="J9" i="170"/>
  <c r="Q8" i="170"/>
  <c r="M8" i="170"/>
  <c r="K8" i="170"/>
  <c r="J8" i="170"/>
  <c r="Q7" i="170"/>
  <c r="M7" i="170"/>
  <c r="K7" i="170"/>
  <c r="J7" i="170"/>
  <c r="Q6" i="170"/>
  <c r="M6" i="170"/>
  <c r="K6" i="170"/>
  <c r="J6" i="170"/>
  <c r="Q5" i="170"/>
  <c r="M5" i="170"/>
  <c r="K5" i="170"/>
  <c r="J5" i="170"/>
  <c r="Q4" i="170"/>
  <c r="Q12" i="170" s="1"/>
  <c r="M4" i="170"/>
  <c r="K4" i="170"/>
  <c r="K13" i="170" s="1"/>
  <c r="J4" i="170"/>
  <c r="J13" i="170" s="1"/>
  <c r="Q11" i="166"/>
  <c r="M11" i="166"/>
  <c r="K11" i="166"/>
  <c r="J11" i="166"/>
  <c r="Q10" i="166"/>
  <c r="M10" i="166"/>
  <c r="K10" i="166"/>
  <c r="J10" i="166"/>
  <c r="Q9" i="166"/>
  <c r="M9" i="166"/>
  <c r="K9" i="166"/>
  <c r="J9" i="166"/>
  <c r="Q8" i="166"/>
  <c r="M8" i="166"/>
  <c r="K8" i="166"/>
  <c r="J8" i="166"/>
  <c r="Q7" i="166"/>
  <c r="M7" i="166"/>
  <c r="K7" i="166"/>
  <c r="J7" i="166"/>
  <c r="Q6" i="166"/>
  <c r="M6" i="166"/>
  <c r="K6" i="166"/>
  <c r="J6" i="166"/>
  <c r="Q5" i="166"/>
  <c r="M5" i="166"/>
  <c r="K5" i="166"/>
  <c r="J5" i="166"/>
  <c r="Q4" i="166"/>
  <c r="Q12" i="166" s="1"/>
  <c r="M4" i="166"/>
  <c r="K4" i="166"/>
  <c r="K13" i="166" s="1"/>
  <c r="J4" i="166"/>
  <c r="J13" i="166" s="1"/>
  <c r="I13" i="182"/>
  <c r="J5" i="182"/>
  <c r="K5" i="182"/>
  <c r="K5" i="162" s="1"/>
  <c r="M5" i="182"/>
  <c r="Q5" i="182"/>
  <c r="J6" i="182"/>
  <c r="K6" i="182"/>
  <c r="K6" i="162" s="1"/>
  <c r="M6" i="182"/>
  <c r="Q6" i="182"/>
  <c r="J7" i="182"/>
  <c r="K7" i="182"/>
  <c r="K7" i="162" s="1"/>
  <c r="M7" i="182"/>
  <c r="L7" i="162" s="1"/>
  <c r="Q7" i="182"/>
  <c r="J8" i="182"/>
  <c r="K8" i="182"/>
  <c r="K8" i="162" s="1"/>
  <c r="M8" i="182"/>
  <c r="Q8" i="182"/>
  <c r="J9" i="182"/>
  <c r="K9" i="182"/>
  <c r="K9" i="162" s="1"/>
  <c r="M9" i="182"/>
  <c r="L9" i="162" s="1"/>
  <c r="Q9" i="182"/>
  <c r="J10" i="182"/>
  <c r="K10" i="182"/>
  <c r="K10" i="162" s="1"/>
  <c r="M10" i="182"/>
  <c r="Q10" i="182"/>
  <c r="J11" i="182"/>
  <c r="K11" i="182"/>
  <c r="K11" i="162" s="1"/>
  <c r="M11" i="182"/>
  <c r="L11" i="162" s="1"/>
  <c r="Q11" i="182"/>
  <c r="Q4" i="182"/>
  <c r="M4" i="182"/>
  <c r="K4" i="182"/>
  <c r="J4" i="182"/>
  <c r="D5" i="183"/>
  <c r="D6" i="183"/>
  <c r="D7" i="183"/>
  <c r="D8" i="183"/>
  <c r="D9" i="183"/>
  <c r="D10" i="183"/>
  <c r="D11" i="183"/>
  <c r="D4" i="183"/>
  <c r="D3" i="183"/>
  <c r="K5" i="183"/>
  <c r="K6" i="183"/>
  <c r="K7" i="183"/>
  <c r="K8" i="183"/>
  <c r="K9" i="183"/>
  <c r="K10" i="183"/>
  <c r="K11" i="183"/>
  <c r="K12" i="183"/>
  <c r="K4" i="183"/>
  <c r="F5" i="183"/>
  <c r="F6" i="183"/>
  <c r="F7" i="183"/>
  <c r="F8" i="183"/>
  <c r="F9" i="183"/>
  <c r="F10" i="183"/>
  <c r="F11" i="183"/>
  <c r="F4" i="183"/>
  <c r="C5" i="183"/>
  <c r="C6" i="183"/>
  <c r="C7" i="183"/>
  <c r="C8" i="183"/>
  <c r="C9" i="183"/>
  <c r="C10" i="183"/>
  <c r="C11" i="183"/>
  <c r="C4" i="183"/>
  <c r="C3" i="183"/>
  <c r="B5" i="183"/>
  <c r="B6" i="183"/>
  <c r="B7" i="183"/>
  <c r="B8" i="183"/>
  <c r="B9" i="183"/>
  <c r="B10" i="183"/>
  <c r="B11" i="183"/>
  <c r="B4" i="183"/>
  <c r="A5" i="183"/>
  <c r="A6" i="183"/>
  <c r="A7" i="183"/>
  <c r="A8" i="183"/>
  <c r="A9" i="183"/>
  <c r="A10" i="183"/>
  <c r="A11" i="183"/>
  <c r="A4" i="183"/>
  <c r="G1" i="183"/>
  <c r="G15" i="183" s="1"/>
  <c r="C1" i="183"/>
  <c r="G13" i="183" s="1"/>
  <c r="A1" i="183"/>
  <c r="G14" i="183" s="1"/>
  <c r="K13" i="176" l="1"/>
  <c r="Q12" i="176"/>
  <c r="J13" i="176"/>
  <c r="J13" i="180"/>
  <c r="K13" i="180"/>
  <c r="J13" i="179"/>
  <c r="Q12" i="171"/>
  <c r="J10" i="162"/>
  <c r="J8" i="162"/>
  <c r="J6" i="162"/>
  <c r="J11" i="162"/>
  <c r="J9" i="162"/>
  <c r="J5" i="162"/>
  <c r="L4" i="162"/>
  <c r="J7" i="162"/>
  <c r="K4" i="162"/>
  <c r="L10" i="162"/>
  <c r="L8" i="162"/>
  <c r="L6" i="162"/>
  <c r="L5" i="162"/>
  <c r="P12" i="162"/>
  <c r="J13" i="182"/>
  <c r="K13" i="182"/>
  <c r="J4" i="162"/>
  <c r="N12" i="183"/>
  <c r="M12" i="183"/>
  <c r="L17" i="183" s="1"/>
  <c r="O12" i="183"/>
  <c r="P12" i="183"/>
  <c r="Q12" i="183"/>
  <c r="V12" i="175" l="1"/>
  <c r="I5" i="162"/>
  <c r="I6" i="162"/>
  <c r="I7" i="162"/>
  <c r="I8" i="162"/>
  <c r="I9" i="162"/>
  <c r="I10" i="162"/>
  <c r="I11" i="162"/>
  <c r="I4" i="162"/>
  <c r="G5" i="183" l="1"/>
  <c r="H5" i="183" s="1"/>
  <c r="J5" i="183" s="1"/>
  <c r="N5" i="162"/>
  <c r="G8" i="183"/>
  <c r="L8" i="183" s="1"/>
  <c r="N8" i="162"/>
  <c r="G11" i="183"/>
  <c r="H11" i="183" s="1"/>
  <c r="J11" i="183" s="1"/>
  <c r="N11" i="162"/>
  <c r="G7" i="183"/>
  <c r="L7" i="183" s="1"/>
  <c r="N7" i="162"/>
  <c r="G4" i="183"/>
  <c r="L4" i="183" s="1"/>
  <c r="N4" i="162"/>
  <c r="G10" i="183"/>
  <c r="H10" i="183" s="1"/>
  <c r="J10" i="183" s="1"/>
  <c r="N10" i="162"/>
  <c r="G6" i="183"/>
  <c r="H6" i="183" s="1"/>
  <c r="J6" i="183" s="1"/>
  <c r="N6" i="162"/>
  <c r="G9" i="183"/>
  <c r="H9" i="183" s="1"/>
  <c r="J9" i="183" s="1"/>
  <c r="N9" i="162"/>
  <c r="L5" i="183"/>
  <c r="I12" i="162"/>
  <c r="AG12" i="182"/>
  <c r="AF12" i="182"/>
  <c r="AE12" i="182"/>
  <c r="AD12" i="182"/>
  <c r="AC12" i="182"/>
  <c r="AB12" i="182"/>
  <c r="AA12" i="182"/>
  <c r="Z12" i="182"/>
  <c r="Y12" i="182"/>
  <c r="X12" i="182"/>
  <c r="W12" i="182"/>
  <c r="V12" i="182"/>
  <c r="U12" i="182"/>
  <c r="T12" i="182"/>
  <c r="S12" i="182"/>
  <c r="I12" i="182"/>
  <c r="R11" i="182"/>
  <c r="R10" i="182"/>
  <c r="R7" i="182"/>
  <c r="R6" i="182"/>
  <c r="R5" i="182"/>
  <c r="AG12" i="181"/>
  <c r="AF12" i="181"/>
  <c r="AE12" i="181"/>
  <c r="AD12" i="181"/>
  <c r="AC12" i="181"/>
  <c r="AB12" i="181"/>
  <c r="AA12" i="181"/>
  <c r="Z12" i="181"/>
  <c r="Y12" i="181"/>
  <c r="X12" i="181"/>
  <c r="W12" i="181"/>
  <c r="V12" i="181"/>
  <c r="I12" i="181"/>
  <c r="R11" i="181"/>
  <c r="R10" i="181"/>
  <c r="R9" i="181"/>
  <c r="R8" i="181"/>
  <c r="R7" i="181"/>
  <c r="R6" i="181"/>
  <c r="R5" i="181"/>
  <c r="R4" i="181"/>
  <c r="AG12" i="180"/>
  <c r="AF12" i="180"/>
  <c r="AE12" i="180"/>
  <c r="AD12" i="180"/>
  <c r="AC12" i="180"/>
  <c r="AB12" i="180"/>
  <c r="AA12" i="180"/>
  <c r="Z12" i="180"/>
  <c r="Y12" i="180"/>
  <c r="X12" i="180"/>
  <c r="W12" i="180"/>
  <c r="V12" i="180"/>
  <c r="I12" i="180"/>
  <c r="R11" i="180"/>
  <c r="R10" i="180"/>
  <c r="R9" i="180"/>
  <c r="R8" i="180"/>
  <c r="R7" i="180"/>
  <c r="R6" i="180"/>
  <c r="R5" i="180"/>
  <c r="R4" i="180"/>
  <c r="AG12" i="179"/>
  <c r="AF12" i="179"/>
  <c r="AE12" i="179"/>
  <c r="AD12" i="179"/>
  <c r="AC12" i="179"/>
  <c r="AB12" i="179"/>
  <c r="AA12" i="179"/>
  <c r="Z12" i="179"/>
  <c r="Y12" i="179"/>
  <c r="X12" i="179"/>
  <c r="W12" i="179"/>
  <c r="V12" i="179"/>
  <c r="I12" i="179"/>
  <c r="R11" i="179"/>
  <c r="R10" i="179"/>
  <c r="R9" i="179"/>
  <c r="R8" i="179"/>
  <c r="R7" i="179"/>
  <c r="R6" i="179"/>
  <c r="R5" i="179"/>
  <c r="R4" i="179"/>
  <c r="AG12" i="178"/>
  <c r="AF12" i="178"/>
  <c r="AE12" i="178"/>
  <c r="AD12" i="178"/>
  <c r="AC12" i="178"/>
  <c r="AB12" i="178"/>
  <c r="AA12" i="178"/>
  <c r="Z12" i="178"/>
  <c r="Y12" i="178"/>
  <c r="X12" i="178"/>
  <c r="W12" i="178"/>
  <c r="V12" i="178"/>
  <c r="U12" i="178"/>
  <c r="T12" i="178"/>
  <c r="S12" i="178"/>
  <c r="I12" i="178"/>
  <c r="R11" i="178"/>
  <c r="R10" i="178"/>
  <c r="R9" i="178"/>
  <c r="R8" i="178"/>
  <c r="R7" i="178"/>
  <c r="R6" i="178"/>
  <c r="R5" i="178"/>
  <c r="R4" i="178"/>
  <c r="AG12" i="177"/>
  <c r="AF12" i="177"/>
  <c r="AE12" i="177"/>
  <c r="AD12" i="177"/>
  <c r="AC12" i="177"/>
  <c r="AB12" i="177"/>
  <c r="AA12" i="177"/>
  <c r="Z12" i="177"/>
  <c r="Y12" i="177"/>
  <c r="X12" i="177"/>
  <c r="W12" i="177"/>
  <c r="I12" i="177"/>
  <c r="R11" i="177"/>
  <c r="R10" i="177"/>
  <c r="R9" i="177"/>
  <c r="R8" i="177"/>
  <c r="R7" i="177"/>
  <c r="R6" i="177"/>
  <c r="R5" i="177"/>
  <c r="R4" i="177"/>
  <c r="AG12" i="176"/>
  <c r="AF12" i="176"/>
  <c r="AE12" i="176"/>
  <c r="AD12" i="176"/>
  <c r="AC12" i="176"/>
  <c r="AB12" i="176"/>
  <c r="AA12" i="176"/>
  <c r="Z12" i="176"/>
  <c r="Y12" i="176"/>
  <c r="X12" i="176"/>
  <c r="W12" i="176"/>
  <c r="V12" i="176"/>
  <c r="I12" i="176"/>
  <c r="R11" i="176"/>
  <c r="R10" i="176"/>
  <c r="R9" i="176"/>
  <c r="R8" i="176"/>
  <c r="R7" i="176"/>
  <c r="R6" i="176"/>
  <c r="R5" i="176"/>
  <c r="R4" i="176"/>
  <c r="AI12" i="175"/>
  <c r="AH12" i="175"/>
  <c r="AG12" i="175"/>
  <c r="AF12" i="175"/>
  <c r="AE12" i="175"/>
  <c r="AD12" i="175"/>
  <c r="AC12" i="175"/>
  <c r="AB12" i="175"/>
  <c r="AA12" i="175"/>
  <c r="Z12" i="175"/>
  <c r="Y12" i="175"/>
  <c r="X12" i="175"/>
  <c r="W12" i="175"/>
  <c r="S12" i="175"/>
  <c r="I12" i="175"/>
  <c r="R9" i="175"/>
  <c r="R8" i="175"/>
  <c r="R4" i="175"/>
  <c r="AG12" i="174"/>
  <c r="AF12" i="174"/>
  <c r="AE12" i="174"/>
  <c r="AD12" i="174"/>
  <c r="AC12" i="174"/>
  <c r="AB12" i="174"/>
  <c r="AA12" i="174"/>
  <c r="Z12" i="174"/>
  <c r="Y12" i="174"/>
  <c r="X12" i="174"/>
  <c r="W12" i="174"/>
  <c r="V12" i="174"/>
  <c r="U12" i="174"/>
  <c r="T12" i="174"/>
  <c r="S12" i="174"/>
  <c r="I12" i="174"/>
  <c r="R11" i="174"/>
  <c r="R10" i="174"/>
  <c r="R9" i="174"/>
  <c r="R8" i="174"/>
  <c r="R7" i="174"/>
  <c r="R6" i="174"/>
  <c r="R5" i="174"/>
  <c r="R4" i="174"/>
  <c r="AG12" i="173"/>
  <c r="AF12" i="173"/>
  <c r="AE12" i="173"/>
  <c r="AD12" i="173"/>
  <c r="AC12" i="173"/>
  <c r="AB12" i="173"/>
  <c r="AA12" i="173"/>
  <c r="Z12" i="173"/>
  <c r="Y12" i="173"/>
  <c r="X12" i="173"/>
  <c r="W12" i="173"/>
  <c r="V12" i="173"/>
  <c r="U12" i="173"/>
  <c r="T12" i="173"/>
  <c r="S12" i="173"/>
  <c r="I12" i="173"/>
  <c r="R11" i="173"/>
  <c r="R10" i="173"/>
  <c r="R9" i="173"/>
  <c r="R8" i="173"/>
  <c r="R7" i="173"/>
  <c r="R6" i="173"/>
  <c r="R5" i="173"/>
  <c r="R4" i="173"/>
  <c r="AG12" i="172"/>
  <c r="AF12" i="172"/>
  <c r="AE12" i="172"/>
  <c r="AD12" i="172"/>
  <c r="AC12" i="172"/>
  <c r="AB12" i="172"/>
  <c r="AA12" i="172"/>
  <c r="Z12" i="172"/>
  <c r="Y12" i="172"/>
  <c r="X12" i="172"/>
  <c r="W12" i="172"/>
  <c r="V12" i="172"/>
  <c r="U12" i="172"/>
  <c r="T12" i="172"/>
  <c r="S12" i="172"/>
  <c r="I12" i="172"/>
  <c r="R11" i="172"/>
  <c r="R10" i="172"/>
  <c r="R9" i="172"/>
  <c r="R8" i="172"/>
  <c r="R7" i="172"/>
  <c r="R6" i="172"/>
  <c r="R5" i="172"/>
  <c r="R4" i="172"/>
  <c r="AG12" i="171"/>
  <c r="AF12" i="171"/>
  <c r="AE12" i="171"/>
  <c r="AD12" i="171"/>
  <c r="AC12" i="171"/>
  <c r="AB12" i="171"/>
  <c r="AA12" i="171"/>
  <c r="Z12" i="171"/>
  <c r="Y12" i="171"/>
  <c r="X12" i="171"/>
  <c r="W12" i="171"/>
  <c r="V12" i="171"/>
  <c r="I12" i="171"/>
  <c r="R11" i="171"/>
  <c r="R10" i="171"/>
  <c r="R9" i="171"/>
  <c r="R8" i="171"/>
  <c r="R7" i="171"/>
  <c r="R6" i="171"/>
  <c r="R5" i="171"/>
  <c r="R4" i="171"/>
  <c r="AG12" i="170"/>
  <c r="AF12" i="170"/>
  <c r="AE12" i="170"/>
  <c r="AD12" i="170"/>
  <c r="AC12" i="170"/>
  <c r="AB12" i="170"/>
  <c r="AA12" i="170"/>
  <c r="Z12" i="170"/>
  <c r="Y12" i="170"/>
  <c r="X12" i="170"/>
  <c r="W12" i="170"/>
  <c r="V12" i="170"/>
  <c r="I12" i="170"/>
  <c r="R11" i="170"/>
  <c r="R10" i="170"/>
  <c r="R9" i="170"/>
  <c r="R8" i="170"/>
  <c r="R7" i="170"/>
  <c r="R6" i="170"/>
  <c r="R5" i="170"/>
  <c r="R4" i="170"/>
  <c r="AG12" i="166"/>
  <c r="I12" i="166"/>
  <c r="L10" i="183" l="1"/>
  <c r="H7" i="183"/>
  <c r="J7" i="183" s="1"/>
  <c r="L9" i="183"/>
  <c r="L11" i="183"/>
  <c r="H8" i="183"/>
  <c r="J8" i="183" s="1"/>
  <c r="L6" i="183"/>
  <c r="H4" i="183"/>
  <c r="J4" i="183" s="1"/>
  <c r="R5" i="175"/>
  <c r="R6" i="175"/>
  <c r="R7" i="175"/>
  <c r="R10" i="175"/>
  <c r="R11" i="175"/>
  <c r="R9" i="182"/>
  <c r="R8" i="182"/>
  <c r="R4" i="182"/>
  <c r="L12" i="183" l="1"/>
  <c r="K16" i="183" s="1"/>
  <c r="L18" i="183" s="1"/>
  <c r="AF12" i="166"/>
  <c r="AE12" i="166"/>
  <c r="AD12" i="166"/>
  <c r="AC12" i="166"/>
  <c r="AB12" i="166"/>
  <c r="AA12" i="166"/>
  <c r="Z12" i="166"/>
  <c r="Y12" i="166"/>
  <c r="X12" i="166"/>
  <c r="W12" i="166"/>
  <c r="V12" i="166"/>
  <c r="U12" i="166"/>
  <c r="T12" i="166"/>
  <c r="R8" i="166"/>
  <c r="R6" i="166"/>
  <c r="R9" i="166" l="1"/>
  <c r="R10" i="166"/>
  <c r="R5" i="166"/>
  <c r="R11" i="166"/>
  <c r="R7" i="166"/>
  <c r="R4" i="166"/>
  <c r="O6" i="162" l="1"/>
  <c r="O8" i="162"/>
  <c r="O9" i="162"/>
  <c r="Q8" i="162" l="1"/>
  <c r="O7" i="162"/>
  <c r="Q9" i="162"/>
  <c r="I16" i="162"/>
  <c r="I14" i="162"/>
  <c r="Q6" i="162" l="1"/>
  <c r="I15" i="162"/>
  <c r="O5" i="162"/>
  <c r="O11" i="162"/>
  <c r="Q7" i="162" l="1"/>
  <c r="Q11" i="162"/>
  <c r="Q5" i="162"/>
  <c r="Q10" i="162"/>
  <c r="O10" i="162"/>
  <c r="O4" i="162" l="1"/>
  <c r="Q4" i="162"/>
  <c r="Q12" i="162" l="1"/>
  <c r="Q18" i="162" s="1"/>
  <c r="O12" i="162"/>
  <c r="Q17" i="162" s="1"/>
  <c r="Q20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S1" authorId="0" shapeId="0" xr:uid="{42501DD4-6EDA-4672-A0A6-F95E8BB3B9E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22/01/2025: DEMANDA BU.</t>
        </r>
      </text>
    </comment>
    <comment ref="T1" authorId="0" shapeId="0" xr:uid="{594BA0D7-DADC-48E1-888D-665B8E58B6C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22/01/2025: DEMANDA BU.</t>
        </r>
      </text>
    </comment>
    <comment ref="U1" authorId="0" shapeId="0" xr:uid="{01231623-2742-43A4-8E43-3CF513C6AD4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24/02/2025: DEMANDA BU.</t>
        </r>
      </text>
    </comment>
    <comment ref="I4" authorId="0" shapeId="0" xr:uid="{CB2177F6-45FF-428F-9080-546C290ECE8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50 [SGPE 48510/2024]</t>
        </r>
      </text>
    </comment>
    <comment ref="I5" authorId="0" shapeId="0" xr:uid="{CE75530E-6D31-4ED9-ABE9-B0449BC9051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100 [SGPE 48510/2024]</t>
        </r>
      </text>
    </comment>
    <comment ref="I6" authorId="0" shapeId="0" xr:uid="{F7C6A901-E8E5-46F4-9CE5-A96A33E02E7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30 [SGPE 48510/2024]</t>
        </r>
      </text>
    </comment>
    <comment ref="I7" authorId="0" shapeId="0" xr:uid="{66E30C37-1443-43FD-8947-1868ED6EFFF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50 [SGPE 48510/2024]</t>
        </r>
      </text>
    </comment>
    <comment ref="I8" authorId="0" shapeId="0" xr:uid="{CC207838-1A07-4E6D-BD2C-6839CC30F10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20 [SGPE 48510/2024]</t>
        </r>
      </text>
    </comment>
    <comment ref="I9" authorId="0" shapeId="0" xr:uid="{249AB808-4494-43C5-B635-C14A09C1BA0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50 [SGPE 48510/2024]</t>
        </r>
      </text>
    </comment>
    <comment ref="I11" authorId="0" shapeId="0" xr:uid="{D0C26C0F-9C27-4371-BE13-9224975F582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OBS: 22/01/2025: AUTORIZADO PARA USO DA BU: 50 [SGPE 48510/2024]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G3" authorId="0" shapeId="0" xr:uid="{D0F15A74-30D8-4C77-BF35-17EB6D0BC8EB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<sst xmlns="http://schemas.openxmlformats.org/spreadsheetml/2006/main" count="1487" uniqueCount="141">
  <si>
    <t>Saldo / Automático</t>
  </si>
  <si>
    <t>...../...../......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</si>
  <si>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</si>
  <si>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</si>
  <si>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</si>
  <si>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</si>
  <si>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</si>
  <si>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</si>
  <si>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</si>
  <si>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</si>
  <si>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</si>
  <si>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</si>
  <si>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</si>
  <si>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</si>
  <si>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Grupo-classe</t>
  </si>
  <si>
    <t>Código NUC</t>
  </si>
  <si>
    <t>Detalhamento</t>
  </si>
  <si>
    <t>Empresa</t>
  </si>
  <si>
    <t xml:space="preserve">Preço UNITÁRIO </t>
  </si>
  <si>
    <t xml:space="preserve"> </t>
  </si>
  <si>
    <r>
      <rPr>
        <b/>
        <sz val="11"/>
        <rFont val="Calibri"/>
        <family val="2"/>
        <scheme val="minor"/>
      </rPr>
      <t xml:space="preserve">PE 1255/2024 SRP </t>
    </r>
    <r>
      <rPr>
        <sz val="11"/>
        <rFont val="Calibri"/>
        <family val="2"/>
        <scheme val="minor"/>
      </rPr>
      <t xml:space="preserve">(SGPE DE ORIGEM 35621/2024) </t>
    </r>
  </si>
  <si>
    <r>
      <t xml:space="preserve">CENTRO PARTICIPANTE: </t>
    </r>
    <r>
      <rPr>
        <b/>
        <sz val="11"/>
        <rFont val="Calibri"/>
        <family val="2"/>
        <scheme val="minor"/>
      </rPr>
      <t>CEART</t>
    </r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</si>
  <si>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>AQUISIÇÃO DE MATERIAL DE REPRESENTAÇÃO (TODA A UDESC)</t>
    </r>
  </si>
  <si>
    <t>YNOV DISTRIBUICAO DE PRODUTOS LTDA ME - CNPJ 38.903.127/0001-93</t>
  </si>
  <si>
    <t xml:space="preserve"> BH BRINDES E SERVIÇOS LTDA - CNPJ 45.802.500/0001-85</t>
  </si>
  <si>
    <t>NACIONAL BRINDES PRESENTES CORPORATIVOS LTDA - CNPJ 06.927.910/0001-09</t>
  </si>
  <si>
    <t>Descrição do Material</t>
  </si>
  <si>
    <t>GARRAFA TERMICA EM INOX. Garrafa térmica feita em inox, com parede dupla, capacidade acima de 500 ml, tampa rosqueável ou tampa de abertura dupla, com personalização a laser para no mínimo uma arte. Tamanho da arte: 3 x 4 cm na horizontal ou 3 x 7 cm na vertical ou em dimensões aproximadas. Embalados individualmente. A Arte para impressão será enviada posteriormente. Apresentar amostra do protótipo.</t>
  </si>
  <si>
    <t>CADERNO TIPO MOLESKINI personalizado com logomarca e QR Code, personalização em serigrafia com impressão de alta resolução frontal 1 x 0 cores (cores a definir), capa dura com revestimento emborrachado, cantos arredondados medindo 14 cm X 21 cm, fechamento por elástico e suporte para esferográfica (não inclusa), miolo no mínimo 80 folhas pautadas na cor marfim. Área de personalização: 10 x 10 cm. Arte para impressão será enviada posteriormente. Apresentar amostra do protótipo.</t>
  </si>
  <si>
    <t>SACOLA EM NON-WOVEN 80 g/m² personalizada, com impressão de alta qualidade frontal 1 x 0 cores (Sacola Azul, letras em amarelo), tamanho 30 X 25 X 9 cm, termo-selado, com alças de 50 cm. A Arte para impressão será enviada posteriormente. Apresentar amostra do protótipo.</t>
  </si>
  <si>
    <t>PIN fundido em liga de metal esmaltado, jateado e polido (brilhante), com pino com fecho em metal, e banho dourado, com o logomarca personalizada em relevo (letras na cor a definir), no tamanho aproximado de 1,0cm de altura x 2 cm de largura. A Arte para execução do trabalho será enviada posteriormente. Apresentar amostra do protótipo.</t>
  </si>
  <si>
    <t>CANECA - Material: Porcelana, Capacidade: 350ml, aplicação: água, café. Características  adicionais: Cor Branca, estampa personalizada 4x0 cores. A Arte para impressão será enviada posteriormente. Apresentar amostra do protótipo.</t>
  </si>
  <si>
    <t xml:space="preserve">CHAVEIRO DE METAL retangular, medida mínima de 8cm de altura e 2.9 cm de largura, personalizado com LOGOMARCA.   A Arte para impressão será enviada posteriormente. Apresentar amostra do protótipo. </t>
  </si>
  <si>
    <t>CANETA METÁLICA personalizada touch screen para uso em celulares, tablets, e para uso em papel, ponta média, carga esferográfica azul e acionamento por rotação. Clip de metal na cor preta. Corpo em alumínio na cor preta, personalização com a arte a arte a ser passada pela UDESC na cor a definir com impressão a laser. Tamanho (CxL): 13,6 cm x 1 cm.  A Arte para impressão será enviada posteriormente. Apresentar amostra do protótipo.</t>
  </si>
  <si>
    <t>Peça</t>
  </si>
  <si>
    <t>15-4</t>
  </si>
  <si>
    <t>005444024</t>
  </si>
  <si>
    <t>10-2</t>
  </si>
  <si>
    <t>007986005</t>
  </si>
  <si>
    <t>10-1</t>
  </si>
  <si>
    <t>104450003</t>
  </si>
  <si>
    <t>25-2</t>
  </si>
  <si>
    <t>014974024</t>
  </si>
  <si>
    <t>57-5</t>
  </si>
  <si>
    <t>029866065</t>
  </si>
  <si>
    <t>044903017</t>
  </si>
  <si>
    <t>22-1</t>
  </si>
  <si>
    <t>102253002</t>
  </si>
  <si>
    <t>005789001</t>
  </si>
  <si>
    <t>339030.21</t>
  </si>
  <si>
    <t>339030.16</t>
  </si>
  <si>
    <t>339030.19</t>
  </si>
  <si>
    <t> 339030.44</t>
  </si>
  <si>
    <t>339030.25</t>
  </si>
  <si>
    <t>KIT COM CANETA E LAPISEIRA EM ESTOJO de cartonagem com placa central em metal personalizada. A Caneta e a Lapiseira em metal inteiras na cor preta com detalhes prata, clip de metal e na “ponta”. No meio, centralizado, deve possuir no mínimo uma linha também em metal prata. Acionamento por giro. O estojo deverá ser revestido com espuma na parte interna. A área de gravação deverá ser de no mínimo (CxL): Caneta/Lapiseira 4,3 cm x 1 cm – Estojo 4,1 cm x 1,6 cm. Tamanho total aproximado (CxL): Caneta/Lapiseira 13,2 cm x 1,4 cm – Estojo 18 cm x 6,5 cm. A personalização deverá ser realizada a laser. A Execução do projeto deverá ser criado digitalmente com máximo de resolução e qualidade de imagem. Arte para impressão será enviada posteriormente. Apresentar amostra do protótipo.</t>
  </si>
  <si>
    <t>AF  nº xxx/2024 (Quantidade)</t>
  </si>
  <si>
    <r>
      <t xml:space="preserve">CENTRO PARTICIPANTE: </t>
    </r>
    <r>
      <rPr>
        <b/>
        <sz val="11"/>
        <rFont val="Calibri"/>
        <family val="2"/>
        <scheme val="minor"/>
      </rPr>
      <t>CEFID</t>
    </r>
  </si>
  <si>
    <r>
      <t xml:space="preserve">VIGÊNCIA DA ATA: 03/10/2024 </t>
    </r>
    <r>
      <rPr>
        <b/>
        <sz val="11"/>
        <rFont val="Calibri"/>
        <family val="2"/>
        <scheme val="minor"/>
      </rPr>
      <t>até 03/10/2025</t>
    </r>
  </si>
  <si>
    <r>
      <t xml:space="preserve">CENTRO PARTICIPANTE: </t>
    </r>
    <r>
      <rPr>
        <b/>
        <sz val="11"/>
        <rFont val="Calibri"/>
        <family val="2"/>
        <scheme val="minor"/>
      </rPr>
      <t>ESAG</t>
    </r>
  </si>
  <si>
    <r>
      <t xml:space="preserve">CENTRO PARTICIPANTE: </t>
    </r>
    <r>
      <rPr>
        <b/>
        <sz val="11"/>
        <rFont val="Calibri"/>
        <family val="2"/>
        <scheme val="minor"/>
      </rPr>
      <t>FAED</t>
    </r>
  </si>
  <si>
    <r>
      <t xml:space="preserve">CENTRO PARTICIPANTE: </t>
    </r>
    <r>
      <rPr>
        <b/>
        <sz val="11"/>
        <rFont val="Calibri"/>
        <family val="2"/>
        <scheme val="minor"/>
      </rPr>
      <t>CAV</t>
    </r>
  </si>
  <si>
    <r>
      <t xml:space="preserve">CENTRO PARTICIPANTE: </t>
    </r>
    <r>
      <rPr>
        <b/>
        <sz val="11"/>
        <rFont val="Calibri"/>
        <family val="2"/>
        <scheme val="minor"/>
      </rPr>
      <t>CCT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</si>
  <si>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</si>
  <si>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CEAVI</t>
    </r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</si>
  <si>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</si>
  <si>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r>
      <t xml:space="preserve">CENTRO PARTICIPANTE: </t>
    </r>
    <r>
      <rPr>
        <b/>
        <sz val="11"/>
        <rFont val="Calibri"/>
        <family val="2"/>
        <scheme val="minor"/>
      </rPr>
      <t>CEPLAN</t>
    </r>
  </si>
  <si>
    <r>
      <t xml:space="preserve">CENTRO PARTICIPANTE: </t>
    </r>
    <r>
      <rPr>
        <b/>
        <sz val="11"/>
        <rFont val="Calibri"/>
        <family val="2"/>
        <scheme val="minor"/>
      </rPr>
      <t>CERES</t>
    </r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</si>
  <si>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</si>
  <si>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</si>
  <si>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r>
      <t xml:space="preserve">PE 1255/2024 SRP </t>
    </r>
    <r>
      <rPr>
        <sz val="11"/>
        <rFont val="Calibri"/>
        <family val="2"/>
        <scheme val="minor"/>
      </rPr>
      <t xml:space="preserve">(SGPE DE ORIGEM 35621/2024) </t>
    </r>
  </si>
  <si>
    <t>CONTROLE DO GESTOR:</t>
  </si>
  <si>
    <t>AF  nº 2819/2024 (Quantidade)</t>
  </si>
  <si>
    <t>AF  nº 3128/2024 (Quantidade)</t>
  </si>
  <si>
    <r>
      <t xml:space="preserve">339030.21 </t>
    </r>
    <r>
      <rPr>
        <sz val="12"/>
        <color rgb="FF0066FF"/>
        <rFont val="Calibri"/>
        <family val="2"/>
      </rPr>
      <t>339032.99</t>
    </r>
  </si>
  <si>
    <r>
      <t xml:space="preserve">339030.25 </t>
    </r>
    <r>
      <rPr>
        <sz val="12"/>
        <color rgb="FF0066FF"/>
        <rFont val="Calibri"/>
        <family val="2"/>
      </rPr>
      <t>339032.99</t>
    </r>
  </si>
  <si>
    <r>
      <t xml:space="preserve"> 339030.44 </t>
    </r>
    <r>
      <rPr>
        <sz val="12"/>
        <color rgb="FF0066FF"/>
        <rFont val="Calibri"/>
        <family val="2"/>
      </rPr>
      <t>339032.99</t>
    </r>
  </si>
  <si>
    <r>
      <t xml:space="preserve">Órgão: </t>
    </r>
    <r>
      <rPr>
        <b/>
        <sz val="11"/>
        <rFont val="Calibri"/>
        <family val="2"/>
        <scheme val="minor"/>
      </rPr>
      <t>FAPESC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</si>
  <si>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</si>
  <si>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rPr>
        <b/>
        <sz val="16"/>
        <rFont val="Calibri"/>
        <family val="2"/>
        <scheme val="minor"/>
      </rPr>
      <t>REGISTRO DE CARONA PARA OUTROS ÓRGÃOS:</t>
    </r>
    <r>
      <rPr>
        <sz val="16"/>
        <rFont val="Calibri"/>
        <family val="2"/>
        <scheme val="minor"/>
      </rPr>
      <t xml:space="preserve">  (</t>
    </r>
    <r>
      <rPr>
        <u/>
        <sz val="16"/>
        <rFont val="Calibri"/>
        <family val="2"/>
        <scheme val="minor"/>
      </rPr>
      <t xml:space="preserve">Obs: Itens com só </t>
    </r>
    <r>
      <rPr>
        <u/>
        <sz val="16"/>
        <color rgb="FFFF0000"/>
        <rFont val="Calibri"/>
        <family val="2"/>
        <scheme val="minor"/>
      </rPr>
      <t>01 unidade</t>
    </r>
    <r>
      <rPr>
        <u/>
        <sz val="16"/>
        <rFont val="Calibri"/>
        <family val="2"/>
        <scheme val="minor"/>
      </rPr>
      <t xml:space="preserve"> registrada -</t>
    </r>
    <r>
      <rPr>
        <u/>
        <sz val="16"/>
        <color rgb="FFFF0000"/>
        <rFont val="Calibri"/>
        <family val="2"/>
        <scheme val="minor"/>
      </rPr>
      <t xml:space="preserve"> INDISPONÍVEIS PARA CARONA</t>
    </r>
    <r>
      <rPr>
        <sz val="16"/>
        <rFont val="Calibri"/>
        <family val="2"/>
        <scheme val="minor"/>
      </rPr>
      <t>!)</t>
    </r>
  </si>
  <si>
    <t>ITEM</t>
  </si>
  <si>
    <t>Unidade de Compra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</si>
  <si>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</si>
  <si>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r>
      <rPr>
        <sz val="12"/>
        <rFont val="Calibri"/>
        <family val="2"/>
        <scheme val="minor"/>
      </rPr>
      <t xml:space="preserve">Total </t>
    </r>
    <r>
      <rPr>
        <b/>
        <sz val="12"/>
        <rFont val="Calibri"/>
        <family val="2"/>
        <scheme val="minor"/>
      </rPr>
      <t xml:space="preserve">disponível </t>
    </r>
    <r>
      <rPr>
        <sz val="12"/>
        <rFont val="Calibri"/>
        <family val="2"/>
        <scheme val="minor"/>
      </rPr>
      <t>p/CARONA</t>
    </r>
  </si>
  <si>
    <t>Quantidade Aditivada</t>
  </si>
  <si>
    <r>
      <rPr>
        <b/>
        <sz val="12"/>
        <rFont val="Calibri"/>
        <family val="2"/>
        <scheme val="minor"/>
      </rPr>
      <t>Saldo</t>
    </r>
    <r>
      <rPr>
        <sz val="12"/>
        <rFont val="Calibri"/>
        <family val="2"/>
        <scheme val="minor"/>
      </rPr>
      <t xml:space="preserve"> para CARONA</t>
    </r>
  </si>
  <si>
    <t xml:space="preserve">Valor Unitário </t>
  </si>
  <si>
    <t xml:space="preserve">Total Registrado </t>
  </si>
  <si>
    <t>Valor Total da Ata</t>
  </si>
  <si>
    <t>Valor cedido para Carona</t>
  </si>
  <si>
    <t>% cedido para Carona</t>
  </si>
  <si>
    <t>SGPe (ÓRGÃO) XXX/2025</t>
  </si>
  <si>
    <t>AF  nº xxx/2025 (Quantidade)</t>
  </si>
  <si>
    <t>AF nº 09/2025 (Quantidade)</t>
  </si>
  <si>
    <t>AF nº 08/2025 (Quantidade)</t>
  </si>
  <si>
    <r>
      <t xml:space="preserve">CENTRO PARTICIPANTE: </t>
    </r>
    <r>
      <rPr>
        <b/>
        <sz val="11"/>
        <rFont val="Calibri"/>
        <family val="2"/>
        <scheme val="minor"/>
      </rPr>
      <t>REITORIA (Gabinete)</t>
    </r>
  </si>
  <si>
    <t>SGPe FAPESC 4637/2024 [ofício 04/25]</t>
  </si>
  <si>
    <t>Resumo Atualizado em 07/01/2025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</si>
  <si>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</si>
  <si>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</si>
  <si>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</si>
  <si>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</si>
  <si>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</si>
  <si>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</si>
  <si>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</si>
  <si>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</si>
  <si>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</si>
  <si>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</si>
  <si>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</si>
  <si>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>AF  nº 245/2025 (Quantidade)</t>
  </si>
  <si>
    <t>AF  nº 511/2025 (Quantidade)</t>
  </si>
  <si>
    <t>AF  nº 512/2025 (Quantidade)</t>
  </si>
  <si>
    <t>AF  nº 513/2025 (Quantidade)</t>
  </si>
  <si>
    <t>AF  nº 3121/2024 (Quantidade)</t>
  </si>
  <si>
    <t>AF  nº 3122/2024 (Quantidade)</t>
  </si>
  <si>
    <r>
      <t xml:space="preserve">Detalhamento </t>
    </r>
    <r>
      <rPr>
        <b/>
        <sz val="12"/>
        <color rgb="FF0066FF"/>
        <rFont val="Calibri"/>
        <family val="2"/>
      </rPr>
      <t>[</t>
    </r>
    <r>
      <rPr>
        <b/>
        <u/>
        <sz val="12"/>
        <color rgb="FF0066FF"/>
        <rFont val="Calibri"/>
        <family val="2"/>
      </rPr>
      <t>339032-99</t>
    </r>
    <r>
      <rPr>
        <b/>
        <sz val="12"/>
        <color rgb="FF0066FF"/>
        <rFont val="Calibri"/>
        <family val="2"/>
      </rPr>
      <t xml:space="preserve"> - para distribuição gratuita]</t>
    </r>
  </si>
  <si>
    <t>AF  nº 549/2025 Nacional</t>
  </si>
  <si>
    <t>AF  nº 550/2025 
BH</t>
  </si>
  <si>
    <t>AF  nº 551/2025 
Ynov</t>
  </si>
  <si>
    <t xml:space="preserve">AF  nº 3076/2024 </t>
  </si>
  <si>
    <t xml:space="preserve">AF  nº 3077/2024 </t>
  </si>
  <si>
    <t>AF  nº 3078/2024</t>
  </si>
  <si>
    <t>AF  nº 2577/2024 (Quantidade)</t>
  </si>
  <si>
    <t>AF  nº 2578/2024 (Quantidade)</t>
  </si>
  <si>
    <t>AF  nº 2580/2024 (Quantidade)</t>
  </si>
  <si>
    <t>AF  nº  2490/2024 (Quantidade)</t>
  </si>
  <si>
    <t>AF  nº 2491/2024 (Quantidade)</t>
  </si>
  <si>
    <t>AF  nº 2492/2024 (Quantidade)</t>
  </si>
  <si>
    <t>AF  nº 2433/2024 (Quantidade)</t>
  </si>
  <si>
    <t>AF  nº 2442/2024 (Quantidade)</t>
  </si>
  <si>
    <t>AF  nº 2463/2024 (Quantidade)</t>
  </si>
  <si>
    <t>AF  nº 2343/2024 (Quantidade)</t>
  </si>
  <si>
    <t>AF  nº 2344/2024 (Quantidade)</t>
  </si>
  <si>
    <t>AF  nº 2367/2024 (Quantidade)</t>
  </si>
  <si>
    <t>AF  nº 2790/2024 (Quantidade)</t>
  </si>
  <si>
    <t>YNOV</t>
  </si>
  <si>
    <t>NACIONAL BRINDES</t>
  </si>
  <si>
    <t>BH BRINDES</t>
  </si>
  <si>
    <t>AF  nº 2729/2024 (Quantidade)</t>
  </si>
  <si>
    <t>AF  nº 2731/2024 (Quantidade)</t>
  </si>
  <si>
    <t>AF  nº 2732/2024 (Quantidade)</t>
  </si>
  <si>
    <t>Resumo Atualizado em 10/04/2025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</si>
</sst>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"/>
  </numFmts>
  <fonts count="3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0"/>
      <color theme="10"/>
      <name val="Arial"/>
      <family val="2"/>
    </font>
    <font>
      <strike/>
      <sz val="12"/>
      <color theme="1"/>
      <name val="Calibri"/>
      <family val="2"/>
    </font>
    <font>
      <sz val="12"/>
      <color rgb="FF0066FF"/>
      <name val="Calibri"/>
      <family val="2"/>
    </font>
    <font>
      <strike/>
      <sz val="12"/>
      <name val="Calibri"/>
      <family val="2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name val="Calibri"/>
      <family val="2"/>
      <scheme val="minor"/>
    </font>
    <font>
      <u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9" tint="-0.499984740745262"/>
      <name val="Calibri"/>
      <family val="2"/>
      <scheme val="minor"/>
    </font>
    <font>
      <sz val="11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12"/>
      <color theme="0" tint="-0.499984740745262"/>
      <name val="Calibri"/>
      <family val="2"/>
      <scheme val="minor"/>
    </font>
    <font>
      <b/>
      <sz val="12"/>
      <color rgb="FF0066FF"/>
      <name val="Calibri"/>
      <family val="2"/>
    </font>
    <font>
      <b/>
      <u/>
      <sz val="12"/>
      <color rgb="FF0066FF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rgb="FFFFFF99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0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4" fillId="0" borderId="0" applyNumberFormat="0" applyFill="0" applyBorder="0" applyAlignment="0" applyProtection="0"/>
  </cellStyleXfs>
  <cellXfs count="180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4" borderId="2" xfId="1" applyNumberFormat="1" applyFont="1" applyFill="1" applyBorder="1" applyAlignment="1" applyProtection="1">
      <alignment horizontal="right"/>
      <protection locked="0"/>
    </xf>
    <xf numFmtId="168" fontId="6" fillId="4" borderId="7" xfId="1" applyNumberFormat="1" applyFont="1" applyFill="1" applyBorder="1" applyAlignment="1" applyProtection="1">
      <alignment horizontal="right"/>
      <protection locked="0"/>
    </xf>
    <xf numFmtId="9" fontId="6" fillId="4" borderId="3" xfId="12" applyFont="1" applyFill="1" applyBorder="1" applyAlignment="1" applyProtection="1">
      <alignment horizontal="right"/>
      <protection locked="0"/>
    </xf>
    <xf numFmtId="2" fontId="6" fillId="4" borderId="7" xfId="1" applyNumberFormat="1" applyFont="1" applyFill="1" applyBorder="1" applyAlignment="1">
      <alignment horizontal="right"/>
    </xf>
    <xf numFmtId="0" fontId="6" fillId="4" borderId="8" xfId="1" applyFont="1" applyFill="1" applyBorder="1" applyAlignment="1" applyProtection="1">
      <alignment horizontal="left"/>
      <protection locked="0"/>
    </xf>
    <xf numFmtId="0" fontId="6" fillId="4" borderId="12" xfId="1" applyFont="1" applyFill="1" applyBorder="1" applyAlignment="1" applyProtection="1">
      <alignment horizontal="left"/>
      <protection locked="0"/>
    </xf>
    <xf numFmtId="0" fontId="6" fillId="4" borderId="9" xfId="1" applyFont="1" applyFill="1" applyBorder="1" applyAlignment="1" applyProtection="1">
      <alignment horizontal="left"/>
      <protection locked="0"/>
    </xf>
    <xf numFmtId="0" fontId="6" fillId="4" borderId="0" xfId="1" applyFont="1" applyFill="1" applyBorder="1" applyAlignment="1" applyProtection="1">
      <alignment horizontal="left"/>
      <protection locked="0"/>
    </xf>
    <xf numFmtId="0" fontId="6" fillId="4" borderId="10" xfId="1" applyFont="1" applyFill="1" applyBorder="1" applyAlignment="1" applyProtection="1">
      <alignment horizontal="left"/>
      <protection locked="0"/>
    </xf>
    <xf numFmtId="0" fontId="6" fillId="4" borderId="11" xfId="1" applyFont="1" applyFill="1" applyBorder="1" applyAlignment="1" applyProtection="1">
      <alignment horizontal="left"/>
      <protection locked="0"/>
    </xf>
    <xf numFmtId="41" fontId="3" fillId="3" borderId="1" xfId="0" applyNumberFormat="1" applyFont="1" applyFill="1" applyBorder="1" applyAlignment="1">
      <alignment horizontal="center" vertical="center" wrapText="1"/>
    </xf>
    <xf numFmtId="44" fontId="3" fillId="5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3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44" fontId="3" fillId="0" borderId="1" xfId="13" applyFont="1" applyFill="1" applyBorder="1" applyAlignment="1">
      <alignment horizontal="center" vertical="center" wrapText="1"/>
    </xf>
    <xf numFmtId="44" fontId="1" fillId="0" borderId="1" xfId="8" applyFont="1" applyBorder="1"/>
    <xf numFmtId="44" fontId="3" fillId="0" borderId="1" xfId="8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10" fillId="0" borderId="0" xfId="1" applyFont="1" applyFill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0" borderId="0" xfId="13" applyFont="1" applyAlignment="1" applyProtection="1">
      <alignment wrapText="1"/>
      <protection locked="0"/>
    </xf>
    <xf numFmtId="0" fontId="3" fillId="7" borderId="1" xfId="1" applyNumberFormat="1" applyFont="1" applyFill="1" applyBorder="1" applyAlignment="1" applyProtection="1">
      <alignment horizontal="center" wrapText="1"/>
      <protection locked="0"/>
    </xf>
    <xf numFmtId="0" fontId="3" fillId="7" borderId="1" xfId="1" applyNumberFormat="1" applyFont="1" applyFill="1" applyBorder="1" applyAlignment="1">
      <alignment horizont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horizontal="center" vertical="center" wrapText="1"/>
    </xf>
    <xf numFmtId="3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4" borderId="13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10" fillId="2" borderId="3" xfId="3" applyFont="1" applyFill="1" applyBorder="1" applyAlignment="1" applyProtection="1">
      <alignment horizontal="center" vertical="center" wrapText="1"/>
    </xf>
    <xf numFmtId="165" fontId="10" fillId="15" borderId="3" xfId="3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1" fontId="13" fillId="0" borderId="0" xfId="1" applyNumberFormat="1" applyFont="1" applyFill="1" applyAlignment="1" applyProtection="1">
      <alignment horizontal="center" wrapText="1"/>
      <protection locked="0"/>
    </xf>
    <xf numFmtId="0" fontId="8" fillId="7" borderId="1" xfId="0" applyFont="1" applyFill="1" applyBorder="1" applyAlignment="1">
      <alignment vertical="center" wrapText="1"/>
    </xf>
    <xf numFmtId="44" fontId="1" fillId="0" borderId="1" xfId="13" applyFont="1" applyBorder="1" applyAlignment="1">
      <alignment vertical="center"/>
    </xf>
    <xf numFmtId="0" fontId="14" fillId="0" borderId="0" xfId="89" applyFill="1" applyAlignment="1">
      <alignment horizontal="center" vertical="center" wrapText="1"/>
    </xf>
    <xf numFmtId="0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18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6" fontId="25" fillId="2" borderId="1" xfId="1" applyNumberFormat="1" applyFont="1" applyFill="1" applyBorder="1" applyAlignment="1">
      <alignment horizontal="center" vertical="center" wrapText="1"/>
    </xf>
    <xf numFmtId="166" fontId="2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 wrapText="1"/>
    </xf>
    <xf numFmtId="169" fontId="11" fillId="7" borderId="1" xfId="0" applyNumberFormat="1" applyFont="1" applyFill="1" applyBorder="1" applyAlignment="1">
      <alignment horizontal="center" vertical="center"/>
    </xf>
    <xf numFmtId="169" fontId="11" fillId="7" borderId="1" xfId="0" applyNumberFormat="1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justify" vertical="top" wrapText="1"/>
    </xf>
    <xf numFmtId="0" fontId="27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66" fontId="3" fillId="16" borderId="1" xfId="0" applyNumberFormat="1" applyFont="1" applyFill="1" applyBorder="1" applyAlignment="1">
      <alignment horizontal="center" vertical="center" wrapText="1"/>
    </xf>
    <xf numFmtId="166" fontId="3" fillId="19" borderId="4" xfId="0" applyNumberFormat="1" applyFont="1" applyFill="1" applyBorder="1" applyAlignment="1">
      <alignment horizontal="center" vertical="center" wrapText="1"/>
    </xf>
    <xf numFmtId="3" fontId="3" fillId="20" borderId="4" xfId="1" applyNumberFormat="1" applyFont="1" applyFill="1" applyBorder="1" applyAlignment="1" applyProtection="1">
      <alignment horizontal="center" vertical="center" wrapText="1"/>
      <protection locked="0"/>
    </xf>
    <xf numFmtId="44" fontId="3" fillId="5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4" fontId="3" fillId="0" borderId="0" xfId="1" applyNumberFormat="1" applyFont="1" applyAlignment="1">
      <alignment horizontal="center" vertical="top" wrapText="1"/>
    </xf>
    <xf numFmtId="166" fontId="3" fillId="0" borderId="0" xfId="0" applyNumberFormat="1" applyFont="1" applyAlignment="1">
      <alignment horizontal="center" vertical="top" wrapText="1"/>
    </xf>
    <xf numFmtId="3" fontId="3" fillId="0" borderId="0" xfId="1" applyNumberFormat="1" applyFont="1" applyAlignment="1" applyProtection="1">
      <alignment vertical="top" wrapText="1"/>
      <protection locked="0"/>
    </xf>
    <xf numFmtId="44" fontId="3" fillId="0" borderId="0" xfId="1" applyNumberFormat="1" applyFont="1" applyAlignment="1">
      <alignment vertical="top" wrapText="1"/>
    </xf>
    <xf numFmtId="44" fontId="3" fillId="0" borderId="0" xfId="8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0" fontId="6" fillId="4" borderId="8" xfId="1" applyFont="1" applyFill="1" applyBorder="1" applyProtection="1">
      <protection locked="0"/>
    </xf>
    <xf numFmtId="0" fontId="6" fillId="4" borderId="12" xfId="1" applyFont="1" applyFill="1" applyBorder="1" applyProtection="1">
      <protection locked="0"/>
    </xf>
    <xf numFmtId="0" fontId="25" fillId="4" borderId="9" xfId="1" applyFont="1" applyFill="1" applyBorder="1" applyProtection="1">
      <protection locked="0"/>
    </xf>
    <xf numFmtId="0" fontId="6" fillId="4" borderId="0" xfId="1" applyFont="1" applyFill="1" applyProtection="1">
      <protection locked="0"/>
    </xf>
    <xf numFmtId="44" fontId="25" fillId="4" borderId="13" xfId="1" applyNumberFormat="1" applyFont="1" applyFill="1" applyBorder="1" applyProtection="1">
      <protection locked="0"/>
    </xf>
    <xf numFmtId="0" fontId="6" fillId="4" borderId="9" xfId="1" applyFont="1" applyFill="1" applyBorder="1" applyProtection="1">
      <protection locked="0"/>
    </xf>
    <xf numFmtId="10" fontId="6" fillId="4" borderId="13" xfId="12" applyNumberFormat="1" applyFont="1" applyFill="1" applyBorder="1" applyAlignment="1" applyProtection="1">
      <protection locked="0"/>
    </xf>
    <xf numFmtId="0" fontId="6" fillId="4" borderId="10" xfId="1" applyFont="1" applyFill="1" applyBorder="1" applyProtection="1">
      <protection locked="0"/>
    </xf>
    <xf numFmtId="0" fontId="6" fillId="4" borderId="11" xfId="1" applyFont="1" applyFill="1" applyBorder="1" applyProtection="1">
      <protection locked="0"/>
    </xf>
    <xf numFmtId="0" fontId="6" fillId="4" borderId="15" xfId="1" applyFont="1" applyFill="1" applyBorder="1" applyProtection="1">
      <protection locked="0"/>
    </xf>
    <xf numFmtId="166" fontId="3" fillId="0" borderId="0" xfId="0" applyNumberFormat="1" applyFont="1" applyAlignment="1">
      <alignment horizontal="center" vertical="center" wrapText="1"/>
    </xf>
    <xf numFmtId="44" fontId="3" fillId="0" borderId="0" xfId="1" applyNumberFormat="1" applyFont="1" applyAlignment="1" applyProtection="1">
      <alignment wrapText="1"/>
      <protection locked="0"/>
    </xf>
    <xf numFmtId="0" fontId="3" fillId="21" borderId="1" xfId="0" applyFont="1" applyFill="1" applyBorder="1" applyAlignment="1">
      <alignment horizontal="center" vertical="center" wrapText="1"/>
    </xf>
    <xf numFmtId="3" fontId="3" fillId="21" borderId="1" xfId="0" applyNumberFormat="1" applyFont="1" applyFill="1" applyBorder="1" applyAlignment="1">
      <alignment horizontal="center" vertical="center" wrapText="1"/>
    </xf>
    <xf numFmtId="3" fontId="3" fillId="22" borderId="1" xfId="0" applyNumberFormat="1" applyFont="1" applyFill="1" applyBorder="1" applyAlignment="1">
      <alignment horizontal="center" vertical="center" wrapText="1"/>
    </xf>
    <xf numFmtId="3" fontId="3" fillId="23" borderId="1" xfId="0" applyNumberFormat="1" applyFont="1" applyFill="1" applyBorder="1" applyAlignment="1">
      <alignment horizontal="center" vertical="center" wrapText="1"/>
    </xf>
    <xf numFmtId="44" fontId="3" fillId="0" borderId="0" xfId="13" applyFont="1" applyFill="1" applyAlignment="1" applyProtection="1">
      <alignment horizontal="center" wrapText="1"/>
      <protection locked="0"/>
    </xf>
    <xf numFmtId="0" fontId="6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8" fontId="3" fillId="2" borderId="3" xfId="3" applyNumberFormat="1" applyFont="1" applyFill="1" applyBorder="1" applyAlignment="1" applyProtection="1">
      <alignment horizontal="center" vertical="center" wrapText="1"/>
    </xf>
    <xf numFmtId="41" fontId="3" fillId="21" borderId="1" xfId="0" applyNumberFormat="1" applyFont="1" applyFill="1" applyBorder="1" applyAlignment="1">
      <alignment horizontal="center" vertical="center" wrapText="1"/>
    </xf>
    <xf numFmtId="166" fontId="3" fillId="22" borderId="1" xfId="0" applyNumberFormat="1" applyFont="1" applyFill="1" applyBorder="1" applyAlignment="1">
      <alignment horizontal="center" vertical="center" wrapText="1"/>
    </xf>
    <xf numFmtId="166" fontId="3" fillId="23" borderId="1" xfId="0" applyNumberFormat="1" applyFont="1" applyFill="1" applyBorder="1" applyAlignment="1">
      <alignment horizontal="center" vertical="center" wrapText="1"/>
    </xf>
    <xf numFmtId="44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>
      <alignment horizontal="center" vertical="center" wrapText="1"/>
    </xf>
    <xf numFmtId="4" fontId="6" fillId="0" borderId="0" xfId="1" applyNumberFormat="1" applyFont="1" applyFill="1" applyAlignment="1">
      <alignment horizontal="center" vertical="center" wrapText="1"/>
    </xf>
    <xf numFmtId="1" fontId="33" fillId="0" borderId="0" xfId="1" applyNumberFormat="1" applyFont="1" applyFill="1" applyAlignment="1" applyProtection="1">
      <alignment horizontal="center" wrapText="1"/>
      <protection locked="0"/>
    </xf>
    <xf numFmtId="166" fontId="6" fillId="0" borderId="0" xfId="0" applyNumberFormat="1" applyFont="1" applyFill="1" applyAlignment="1">
      <alignment horizontal="center" vertical="center" wrapText="1"/>
    </xf>
    <xf numFmtId="3" fontId="6" fillId="0" borderId="0" xfId="1" applyNumberFormat="1" applyFont="1" applyAlignment="1" applyProtection="1">
      <alignment wrapText="1"/>
      <protection locked="0"/>
    </xf>
    <xf numFmtId="44" fontId="6" fillId="0" borderId="0" xfId="13" applyFont="1" applyAlignment="1" applyProtection="1">
      <alignment wrapText="1"/>
      <protection locked="0"/>
    </xf>
    <xf numFmtId="0" fontId="6" fillId="0" borderId="0" xfId="1" applyFont="1" applyAlignment="1">
      <alignment wrapText="1"/>
    </xf>
    <xf numFmtId="2" fontId="3" fillId="0" borderId="0" xfId="1" applyNumberFormat="1" applyFont="1" applyAlignment="1" applyProtection="1">
      <alignment wrapText="1"/>
      <protection locked="0"/>
    </xf>
    <xf numFmtId="43" fontId="3" fillId="0" borderId="0" xfId="1" applyNumberFormat="1" applyFont="1" applyAlignment="1" applyProtection="1">
      <alignment wrapText="1"/>
      <protection locked="0"/>
    </xf>
    <xf numFmtId="44" fontId="6" fillId="0" borderId="0" xfId="13" applyFont="1" applyFill="1" applyAlignment="1" applyProtection="1">
      <alignment wrapText="1"/>
      <protection locked="0"/>
    </xf>
    <xf numFmtId="3" fontId="3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4" xfId="0" applyNumberFormat="1" applyFont="1" applyFill="1" applyBorder="1" applyAlignment="1">
      <alignment vertical="center" wrapText="1"/>
    </xf>
    <xf numFmtId="0" fontId="3" fillId="8" borderId="5" xfId="0" applyNumberFormat="1" applyFont="1" applyFill="1" applyBorder="1" applyAlignment="1">
      <alignment vertical="center" wrapText="1"/>
    </xf>
    <xf numFmtId="0" fontId="3" fillId="8" borderId="6" xfId="0" applyNumberFormat="1" applyFont="1" applyFill="1" applyBorder="1" applyAlignment="1">
      <alignment vertical="center" wrapText="1"/>
    </xf>
    <xf numFmtId="0" fontId="3" fillId="8" borderId="4" xfId="0" applyNumberFormat="1" applyFont="1" applyFill="1" applyBorder="1" applyAlignment="1">
      <alignment horizontal="center" vertical="center" wrapText="1"/>
    </xf>
    <xf numFmtId="0" fontId="3" fillId="8" borderId="6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left" vertical="center" wrapText="1"/>
    </xf>
    <xf numFmtId="3" fontId="10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9" borderId="4" xfId="0" applyNumberFormat="1" applyFont="1" applyFill="1" applyBorder="1" applyAlignment="1">
      <alignment horizontal="center" vertical="center" wrapText="1"/>
    </xf>
    <xf numFmtId="0" fontId="3" fillId="9" borderId="5" xfId="0" applyNumberFormat="1" applyFont="1" applyFill="1" applyBorder="1" applyAlignment="1">
      <alignment horizontal="center" vertical="center" wrapText="1"/>
    </xf>
    <xf numFmtId="0" fontId="3" fillId="9" borderId="6" xfId="0" applyNumberFormat="1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vertical="center" wrapText="1"/>
    </xf>
    <xf numFmtId="0" fontId="3" fillId="9" borderId="5" xfId="0" applyNumberFormat="1" applyFont="1" applyFill="1" applyBorder="1" applyAlignment="1">
      <alignment vertical="center" wrapText="1"/>
    </xf>
    <xf numFmtId="0" fontId="3" fillId="9" borderId="6" xfId="0" applyNumberFormat="1" applyFont="1" applyFill="1" applyBorder="1" applyAlignment="1">
      <alignment vertical="center" wrapText="1"/>
    </xf>
    <xf numFmtId="0" fontId="10" fillId="9" borderId="4" xfId="0" applyNumberFormat="1" applyFont="1" applyFill="1" applyBorder="1" applyAlignment="1">
      <alignment horizontal="center" vertical="center" wrapText="1"/>
    </xf>
    <xf numFmtId="0" fontId="10" fillId="9" borderId="6" xfId="0" applyNumberFormat="1" applyFont="1" applyFill="1" applyBorder="1" applyAlignment="1">
      <alignment horizontal="center" vertical="center" wrapText="1"/>
    </xf>
    <xf numFmtId="0" fontId="12" fillId="9" borderId="4" xfId="0" applyNumberFormat="1" applyFont="1" applyFill="1" applyBorder="1" applyAlignment="1">
      <alignment horizontal="center" vertical="center" wrapText="1"/>
    </xf>
    <xf numFmtId="0" fontId="12" fillId="9" borderId="5" xfId="0" applyNumberFormat="1" applyFont="1" applyFill="1" applyBorder="1" applyAlignment="1">
      <alignment horizontal="center" vertical="center" wrapText="1"/>
    </xf>
    <xf numFmtId="0" fontId="12" fillId="9" borderId="6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2" xfId="1" applyFont="1" applyFill="1" applyBorder="1" applyAlignment="1">
      <alignment vertical="center" wrapText="1"/>
    </xf>
    <xf numFmtId="44" fontId="6" fillId="4" borderId="12" xfId="1" applyNumberFormat="1" applyFont="1" applyFill="1" applyBorder="1" applyAlignment="1" applyProtection="1">
      <alignment horizontal="center"/>
      <protection locked="0"/>
    </xf>
    <xf numFmtId="44" fontId="6" fillId="4" borderId="14" xfId="1" applyNumberFormat="1" applyFont="1" applyFill="1" applyBorder="1" applyAlignment="1" applyProtection="1">
      <alignment horizontal="center"/>
      <protection locked="0"/>
    </xf>
    <xf numFmtId="3" fontId="3" fillId="17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17" borderId="3" xfId="1" applyNumberFormat="1" applyFont="1" applyFill="1" applyBorder="1" applyAlignment="1" applyProtection="1">
      <alignment horizontal="center" vertical="center" wrapText="1"/>
      <protection locked="0"/>
    </xf>
    <xf numFmtId="0" fontId="21" fillId="16" borderId="1" xfId="0" quotePrefix="1" applyFont="1" applyFill="1" applyBorder="1" applyAlignment="1">
      <alignment horizontal="left" vertical="center" wrapText="1"/>
    </xf>
    <xf numFmtId="0" fontId="21" fillId="16" borderId="1" xfId="0" applyFont="1" applyFill="1" applyBorder="1" applyAlignment="1">
      <alignment horizontal="left" vertical="center" wrapText="1"/>
    </xf>
    <xf numFmtId="0" fontId="19" fillId="16" borderId="4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center" vertical="center" wrapText="1"/>
    </xf>
    <xf numFmtId="0" fontId="19" fillId="16" borderId="4" xfId="0" applyFont="1" applyFill="1" applyBorder="1" applyAlignment="1">
      <alignment vertical="center" wrapText="1"/>
    </xf>
    <xf numFmtId="0" fontId="19" fillId="16" borderId="5" xfId="0" applyFont="1" applyFill="1" applyBorder="1" applyAlignment="1">
      <alignment vertical="center" wrapText="1"/>
    </xf>
    <xf numFmtId="0" fontId="19" fillId="16" borderId="6" xfId="0" applyFont="1" applyFill="1" applyBorder="1" applyAlignment="1">
      <alignment vertical="center" wrapText="1"/>
    </xf>
    <xf numFmtId="0" fontId="19" fillId="16" borderId="5" xfId="0" applyFont="1" applyFill="1" applyBorder="1" applyAlignment="1">
      <alignment horizontal="center" vertical="center" wrapText="1"/>
    </xf>
    <xf numFmtId="0" fontId="25" fillId="4" borderId="4" xfId="1" applyFont="1" applyFill="1" applyBorder="1" applyAlignment="1" applyProtection="1">
      <alignment horizontal="left"/>
      <protection locked="0"/>
    </xf>
    <xf numFmtId="0" fontId="25" fillId="4" borderId="5" xfId="1" applyFont="1" applyFill="1" applyBorder="1" applyAlignment="1" applyProtection="1">
      <alignment horizontal="left"/>
      <protection locked="0"/>
    </xf>
    <xf numFmtId="0" fontId="25" fillId="4" borderId="6" xfId="1" applyFont="1" applyFill="1" applyBorder="1" applyAlignment="1" applyProtection="1">
      <alignment horizontal="left"/>
      <protection locked="0"/>
    </xf>
    <xf numFmtId="0" fontId="3" fillId="7" borderId="1" xfId="1" applyFont="1" applyFill="1" applyBorder="1" applyAlignment="1">
      <alignment horizontal="center" vertical="center" wrapText="1"/>
    </xf>
    <xf numFmtId="44" fontId="3" fillId="0" borderId="0" xfId="8" applyFont="1" applyAlignment="1" applyProtection="1">
      <alignment wrapText="1"/>
      <protection locked="0"/>
    </xf>
    <xf numFmtId="0" fontId="3" fillId="1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wrapText="1"/>
    </xf>
  </cellXfs>
  <cellStyles count="90">
    <cellStyle name="Hiperlink" xfId="89" builtinId="8"/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46" xr:uid="{00000000-0005-0000-0000-000003000000}"/>
    <cellStyle name="Moeda 3 2 3" xfId="73" xr:uid="{00000000-0005-0000-0000-000003000000}"/>
    <cellStyle name="Moeda 3 3" xfId="28" xr:uid="{00000000-0005-0000-0000-000003000000}"/>
    <cellStyle name="Moeda 3 3 2" xfId="55" xr:uid="{00000000-0005-0000-0000-000003000000}"/>
    <cellStyle name="Moeda 3 3 3" xfId="82" xr:uid="{00000000-0005-0000-0000-000003000000}"/>
    <cellStyle name="Moeda 3 4" xfId="37" xr:uid="{00000000-0005-0000-0000-000003000000}"/>
    <cellStyle name="Moeda 3 5" xfId="64" xr:uid="{00000000-0005-0000-0000-000003000000}"/>
    <cellStyle name="Moeda 4" xfId="14" xr:uid="{00000000-0005-0000-0000-000004000000}"/>
    <cellStyle name="Moeda 4 2" xfId="23" xr:uid="{00000000-0005-0000-0000-000004000000}"/>
    <cellStyle name="Moeda 4 2 2" xfId="50" xr:uid="{00000000-0005-0000-0000-000004000000}"/>
    <cellStyle name="Moeda 4 2 3" xfId="77" xr:uid="{00000000-0005-0000-0000-000004000000}"/>
    <cellStyle name="Moeda 4 3" xfId="32" xr:uid="{00000000-0005-0000-0000-000004000000}"/>
    <cellStyle name="Moeda 4 3 2" xfId="59" xr:uid="{00000000-0005-0000-0000-000004000000}"/>
    <cellStyle name="Moeda 4 3 3" xfId="86" xr:uid="{00000000-0005-0000-0000-000004000000}"/>
    <cellStyle name="Moeda 4 4" xfId="41" xr:uid="{00000000-0005-0000-0000-000004000000}"/>
    <cellStyle name="Moeda 4 5" xfId="68" xr:uid="{00000000-0005-0000-0000-000004000000}"/>
    <cellStyle name="Moeda 5" xfId="22" xr:uid="{00000000-0005-0000-0000-00003E000000}"/>
    <cellStyle name="Moeda 5 2" xfId="49" xr:uid="{00000000-0005-0000-0000-00003E000000}"/>
    <cellStyle name="Moeda 5 3" xfId="76" xr:uid="{00000000-0005-0000-0000-00003E000000}"/>
    <cellStyle name="Moeda 6" xfId="31" xr:uid="{00000000-0005-0000-0000-000047000000}"/>
    <cellStyle name="Moeda 6 2" xfId="58" xr:uid="{00000000-0005-0000-0000-000047000000}"/>
    <cellStyle name="Moeda 6 3" xfId="85" xr:uid="{00000000-0005-0000-0000-000047000000}"/>
    <cellStyle name="Moeda 7" xfId="40" xr:uid="{00000000-0005-0000-0000-000050000000}"/>
    <cellStyle name="Moeda 8" xfId="67" xr:uid="{00000000-0005-0000-0000-00006B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48" xr:uid="{00000000-0005-0000-0000-00000A000000}"/>
    <cellStyle name="Separador de milhares 2 2 2 2 3" xfId="75" xr:uid="{00000000-0005-0000-0000-00000A000000}"/>
    <cellStyle name="Separador de milhares 2 2 2 3" xfId="30" xr:uid="{00000000-0005-0000-0000-00000A000000}"/>
    <cellStyle name="Separador de milhares 2 2 2 3 2" xfId="57" xr:uid="{00000000-0005-0000-0000-00000A000000}"/>
    <cellStyle name="Separador de milhares 2 2 2 3 3" xfId="84" xr:uid="{00000000-0005-0000-0000-00000A000000}"/>
    <cellStyle name="Separador de milhares 2 2 2 4" xfId="39" xr:uid="{00000000-0005-0000-0000-00000A000000}"/>
    <cellStyle name="Separador de milhares 2 2 2 5" xfId="66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2 2" xfId="52" xr:uid="{00000000-0005-0000-0000-00000B000000}"/>
    <cellStyle name="Separador de milhares 2 2 3 2 3" xfId="79" xr:uid="{00000000-0005-0000-0000-00000B000000}"/>
    <cellStyle name="Separador de milhares 2 2 3 3" xfId="34" xr:uid="{00000000-0005-0000-0000-00000B000000}"/>
    <cellStyle name="Separador de milhares 2 2 3 3 2" xfId="61" xr:uid="{00000000-0005-0000-0000-00000B000000}"/>
    <cellStyle name="Separador de milhares 2 2 3 3 3" xfId="88" xr:uid="{00000000-0005-0000-0000-00000B000000}"/>
    <cellStyle name="Separador de milhares 2 2 3 4" xfId="43" xr:uid="{00000000-0005-0000-0000-00000B000000}"/>
    <cellStyle name="Separador de milhares 2 2 3 5" xfId="70" xr:uid="{00000000-0005-0000-0000-00000B000000}"/>
    <cellStyle name="Separador de milhares 2 2 4" xfId="18" xr:uid="{00000000-0005-0000-0000-000009000000}"/>
    <cellStyle name="Separador de milhares 2 2 4 2" xfId="45" xr:uid="{00000000-0005-0000-0000-000009000000}"/>
    <cellStyle name="Separador de milhares 2 2 4 3" xfId="72" xr:uid="{00000000-0005-0000-0000-000009000000}"/>
    <cellStyle name="Separador de milhares 2 2 5" xfId="27" xr:uid="{00000000-0005-0000-0000-000009000000}"/>
    <cellStyle name="Separador de milhares 2 2 5 2" xfId="54" xr:uid="{00000000-0005-0000-0000-000009000000}"/>
    <cellStyle name="Separador de milhares 2 2 5 3" xfId="81" xr:uid="{00000000-0005-0000-0000-000009000000}"/>
    <cellStyle name="Separador de milhares 2 2 6" xfId="36" xr:uid="{00000000-0005-0000-0000-000009000000}"/>
    <cellStyle name="Separador de milhares 2 2 7" xfId="63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47" xr:uid="{00000000-0005-0000-0000-00000D000000}"/>
    <cellStyle name="Separador de milhares 2 3 2 2 3" xfId="74" xr:uid="{00000000-0005-0000-0000-00000D000000}"/>
    <cellStyle name="Separador de milhares 2 3 2 3" xfId="29" xr:uid="{00000000-0005-0000-0000-00000D000000}"/>
    <cellStyle name="Separador de milhares 2 3 2 3 2" xfId="56" xr:uid="{00000000-0005-0000-0000-00000D000000}"/>
    <cellStyle name="Separador de milhares 2 3 2 3 3" xfId="83" xr:uid="{00000000-0005-0000-0000-00000D000000}"/>
    <cellStyle name="Separador de milhares 2 3 2 4" xfId="38" xr:uid="{00000000-0005-0000-0000-00000D000000}"/>
    <cellStyle name="Separador de milhares 2 3 2 5" xfId="65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2 2" xfId="51" xr:uid="{00000000-0005-0000-0000-00000E000000}"/>
    <cellStyle name="Separador de milhares 2 3 3 2 3" xfId="78" xr:uid="{00000000-0005-0000-0000-00000E000000}"/>
    <cellStyle name="Separador de milhares 2 3 3 3" xfId="33" xr:uid="{00000000-0005-0000-0000-00000E000000}"/>
    <cellStyle name="Separador de milhares 2 3 3 3 2" xfId="60" xr:uid="{00000000-0005-0000-0000-00000E000000}"/>
    <cellStyle name="Separador de milhares 2 3 3 3 3" xfId="87" xr:uid="{00000000-0005-0000-0000-00000E000000}"/>
    <cellStyle name="Separador de milhares 2 3 3 4" xfId="42" xr:uid="{00000000-0005-0000-0000-00000E000000}"/>
    <cellStyle name="Separador de milhares 2 3 3 5" xfId="69" xr:uid="{00000000-0005-0000-0000-00000E000000}"/>
    <cellStyle name="Separador de milhares 2 3 4" xfId="17" xr:uid="{00000000-0005-0000-0000-00000C000000}"/>
    <cellStyle name="Separador de milhares 2 3 4 2" xfId="44" xr:uid="{00000000-0005-0000-0000-00000C000000}"/>
    <cellStyle name="Separador de milhares 2 3 4 3" xfId="71" xr:uid="{00000000-0005-0000-0000-00000C000000}"/>
    <cellStyle name="Separador de milhares 2 3 5" xfId="26" xr:uid="{00000000-0005-0000-0000-00000C000000}"/>
    <cellStyle name="Separador de milhares 2 3 5 2" xfId="53" xr:uid="{00000000-0005-0000-0000-00000C000000}"/>
    <cellStyle name="Separador de milhares 2 3 5 3" xfId="80" xr:uid="{00000000-0005-0000-0000-00000C000000}"/>
    <cellStyle name="Separador de milhares 2 3 6" xfId="35" xr:uid="{00000000-0005-0000-0000-00000C000000}"/>
    <cellStyle name="Separador de milhares 2 3 7" xfId="62" xr:uid="{00000000-0005-0000-0000-00000C000000}"/>
    <cellStyle name="Separador de milhares 3" xfId="3" xr:uid="{00000000-0005-0000-0000-00000F000000}"/>
    <cellStyle name="Título 5" xfId="4" xr:uid="{00000000-0005-0000-0000-000010000000}"/>
  </cellStyles>
  <dxfs count="3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0066FF"/>
      <color rgb="FFFFFF66"/>
      <color rgb="FFCCFFFF"/>
      <color rgb="FFFFCDFF"/>
      <color rgb="FFFFB7FF"/>
      <color rgb="FFFFA7FF"/>
      <color rgb="FFFF99FF"/>
      <color rgb="FFFFCCFF"/>
      <color rgb="FFFF99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FE737E-85D1-49C1-8835-4A574BC2B240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4D85B3F-4FBA-4F9E-A291-91C80B81F525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BD38C8A-96CE-4197-9AC1-2F22576099F4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BDBD12B-8ABF-44AB-AFA8-9ECA73250ACE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103FA6E-E71F-43A5-8D26-FC4594C77292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37DDFBE-1B13-4145-BDA6-A3636F664B0E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28F3AC3-ECCB-4773-B6DC-B9C946CCA5A6}"/>
            </a:ext>
          </a:extLst>
        </xdr:cNvPr>
        <xdr:cNvSpPr>
          <a:spLocks noChangeArrowheads="1"/>
        </xdr:cNvSpPr>
      </xdr:nvSpPr>
      <xdr:spPr bwMode="auto">
        <a:xfrm>
          <a:off x="1820174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E8E2FE8-387E-433C-AE52-74EAA895A7FC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52DAE63-E508-4073-8B88-B300A851EFF4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8A4C68C-3DE3-4B20-90C2-F4D65D0397E1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98F507B-9E28-4D8B-AF21-472913856D48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474340E-B274-4C73-84E4-E8EA35B52884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5943E18-177E-4B5F-86F3-125F22A990DB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2B5C56E-E618-44D4-BD1C-4B85911CB450}"/>
            </a:ext>
          </a:extLst>
        </xdr:cNvPr>
        <xdr:cNvSpPr>
          <a:spLocks noChangeArrowheads="1"/>
        </xdr:cNvSpPr>
      </xdr:nvSpPr>
      <xdr:spPr bwMode="auto">
        <a:xfrm>
          <a:off x="1752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79DE-0907-4DBF-B3FB-6337125C1B9C}">
  <dimension ref="A1:AG19"/>
  <sheetViews>
    <sheetView zoomScale="80" zoomScaleNormal="80" workbookViewId="0">
      <pane xSplit="18" ySplit="3" topLeftCell="S4" activePane="bottomRight" state="frozen"/>
      <selection pane="topRight" activeCell="S1" sqref="S1"/>
      <selection pane="bottomLeft" activeCell="A4" sqref="A4"/>
      <selection pane="bottomRight" activeCell="V4" sqref="V4"/>
    </sheetView>
  </sheetViews>
  <sheetFormatPr defaultColWidth="9.7109375" defaultRowHeight="15" x14ac:dyDescent="0.25"/>
  <cols>
    <col min="1" max="1" width="19" style="1" customWidth="1"/>
    <col min="2" max="2" width="8.28515625" style="24" customWidth="1"/>
    <col min="3" max="3" width="29.5703125" style="1" customWidth="1"/>
    <col min="4" max="4" width="8.28515625" style="1" customWidth="1"/>
    <col min="5" max="5" width="3.28515625" style="1" customWidth="1"/>
    <col min="6" max="6" width="3" style="1" customWidth="1"/>
    <col min="7" max="7" width="18.7109375" style="1" customWidth="1"/>
    <col min="8" max="8" width="12" style="1" customWidth="1"/>
    <col min="9" max="9" width="6.85546875" style="6" customWidth="1"/>
    <col min="10" max="10" width="7.140625" style="6" customWidth="1"/>
    <col min="11" max="11" width="6.85546875" style="6" customWidth="1"/>
    <col min="12" max="12" width="5.5703125" style="6" customWidth="1"/>
    <col min="13" max="13" width="7.5703125" style="6" customWidth="1"/>
    <col min="14" max="14" width="5.5703125" style="6" customWidth="1"/>
    <col min="15" max="15" width="4.85546875" style="6" customWidth="1"/>
    <col min="16" max="16" width="5.42578125" style="6" customWidth="1"/>
    <col min="17" max="17" width="8.42578125" style="25" customWidth="1"/>
    <col min="18" max="18" width="8.42578125" style="4" customWidth="1"/>
    <col min="19" max="20" width="14.42578125" style="5" bestFit="1" customWidth="1"/>
    <col min="21" max="21" width="14.140625" style="5" customWidth="1"/>
    <col min="22" max="22" width="16.140625" style="37" bestFit="1" customWidth="1"/>
    <col min="23" max="24" width="16.140625" style="5" bestFit="1" customWidth="1"/>
    <col min="25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39" t="s">
        <v>93</v>
      </c>
      <c r="T1" s="139" t="s">
        <v>92</v>
      </c>
      <c r="U1" s="139" t="s">
        <v>108</v>
      </c>
      <c r="V1" s="139" t="s">
        <v>109</v>
      </c>
      <c r="W1" s="139" t="s">
        <v>110</v>
      </c>
      <c r="X1" s="139" t="s">
        <v>111</v>
      </c>
      <c r="Y1" s="139" t="s">
        <v>91</v>
      </c>
      <c r="Z1" s="139" t="s">
        <v>91</v>
      </c>
      <c r="AA1" s="139" t="s">
        <v>91</v>
      </c>
      <c r="AB1" s="139" t="s">
        <v>91</v>
      </c>
      <c r="AC1" s="139" t="s">
        <v>91</v>
      </c>
      <c r="AD1" s="139" t="s">
        <v>91</v>
      </c>
      <c r="AE1" s="139" t="s">
        <v>91</v>
      </c>
      <c r="AF1" s="139" t="s">
        <v>91</v>
      </c>
      <c r="AG1" s="139" t="s">
        <v>91</v>
      </c>
    </row>
    <row r="2" spans="1:33" ht="23.25" customHeight="1" x14ac:dyDescent="0.25">
      <c r="A2" s="140" t="s">
        <v>94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64.5" customHeight="1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114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82">
        <v>45679</v>
      </c>
      <c r="T3" s="82">
        <v>45679</v>
      </c>
      <c r="U3" s="82">
        <v>45712</v>
      </c>
      <c r="V3" s="82">
        <v>45742</v>
      </c>
      <c r="W3" s="82">
        <v>45742</v>
      </c>
      <c r="X3" s="82">
        <v>45742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73" t="s">
        <v>49</v>
      </c>
      <c r="H4" s="66">
        <v>31.99</v>
      </c>
      <c r="I4" s="56">
        <v>250</v>
      </c>
      <c r="J4" s="115">
        <f>IF(SUM(S4:AJ4)&gt;I4+L4,I4+L4,SUM(S4:AJ4))</f>
        <v>250</v>
      </c>
      <c r="K4" s="116">
        <f>(SUM(S4:AJ4))</f>
        <v>250</v>
      </c>
      <c r="L4" s="117"/>
      <c r="M4" s="118">
        <f>ROUND(IF(I4*0.25-0.5&lt;0,0,I4*0.25-0.5),0)-P4-N4</f>
        <v>62</v>
      </c>
      <c r="N4" s="117"/>
      <c r="O4" s="117"/>
      <c r="P4" s="117"/>
      <c r="Q4" s="57">
        <f>I4-(SUM(S4:AB4))+L4</f>
        <v>0</v>
      </c>
      <c r="R4" s="58" t="str">
        <f t="shared" ref="R4:R11" si="0">IF(Q4&lt;0,"ATENÇÃO","OK")</f>
        <v>OK</v>
      </c>
      <c r="S4" s="52"/>
      <c r="T4" s="52"/>
      <c r="U4" s="68">
        <v>50</v>
      </c>
      <c r="V4" s="128"/>
      <c r="W4" s="43"/>
      <c r="X4" s="43">
        <v>200</v>
      </c>
      <c r="Y4" s="43"/>
      <c r="Z4" s="43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73" t="s">
        <v>50</v>
      </c>
      <c r="H5" s="28">
        <v>16.8</v>
      </c>
      <c r="I5" s="56">
        <v>250</v>
      </c>
      <c r="J5" s="115">
        <f t="shared" ref="J5:J11" si="1">IF(SUM(S5:AJ5)&gt;I5+L5,I5+L5,SUM(S5:AJ5))</f>
        <v>250</v>
      </c>
      <c r="K5" s="116">
        <f t="shared" ref="K5:K11" si="2">(SUM(S5:AJ5))</f>
        <v>250</v>
      </c>
      <c r="L5" s="117"/>
      <c r="M5" s="118">
        <f t="shared" ref="M5:M11" si="3">ROUND(IF(I5*0.25-0.5&lt;0,0,I5*0.25-0.5),0)-P5-N5</f>
        <v>62</v>
      </c>
      <c r="N5" s="117"/>
      <c r="O5" s="117"/>
      <c r="P5" s="117"/>
      <c r="Q5" s="57">
        <f t="shared" ref="Q5:Q11" si="4">I5-(SUM(S5:AB5))+L5</f>
        <v>0</v>
      </c>
      <c r="R5" s="58" t="str">
        <f t="shared" si="0"/>
        <v>OK</v>
      </c>
      <c r="S5" s="52"/>
      <c r="T5" s="55">
        <v>100</v>
      </c>
      <c r="U5" s="69"/>
      <c r="V5" s="70"/>
      <c r="W5" s="70">
        <v>150</v>
      </c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73" t="s">
        <v>50</v>
      </c>
      <c r="H6" s="28">
        <v>33</v>
      </c>
      <c r="I6" s="56">
        <v>250</v>
      </c>
      <c r="J6" s="115">
        <f t="shared" si="1"/>
        <v>250</v>
      </c>
      <c r="K6" s="116">
        <f t="shared" si="2"/>
        <v>250</v>
      </c>
      <c r="L6" s="117"/>
      <c r="M6" s="118">
        <f t="shared" si="3"/>
        <v>62</v>
      </c>
      <c r="N6" s="117"/>
      <c r="O6" s="117"/>
      <c r="P6" s="117"/>
      <c r="Q6" s="57">
        <f t="shared" si="4"/>
        <v>0</v>
      </c>
      <c r="R6" s="58" t="str">
        <f t="shared" si="0"/>
        <v>OK</v>
      </c>
      <c r="S6" s="52"/>
      <c r="T6" s="55">
        <v>30</v>
      </c>
      <c r="U6" s="69"/>
      <c r="V6" s="70"/>
      <c r="W6" s="70">
        <v>220</v>
      </c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73" t="s">
        <v>51</v>
      </c>
      <c r="H7" s="28">
        <v>4.5</v>
      </c>
      <c r="I7" s="56">
        <v>250</v>
      </c>
      <c r="J7" s="115">
        <f t="shared" si="1"/>
        <v>250</v>
      </c>
      <c r="K7" s="116">
        <f t="shared" si="2"/>
        <v>250</v>
      </c>
      <c r="L7" s="117"/>
      <c r="M7" s="118">
        <f t="shared" si="3"/>
        <v>62</v>
      </c>
      <c r="N7" s="117"/>
      <c r="O7" s="117"/>
      <c r="P7" s="117"/>
      <c r="Q7" s="57">
        <f t="shared" si="4"/>
        <v>0</v>
      </c>
      <c r="R7" s="58" t="str">
        <f t="shared" si="0"/>
        <v>OK</v>
      </c>
      <c r="S7" s="52">
        <v>50</v>
      </c>
      <c r="T7" s="55"/>
      <c r="U7" s="69"/>
      <c r="V7" s="70">
        <v>200</v>
      </c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74" t="s">
        <v>52</v>
      </c>
      <c r="H8" s="28">
        <v>5.09</v>
      </c>
      <c r="I8" s="56">
        <v>250</v>
      </c>
      <c r="J8" s="115">
        <f t="shared" si="1"/>
        <v>250</v>
      </c>
      <c r="K8" s="116">
        <f t="shared" si="2"/>
        <v>250</v>
      </c>
      <c r="L8" s="117"/>
      <c r="M8" s="118">
        <f t="shared" si="3"/>
        <v>62</v>
      </c>
      <c r="N8" s="117"/>
      <c r="O8" s="117"/>
      <c r="P8" s="117"/>
      <c r="Q8" s="57">
        <f t="shared" si="4"/>
        <v>0</v>
      </c>
      <c r="R8" s="58" t="str">
        <f t="shared" si="0"/>
        <v>OK</v>
      </c>
      <c r="S8" s="52"/>
      <c r="T8" s="55"/>
      <c r="U8" s="69">
        <v>20</v>
      </c>
      <c r="V8" s="128"/>
      <c r="W8" s="70"/>
      <c r="X8" s="70">
        <v>230</v>
      </c>
      <c r="Y8" s="70"/>
      <c r="Z8" s="70"/>
      <c r="AA8" s="70"/>
      <c r="AB8" s="70"/>
      <c r="AC8" s="70"/>
      <c r="AD8" s="70"/>
      <c r="AE8" s="70"/>
      <c r="AF8" s="70"/>
      <c r="AG8" s="7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74" t="s">
        <v>49</v>
      </c>
      <c r="H9" s="28">
        <v>16.989999999999998</v>
      </c>
      <c r="I9" s="56">
        <v>250</v>
      </c>
      <c r="J9" s="115">
        <f t="shared" si="1"/>
        <v>250</v>
      </c>
      <c r="K9" s="116">
        <f t="shared" si="2"/>
        <v>250</v>
      </c>
      <c r="L9" s="117"/>
      <c r="M9" s="118">
        <f t="shared" si="3"/>
        <v>62</v>
      </c>
      <c r="N9" s="117"/>
      <c r="O9" s="117"/>
      <c r="P9" s="117"/>
      <c r="Q9" s="57">
        <f t="shared" si="4"/>
        <v>0</v>
      </c>
      <c r="R9" s="58" t="str">
        <f t="shared" si="0"/>
        <v>OK</v>
      </c>
      <c r="S9" s="52"/>
      <c r="T9" s="55"/>
      <c r="U9" s="69">
        <v>50</v>
      </c>
      <c r="V9" s="128"/>
      <c r="W9" s="70"/>
      <c r="X9" s="70">
        <v>200</v>
      </c>
      <c r="Y9" s="70"/>
      <c r="Z9" s="70"/>
      <c r="AA9" s="70"/>
      <c r="AB9" s="70"/>
      <c r="AC9" s="70"/>
      <c r="AD9" s="70"/>
      <c r="AE9" s="70"/>
      <c r="AF9" s="70"/>
      <c r="AG9" s="7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74" t="s">
        <v>53</v>
      </c>
      <c r="H10" s="28">
        <v>5.69</v>
      </c>
      <c r="I10" s="56">
        <v>250</v>
      </c>
      <c r="J10" s="115">
        <f t="shared" si="1"/>
        <v>250</v>
      </c>
      <c r="K10" s="116">
        <f t="shared" si="2"/>
        <v>250</v>
      </c>
      <c r="L10" s="117"/>
      <c r="M10" s="118">
        <f t="shared" si="3"/>
        <v>62</v>
      </c>
      <c r="N10" s="117"/>
      <c r="O10" s="117"/>
      <c r="P10" s="117"/>
      <c r="Q10" s="57">
        <f t="shared" si="4"/>
        <v>0</v>
      </c>
      <c r="R10" s="58" t="str">
        <f t="shared" si="0"/>
        <v>OK</v>
      </c>
      <c r="S10" s="52"/>
      <c r="T10" s="55"/>
      <c r="U10" s="69"/>
      <c r="V10" s="70"/>
      <c r="W10" s="70"/>
      <c r="X10" s="70">
        <v>250</v>
      </c>
      <c r="Y10" s="70"/>
      <c r="Z10" s="70"/>
      <c r="AA10" s="70"/>
      <c r="AB10" s="70"/>
      <c r="AC10" s="70"/>
      <c r="AD10" s="70"/>
      <c r="AE10" s="70"/>
      <c r="AF10" s="70"/>
      <c r="AG10" s="70"/>
    </row>
    <row r="11" spans="1:33" ht="89.2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73" t="s">
        <v>50</v>
      </c>
      <c r="H11" s="28">
        <v>4</v>
      </c>
      <c r="I11" s="56">
        <v>250</v>
      </c>
      <c r="J11" s="115">
        <f t="shared" si="1"/>
        <v>250</v>
      </c>
      <c r="K11" s="116">
        <f t="shared" si="2"/>
        <v>250</v>
      </c>
      <c r="L11" s="117"/>
      <c r="M11" s="118">
        <f t="shared" si="3"/>
        <v>62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52"/>
      <c r="T11" s="52">
        <v>50</v>
      </c>
      <c r="U11" s="68"/>
      <c r="V11" s="71"/>
      <c r="W11" s="71">
        <v>200</v>
      </c>
      <c r="X11" s="71"/>
      <c r="Y11" s="71"/>
      <c r="Z11" s="71"/>
      <c r="AA11" s="71"/>
      <c r="AB11" s="71"/>
      <c r="AC11" s="71"/>
      <c r="AD11" s="71"/>
      <c r="AE11" s="71"/>
      <c r="AF11" s="71"/>
      <c r="AG11" s="71"/>
    </row>
    <row r="12" spans="1:33" s="135" customFormat="1" ht="15.75" x14ac:dyDescent="0.25">
      <c r="A12" s="129"/>
      <c r="B12" s="130"/>
      <c r="C12" s="129"/>
      <c r="D12" s="129"/>
      <c r="E12" s="129"/>
      <c r="F12" s="129"/>
      <c r="G12" s="129"/>
      <c r="H12" s="129"/>
      <c r="I12" s="131">
        <f>SUM(I4:I11)</f>
        <v>2000</v>
      </c>
      <c r="J12" s="131"/>
      <c r="K12" s="131"/>
      <c r="L12" s="131"/>
      <c r="M12" s="131"/>
      <c r="N12" s="131"/>
      <c r="O12" s="131"/>
      <c r="P12" s="131"/>
      <c r="Q12" s="132"/>
      <c r="R12" s="133"/>
      <c r="S12" s="134">
        <f t="shared" ref="S12:AG12" si="5">SUMPRODUCT($H$4:$H$11,S4:S11)</f>
        <v>225</v>
      </c>
      <c r="T12" s="134">
        <f t="shared" si="5"/>
        <v>2870</v>
      </c>
      <c r="U12" s="134">
        <f t="shared" si="5"/>
        <v>2550.7999999999997</v>
      </c>
      <c r="V12" s="138">
        <f t="shared" si="5"/>
        <v>900</v>
      </c>
      <c r="W12" s="138">
        <f t="shared" si="5"/>
        <v>10580</v>
      </c>
      <c r="X12" s="138">
        <f t="shared" si="5"/>
        <v>12389.199999999999</v>
      </c>
      <c r="Y12" s="134">
        <f t="shared" si="5"/>
        <v>0</v>
      </c>
      <c r="Z12" s="134">
        <f t="shared" si="5"/>
        <v>0</v>
      </c>
      <c r="AA12" s="134">
        <f t="shared" si="5"/>
        <v>0</v>
      </c>
      <c r="AB12" s="134">
        <f t="shared" si="5"/>
        <v>0</v>
      </c>
      <c r="AC12" s="134">
        <f t="shared" si="5"/>
        <v>0</v>
      </c>
      <c r="AD12" s="134">
        <f t="shared" si="5"/>
        <v>0</v>
      </c>
      <c r="AE12" s="134">
        <f t="shared" si="5"/>
        <v>0</v>
      </c>
      <c r="AF12" s="134">
        <f t="shared" si="5"/>
        <v>0</v>
      </c>
      <c r="AG12" s="134">
        <f t="shared" si="5"/>
        <v>0</v>
      </c>
    </row>
    <row r="13" spans="1:33" ht="20.45" customHeight="1" x14ac:dyDescent="0.25">
      <c r="A13" s="41"/>
      <c r="B13" s="41"/>
      <c r="C13" s="67"/>
      <c r="D13" s="67"/>
      <c r="I13" s="119">
        <f>SUMPRODUCT($H$4:$H$11,I4:I11)</f>
        <v>29515</v>
      </c>
      <c r="J13" s="119">
        <f t="shared" ref="J13:K13" si="6">SUMPRODUCT($H$4:$H$11,J4:J11)</f>
        <v>29515</v>
      </c>
      <c r="K13" s="119">
        <f t="shared" si="6"/>
        <v>29515</v>
      </c>
    </row>
    <row r="14" spans="1:33" x14ac:dyDescent="0.25">
      <c r="A14" s="41"/>
      <c r="B14" s="41"/>
      <c r="C14" s="41"/>
      <c r="W14" s="136"/>
    </row>
    <row r="15" spans="1:33" x14ac:dyDescent="0.25">
      <c r="A15" s="41"/>
      <c r="B15" s="41"/>
      <c r="C15" s="41"/>
      <c r="W15" s="136"/>
      <c r="X15" s="137"/>
    </row>
    <row r="16" spans="1:33" x14ac:dyDescent="0.25">
      <c r="A16" s="41"/>
      <c r="B16" s="41"/>
      <c r="C16" s="41"/>
      <c r="T16" s="114"/>
      <c r="W16" s="136"/>
      <c r="X16" s="137"/>
    </row>
    <row r="17" spans="1:24" x14ac:dyDescent="0.25">
      <c r="A17" s="41"/>
      <c r="B17" s="41"/>
      <c r="C17" s="41"/>
      <c r="T17" s="114"/>
      <c r="W17" s="136"/>
      <c r="X17" s="137"/>
    </row>
    <row r="18" spans="1:24" x14ac:dyDescent="0.25">
      <c r="A18" s="41"/>
      <c r="C18" s="41"/>
      <c r="T18" s="114"/>
      <c r="X18" s="137"/>
    </row>
    <row r="19" spans="1:24" x14ac:dyDescent="0.25">
      <c r="C19" s="41"/>
    </row>
  </sheetData>
  <autoFilter ref="A3:AG13" xr:uid="{6B0279DE-0907-4DBF-B3FB-6337125C1B9C}"/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S4:AF11">
    <cfRule type="cellIs" dxfId="37" priority="2" operator="greaterThan">
      <formula>0</formula>
    </cfRule>
  </conditionalFormatting>
  <conditionalFormatting sqref="AG4:AG11">
    <cfRule type="cellIs" dxfId="3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68808-6A1E-4D07-BBCF-9536465E7190}">
  <dimension ref="A1:AG21"/>
  <sheetViews>
    <sheetView zoomScale="70" zoomScaleNormal="70" workbookViewId="0">
      <selection activeCell="R21" sqref="R21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68.425781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19" width="16.7109375" style="5" customWidth="1"/>
    <col min="20" max="20" width="14.42578125" style="5" bestFit="1" customWidth="1"/>
    <col min="21" max="21" width="16.28515625" style="5" customWidth="1"/>
    <col min="22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46" t="s">
        <v>130</v>
      </c>
      <c r="T1" s="146" t="s">
        <v>131</v>
      </c>
      <c r="U1" s="146" t="s">
        <v>132</v>
      </c>
      <c r="V1" s="146" t="s">
        <v>133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64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46"/>
      <c r="T2" s="146"/>
      <c r="U2" s="146"/>
      <c r="V2" s="146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60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123" t="s">
        <v>134</v>
      </c>
      <c r="T3" s="123" t="s">
        <v>135</v>
      </c>
      <c r="U3" s="123" t="s">
        <v>136</v>
      </c>
      <c r="V3" s="72">
        <v>45607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50</v>
      </c>
      <c r="J4" s="115">
        <f>IF(SUM(S4:AJ4)&gt;I4+L4,I4+L4,SUM(S4:AJ4))</f>
        <v>50</v>
      </c>
      <c r="K4" s="116">
        <f>(SUM(S4:AJ4))</f>
        <v>50</v>
      </c>
      <c r="L4" s="117"/>
      <c r="M4" s="118">
        <f>ROUND(IF(I4*0.25-0.5&lt;0,0,I4*0.25-0.5),0)-P4-N4</f>
        <v>12</v>
      </c>
      <c r="N4" s="117"/>
      <c r="O4" s="117"/>
      <c r="P4" s="117"/>
      <c r="Q4" s="57">
        <f>I4-(SUM(S4:AB4))+L4</f>
        <v>0</v>
      </c>
      <c r="R4" s="58" t="str">
        <f t="shared" ref="R4:R11" si="0">IF(Q4&lt;0,"ATENÇÃO","OK")</f>
        <v>OK</v>
      </c>
      <c r="S4" s="71">
        <v>50</v>
      </c>
      <c r="T4" s="27"/>
      <c r="U4" s="39"/>
      <c r="V4" s="38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50</v>
      </c>
      <c r="J5" s="115">
        <f t="shared" ref="J5:J11" si="1">IF(SUM(S5:AJ5)&gt;I5+L5,I5+L5,SUM(S5:AJ5))</f>
        <v>50</v>
      </c>
      <c r="K5" s="116">
        <f t="shared" ref="K5:K11" si="2">(SUM(S5:AJ5))</f>
        <v>50</v>
      </c>
      <c r="L5" s="117"/>
      <c r="M5" s="118">
        <f t="shared" ref="M5:M11" si="3">ROUND(IF(I5*0.25-0.5&lt;0,0,I5*0.25-0.5),0)-P5-N5</f>
        <v>12</v>
      </c>
      <c r="N5" s="117"/>
      <c r="O5" s="117"/>
      <c r="P5" s="117"/>
      <c r="Q5" s="57">
        <f t="shared" ref="Q5:Q11" si="4">I5-(SUM(S5:AB5))+L5</f>
        <v>0</v>
      </c>
      <c r="R5" s="58" t="str">
        <f t="shared" si="0"/>
        <v>OK</v>
      </c>
      <c r="S5" s="71"/>
      <c r="T5" s="179"/>
      <c r="U5" s="40"/>
      <c r="V5" s="40">
        <v>50</v>
      </c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50</v>
      </c>
      <c r="J6" s="115">
        <f t="shared" si="1"/>
        <v>50</v>
      </c>
      <c r="K6" s="116">
        <f t="shared" si="2"/>
        <v>50</v>
      </c>
      <c r="L6" s="117"/>
      <c r="M6" s="118">
        <f t="shared" si="3"/>
        <v>12</v>
      </c>
      <c r="N6" s="117"/>
      <c r="O6" s="117"/>
      <c r="P6" s="117"/>
      <c r="Q6" s="57">
        <f t="shared" si="4"/>
        <v>0</v>
      </c>
      <c r="R6" s="58" t="str">
        <f t="shared" si="0"/>
        <v>OK</v>
      </c>
      <c r="S6" s="71"/>
      <c r="T6" s="179"/>
      <c r="U6" s="40">
        <v>50</v>
      </c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50</v>
      </c>
      <c r="J7" s="115">
        <f t="shared" si="1"/>
        <v>50</v>
      </c>
      <c r="K7" s="116">
        <f t="shared" si="2"/>
        <v>50</v>
      </c>
      <c r="L7" s="117"/>
      <c r="M7" s="118">
        <f t="shared" si="3"/>
        <v>12</v>
      </c>
      <c r="N7" s="117"/>
      <c r="O7" s="117"/>
      <c r="P7" s="117"/>
      <c r="Q7" s="57">
        <f t="shared" si="4"/>
        <v>0</v>
      </c>
      <c r="R7" s="58" t="str">
        <f t="shared" si="0"/>
        <v>OK</v>
      </c>
      <c r="S7" s="71"/>
      <c r="T7" s="179">
        <v>50</v>
      </c>
      <c r="U7" s="7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50</v>
      </c>
      <c r="J8" s="115">
        <f t="shared" si="1"/>
        <v>50</v>
      </c>
      <c r="K8" s="116">
        <f t="shared" si="2"/>
        <v>50</v>
      </c>
      <c r="L8" s="117"/>
      <c r="M8" s="118">
        <f t="shared" si="3"/>
        <v>12</v>
      </c>
      <c r="N8" s="117"/>
      <c r="O8" s="117"/>
      <c r="P8" s="117"/>
      <c r="Q8" s="57">
        <f t="shared" si="4"/>
        <v>0</v>
      </c>
      <c r="R8" s="58" t="str">
        <f t="shared" si="0"/>
        <v>OK</v>
      </c>
      <c r="S8" s="71">
        <v>50</v>
      </c>
      <c r="T8" s="179"/>
      <c r="U8" s="7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0</v>
      </c>
      <c r="J9" s="115">
        <f t="shared" si="1"/>
        <v>0</v>
      </c>
      <c r="K9" s="116">
        <f t="shared" si="2"/>
        <v>0</v>
      </c>
      <c r="L9" s="117"/>
      <c r="M9" s="118">
        <f t="shared" si="3"/>
        <v>0</v>
      </c>
      <c r="N9" s="117"/>
      <c r="O9" s="117"/>
      <c r="P9" s="117"/>
      <c r="Q9" s="57">
        <f t="shared" si="4"/>
        <v>0</v>
      </c>
      <c r="R9" s="58" t="str">
        <f t="shared" si="0"/>
        <v>OK</v>
      </c>
      <c r="S9" s="71"/>
      <c r="T9" s="179"/>
      <c r="U9" s="7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50</v>
      </c>
      <c r="J10" s="115">
        <f t="shared" si="1"/>
        <v>50</v>
      </c>
      <c r="K10" s="116">
        <f t="shared" si="2"/>
        <v>50</v>
      </c>
      <c r="L10" s="117"/>
      <c r="M10" s="118">
        <f t="shared" si="3"/>
        <v>12</v>
      </c>
      <c r="N10" s="117"/>
      <c r="O10" s="117"/>
      <c r="P10" s="117"/>
      <c r="Q10" s="57">
        <f t="shared" si="4"/>
        <v>0</v>
      </c>
      <c r="R10" s="58" t="str">
        <f t="shared" si="0"/>
        <v>OK</v>
      </c>
      <c r="S10" s="71">
        <v>50</v>
      </c>
      <c r="T10" s="179"/>
      <c r="U10" s="7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71"/>
      <c r="T11" s="27"/>
      <c r="U11" s="71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300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0</v>
      </c>
      <c r="S12" s="176">
        <f t="shared" ref="S12:V12" si="6">SUMPRODUCT($H$4:$H$11,S4:S11)</f>
        <v>2138.5</v>
      </c>
      <c r="T12" s="176">
        <f t="shared" si="6"/>
        <v>225</v>
      </c>
      <c r="U12" s="176">
        <f>SUMPRODUCT($H$4:$H$11,U4:U11)</f>
        <v>1650</v>
      </c>
      <c r="V12" s="176">
        <f t="shared" si="6"/>
        <v>840</v>
      </c>
      <c r="W12" s="44">
        <f t="shared" ref="S12:AG12" si="7">SUMPRODUCT($H$4:$H$11,W4:W11)</f>
        <v>0</v>
      </c>
      <c r="X12" s="44">
        <f t="shared" si="7"/>
        <v>0</v>
      </c>
      <c r="Y12" s="44">
        <f t="shared" si="7"/>
        <v>0</v>
      </c>
      <c r="Z12" s="44">
        <f t="shared" si="7"/>
        <v>0</v>
      </c>
      <c r="AA12" s="44">
        <f t="shared" si="7"/>
        <v>0</v>
      </c>
      <c r="AB12" s="44">
        <f t="shared" si="7"/>
        <v>0</v>
      </c>
      <c r="AC12" s="44">
        <f t="shared" si="7"/>
        <v>0</v>
      </c>
      <c r="AD12" s="44">
        <f t="shared" si="7"/>
        <v>0</v>
      </c>
      <c r="AE12" s="44">
        <f t="shared" si="7"/>
        <v>0</v>
      </c>
      <c r="AF12" s="44">
        <f t="shared" si="7"/>
        <v>0</v>
      </c>
      <c r="AG12" s="44">
        <f t="shared" si="7"/>
        <v>0</v>
      </c>
    </row>
    <row r="13" spans="1:33" x14ac:dyDescent="0.25">
      <c r="I13" s="119">
        <f t="shared" ref="I13:K13" si="8">SUMPRODUCT($H$4:$H$11,I4:I11)</f>
        <v>4853.5</v>
      </c>
      <c r="J13" s="119">
        <f t="shared" si="8"/>
        <v>4853.5</v>
      </c>
      <c r="K13" s="119">
        <f t="shared" si="8"/>
        <v>4853.5</v>
      </c>
      <c r="S13" s="114"/>
    </row>
    <row r="14" spans="1:33" x14ac:dyDescent="0.25">
      <c r="S14" s="114"/>
    </row>
    <row r="15" spans="1:33" x14ac:dyDescent="0.25">
      <c r="S15" s="114"/>
    </row>
    <row r="16" spans="1:33" x14ac:dyDescent="0.25">
      <c r="S16" s="114"/>
    </row>
    <row r="17" spans="19:19" x14ac:dyDescent="0.25">
      <c r="S17" s="114"/>
    </row>
    <row r="18" spans="19:19" x14ac:dyDescent="0.25">
      <c r="S18" s="114"/>
    </row>
    <row r="19" spans="19:19" x14ac:dyDescent="0.25">
      <c r="S19" s="114"/>
    </row>
    <row r="20" spans="19:19" x14ac:dyDescent="0.25">
      <c r="S20" s="114"/>
    </row>
    <row r="21" spans="19:19" x14ac:dyDescent="0.25">
      <c r="S21" s="114"/>
    </row>
  </sheetData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W4:AF11">
    <cfRule type="cellIs" dxfId="19" priority="3" operator="greaterThan">
      <formula>0</formula>
    </cfRule>
  </conditionalFormatting>
  <conditionalFormatting sqref="AG4:AG11">
    <cfRule type="cellIs" dxfId="18" priority="2" operator="greaterThan">
      <formula>0</formula>
    </cfRule>
  </conditionalFormatting>
  <conditionalFormatting sqref="S4:V11">
    <cfRule type="cellIs" dxfId="1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8175-17F6-44D5-BF50-74C165901C62}">
  <dimension ref="A1:AG13"/>
  <sheetViews>
    <sheetView zoomScale="70" zoomScaleNormal="70" workbookViewId="0">
      <selection activeCell="J12" sqref="J12:P12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58.8554687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21" width="14.42578125" style="5" bestFit="1" customWidth="1"/>
    <col min="22" max="22" width="14.42578125" style="37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39" t="s">
        <v>55</v>
      </c>
      <c r="T1" s="139" t="s">
        <v>55</v>
      </c>
      <c r="U1" s="139" t="s">
        <v>55</v>
      </c>
      <c r="V1" s="139" t="s">
        <v>55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65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60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50</v>
      </c>
      <c r="J4" s="115">
        <f>IF(SUM(S4:AJ4)&gt;I4+L4,I4+L4,SUM(S4:AJ4))</f>
        <v>0</v>
      </c>
      <c r="K4" s="116">
        <f>(SUM(S4:AJ4))</f>
        <v>0</v>
      </c>
      <c r="L4" s="117"/>
      <c r="M4" s="118">
        <f>ROUND(IF(I4*0.25-0.5&lt;0,0,I4*0.25-0.5),0)-P4-N4</f>
        <v>12</v>
      </c>
      <c r="N4" s="117"/>
      <c r="O4" s="117"/>
      <c r="P4" s="117"/>
      <c r="Q4" s="57">
        <f>I4-(SUM(S4:AB4))+L4</f>
        <v>50</v>
      </c>
      <c r="R4" s="58" t="str">
        <f t="shared" ref="R4:R11" si="0">IF(Q4&lt;0,"ATENÇÃO","OK")</f>
        <v>OK</v>
      </c>
      <c r="S4" s="52"/>
      <c r="T4" s="53"/>
      <c r="U4" s="45"/>
      <c r="V4" s="43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50</v>
      </c>
      <c r="J5" s="115">
        <f t="shared" ref="J5:J11" si="1">IF(SUM(S5:AJ5)&gt;I5+L5,I5+L5,SUM(S5:AJ5))</f>
        <v>0</v>
      </c>
      <c r="K5" s="116">
        <f t="shared" ref="K5:K11" si="2">(SUM(S5:AJ5))</f>
        <v>0</v>
      </c>
      <c r="L5" s="117"/>
      <c r="M5" s="118">
        <f t="shared" ref="M5:M11" si="3">ROUND(IF(I5*0.25-0.5&lt;0,0,I5*0.25-0.5),0)-P5-N5</f>
        <v>12</v>
      </c>
      <c r="N5" s="117"/>
      <c r="O5" s="117"/>
      <c r="P5" s="117"/>
      <c r="Q5" s="57">
        <f t="shared" ref="Q5:Q11" si="4">I5-(SUM(S5:AB5))+L5</f>
        <v>50</v>
      </c>
      <c r="R5" s="58" t="str">
        <f t="shared" si="0"/>
        <v>OK</v>
      </c>
      <c r="S5" s="52"/>
      <c r="T5" s="54"/>
      <c r="U5" s="46"/>
      <c r="V5" s="36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50</v>
      </c>
      <c r="J6" s="115">
        <f t="shared" si="1"/>
        <v>0</v>
      </c>
      <c r="K6" s="116">
        <f t="shared" si="2"/>
        <v>0</v>
      </c>
      <c r="L6" s="117"/>
      <c r="M6" s="118">
        <f t="shared" si="3"/>
        <v>12</v>
      </c>
      <c r="N6" s="117"/>
      <c r="O6" s="117"/>
      <c r="P6" s="117"/>
      <c r="Q6" s="57">
        <f t="shared" si="4"/>
        <v>50</v>
      </c>
      <c r="R6" s="58" t="str">
        <f t="shared" si="0"/>
        <v>OK</v>
      </c>
      <c r="S6" s="52"/>
      <c r="T6" s="54"/>
      <c r="U6" s="46"/>
      <c r="V6" s="36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50</v>
      </c>
      <c r="J7" s="115">
        <f t="shared" si="1"/>
        <v>0</v>
      </c>
      <c r="K7" s="116">
        <f t="shared" si="2"/>
        <v>0</v>
      </c>
      <c r="L7" s="117"/>
      <c r="M7" s="118">
        <f t="shared" si="3"/>
        <v>12</v>
      </c>
      <c r="N7" s="117"/>
      <c r="O7" s="117"/>
      <c r="P7" s="117"/>
      <c r="Q7" s="57">
        <f t="shared" si="4"/>
        <v>50</v>
      </c>
      <c r="R7" s="58" t="str">
        <f t="shared" si="0"/>
        <v>OK</v>
      </c>
      <c r="S7" s="52"/>
      <c r="T7" s="55"/>
      <c r="U7" s="46"/>
      <c r="V7" s="36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50</v>
      </c>
      <c r="J8" s="115">
        <f t="shared" si="1"/>
        <v>0</v>
      </c>
      <c r="K8" s="116">
        <f t="shared" si="2"/>
        <v>0</v>
      </c>
      <c r="L8" s="117"/>
      <c r="M8" s="118">
        <f t="shared" si="3"/>
        <v>12</v>
      </c>
      <c r="N8" s="117"/>
      <c r="O8" s="117"/>
      <c r="P8" s="117"/>
      <c r="Q8" s="57">
        <f t="shared" si="4"/>
        <v>50</v>
      </c>
      <c r="R8" s="58" t="str">
        <f t="shared" si="0"/>
        <v>OK</v>
      </c>
      <c r="S8" s="52"/>
      <c r="T8" s="55"/>
      <c r="U8" s="46"/>
      <c r="V8" s="3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50</v>
      </c>
      <c r="J9" s="115">
        <f t="shared" si="1"/>
        <v>0</v>
      </c>
      <c r="K9" s="116">
        <f t="shared" si="2"/>
        <v>0</v>
      </c>
      <c r="L9" s="117"/>
      <c r="M9" s="118">
        <f t="shared" si="3"/>
        <v>12</v>
      </c>
      <c r="N9" s="117"/>
      <c r="O9" s="117"/>
      <c r="P9" s="117"/>
      <c r="Q9" s="57">
        <f t="shared" si="4"/>
        <v>50</v>
      </c>
      <c r="R9" s="58" t="str">
        <f t="shared" si="0"/>
        <v>OK</v>
      </c>
      <c r="S9" s="52"/>
      <c r="T9" s="55"/>
      <c r="U9" s="46"/>
      <c r="V9" s="36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50</v>
      </c>
      <c r="J10" s="115">
        <f t="shared" si="1"/>
        <v>0</v>
      </c>
      <c r="K10" s="116">
        <f t="shared" si="2"/>
        <v>0</v>
      </c>
      <c r="L10" s="117"/>
      <c r="M10" s="118">
        <f t="shared" si="3"/>
        <v>12</v>
      </c>
      <c r="N10" s="117"/>
      <c r="O10" s="117"/>
      <c r="P10" s="117"/>
      <c r="Q10" s="57">
        <f t="shared" si="4"/>
        <v>50</v>
      </c>
      <c r="R10" s="58" t="str">
        <f t="shared" si="0"/>
        <v>OK</v>
      </c>
      <c r="S10" s="52"/>
      <c r="T10" s="55"/>
      <c r="U10" s="46"/>
      <c r="V10" s="36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52"/>
      <c r="T11" s="52"/>
      <c r="U11" s="45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350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350</v>
      </c>
      <c r="S12" s="44">
        <f t="shared" ref="S12:AG12" si="6">SUMPRODUCT($H$4:$H$11,S4:S11)</f>
        <v>0</v>
      </c>
      <c r="T12" s="44">
        <f t="shared" si="6"/>
        <v>0</v>
      </c>
      <c r="U12" s="44">
        <f t="shared" si="6"/>
        <v>0</v>
      </c>
      <c r="V12" s="44">
        <f t="shared" si="6"/>
        <v>0</v>
      </c>
      <c r="W12" s="44">
        <f t="shared" si="6"/>
        <v>0</v>
      </c>
      <c r="X12" s="44">
        <f t="shared" si="6"/>
        <v>0</v>
      </c>
      <c r="Y12" s="44">
        <f t="shared" si="6"/>
        <v>0</v>
      </c>
      <c r="Z12" s="44">
        <f t="shared" si="6"/>
        <v>0</v>
      </c>
      <c r="AA12" s="44">
        <f t="shared" si="6"/>
        <v>0</v>
      </c>
      <c r="AB12" s="44">
        <f t="shared" si="6"/>
        <v>0</v>
      </c>
      <c r="AC12" s="44">
        <f t="shared" si="6"/>
        <v>0</v>
      </c>
      <c r="AD12" s="44">
        <f t="shared" si="6"/>
        <v>0</v>
      </c>
      <c r="AE12" s="44">
        <f t="shared" si="6"/>
        <v>0</v>
      </c>
      <c r="AF12" s="44">
        <f t="shared" si="6"/>
        <v>0</v>
      </c>
      <c r="AG12" s="44">
        <f t="shared" si="6"/>
        <v>0</v>
      </c>
    </row>
    <row r="13" spans="1:33" x14ac:dyDescent="0.25">
      <c r="I13" s="119">
        <f t="shared" ref="I13:K13" si="7">SUMPRODUCT($H$4:$H$11,I4:I11)</f>
        <v>5703</v>
      </c>
      <c r="J13" s="119">
        <f t="shared" si="7"/>
        <v>0</v>
      </c>
      <c r="K13" s="119">
        <f t="shared" si="7"/>
        <v>0</v>
      </c>
    </row>
  </sheetData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S4:AF11">
    <cfRule type="cellIs" dxfId="17" priority="2" operator="greaterThan">
      <formula>0</formula>
    </cfRule>
  </conditionalFormatting>
  <conditionalFormatting sqref="AG4:AG11">
    <cfRule type="cellIs" dxfId="1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FC9F-B910-4EDC-8F16-3C02DEBF2B68}">
  <dimension ref="A1:AG13"/>
  <sheetViews>
    <sheetView zoomScale="70" zoomScaleNormal="70" workbookViewId="0">
      <selection activeCell="O16" sqref="O16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56.28515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21" width="14.42578125" style="5" bestFit="1" customWidth="1"/>
    <col min="22" max="22" width="14.42578125" style="37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46" t="s">
        <v>121</v>
      </c>
      <c r="T1" s="146" t="s">
        <v>122</v>
      </c>
      <c r="U1" s="146" t="s">
        <v>123</v>
      </c>
      <c r="V1" s="139" t="s">
        <v>55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66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46"/>
      <c r="T2" s="146"/>
      <c r="U2" s="146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60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72">
        <v>45590</v>
      </c>
      <c r="T3" s="72">
        <v>45590</v>
      </c>
      <c r="U3" s="72">
        <v>45590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50</v>
      </c>
      <c r="J4" s="115">
        <f>IF(SUM(S4:AJ4)&gt;I4+L4,I4+L4,SUM(S4:AJ4))</f>
        <v>50</v>
      </c>
      <c r="K4" s="116">
        <f>(SUM(S4:AJ4))</f>
        <v>50</v>
      </c>
      <c r="L4" s="117"/>
      <c r="M4" s="118">
        <f>ROUND(IF(I4*0.25-0.5&lt;0,0,I4*0.25-0.5),0)-P4-N4</f>
        <v>12</v>
      </c>
      <c r="N4" s="117"/>
      <c r="O4" s="117"/>
      <c r="P4" s="117"/>
      <c r="Q4" s="57">
        <f>I4-(SUM(S4:AB4))+L4</f>
        <v>0</v>
      </c>
      <c r="R4" s="58" t="str">
        <f t="shared" ref="R4:R11" si="0">IF(Q4&lt;0,"ATENÇÃO","OK")</f>
        <v>OK</v>
      </c>
      <c r="S4" s="177">
        <v>50</v>
      </c>
      <c r="T4" s="39"/>
      <c r="U4" s="27"/>
      <c r="V4" s="43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50</v>
      </c>
      <c r="J5" s="115">
        <f t="shared" ref="J5:J11" si="1">IF(SUM(S5:AJ5)&gt;I5+L5,I5+L5,SUM(S5:AJ5))</f>
        <v>50</v>
      </c>
      <c r="K5" s="116">
        <f t="shared" ref="K5:K11" si="2">(SUM(S5:AJ5))</f>
        <v>50</v>
      </c>
      <c r="L5" s="117"/>
      <c r="M5" s="118">
        <f t="shared" ref="M5:M11" si="3">ROUND(IF(I5*0.25-0.5&lt;0,0,I5*0.25-0.5),0)-P5-N5</f>
        <v>12</v>
      </c>
      <c r="N5" s="117"/>
      <c r="O5" s="117"/>
      <c r="P5" s="117"/>
      <c r="Q5" s="57">
        <f t="shared" ref="Q5:Q11" si="4">I5-(SUM(S5:AB5))+L5</f>
        <v>0</v>
      </c>
      <c r="R5" s="58" t="str">
        <f t="shared" si="0"/>
        <v>OK</v>
      </c>
      <c r="S5" s="178"/>
      <c r="T5" s="40">
        <v>50</v>
      </c>
      <c r="U5" s="179"/>
      <c r="V5" s="36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50</v>
      </c>
      <c r="J6" s="115">
        <f t="shared" si="1"/>
        <v>50</v>
      </c>
      <c r="K6" s="116">
        <f t="shared" si="2"/>
        <v>50</v>
      </c>
      <c r="L6" s="117"/>
      <c r="M6" s="118">
        <f t="shared" si="3"/>
        <v>12</v>
      </c>
      <c r="N6" s="117"/>
      <c r="O6" s="117"/>
      <c r="P6" s="117"/>
      <c r="Q6" s="57">
        <f t="shared" si="4"/>
        <v>0</v>
      </c>
      <c r="R6" s="58" t="str">
        <f t="shared" si="0"/>
        <v>OK</v>
      </c>
      <c r="S6" s="178"/>
      <c r="T6" s="40">
        <v>50</v>
      </c>
      <c r="U6" s="179"/>
      <c r="V6" s="36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50</v>
      </c>
      <c r="J7" s="115">
        <f t="shared" si="1"/>
        <v>50</v>
      </c>
      <c r="K7" s="116">
        <f t="shared" si="2"/>
        <v>50</v>
      </c>
      <c r="L7" s="117"/>
      <c r="M7" s="118">
        <f t="shared" si="3"/>
        <v>12</v>
      </c>
      <c r="N7" s="117"/>
      <c r="O7" s="117"/>
      <c r="P7" s="117"/>
      <c r="Q7" s="57">
        <f t="shared" si="4"/>
        <v>0</v>
      </c>
      <c r="R7" s="58" t="str">
        <f t="shared" si="0"/>
        <v>OK</v>
      </c>
      <c r="S7" s="178"/>
      <c r="T7" s="70"/>
      <c r="U7" s="179">
        <v>50</v>
      </c>
      <c r="V7" s="36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50</v>
      </c>
      <c r="J8" s="115">
        <f t="shared" si="1"/>
        <v>50</v>
      </c>
      <c r="K8" s="116">
        <f t="shared" si="2"/>
        <v>50</v>
      </c>
      <c r="L8" s="117"/>
      <c r="M8" s="118">
        <f t="shared" si="3"/>
        <v>12</v>
      </c>
      <c r="N8" s="117"/>
      <c r="O8" s="117"/>
      <c r="P8" s="117"/>
      <c r="Q8" s="57">
        <f t="shared" si="4"/>
        <v>0</v>
      </c>
      <c r="R8" s="58" t="str">
        <f t="shared" si="0"/>
        <v>OK</v>
      </c>
      <c r="S8" s="177">
        <v>50</v>
      </c>
      <c r="T8" s="70"/>
      <c r="U8" s="179"/>
      <c r="V8" s="3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50</v>
      </c>
      <c r="J9" s="115">
        <f t="shared" si="1"/>
        <v>50</v>
      </c>
      <c r="K9" s="116">
        <f t="shared" si="2"/>
        <v>50</v>
      </c>
      <c r="L9" s="117"/>
      <c r="M9" s="118">
        <f t="shared" si="3"/>
        <v>12</v>
      </c>
      <c r="N9" s="117"/>
      <c r="O9" s="117"/>
      <c r="P9" s="117"/>
      <c r="Q9" s="57">
        <f t="shared" si="4"/>
        <v>0</v>
      </c>
      <c r="R9" s="58" t="str">
        <f t="shared" si="0"/>
        <v>OK</v>
      </c>
      <c r="S9" s="177">
        <v>50</v>
      </c>
      <c r="T9" s="70"/>
      <c r="U9" s="179"/>
      <c r="V9" s="36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50</v>
      </c>
      <c r="J10" s="115">
        <f t="shared" si="1"/>
        <v>50</v>
      </c>
      <c r="K10" s="116">
        <f t="shared" si="2"/>
        <v>50</v>
      </c>
      <c r="L10" s="117"/>
      <c r="M10" s="118">
        <f t="shared" si="3"/>
        <v>12</v>
      </c>
      <c r="N10" s="117"/>
      <c r="O10" s="117"/>
      <c r="P10" s="117"/>
      <c r="Q10" s="57">
        <f t="shared" si="4"/>
        <v>0</v>
      </c>
      <c r="R10" s="58" t="str">
        <f t="shared" si="0"/>
        <v>OK</v>
      </c>
      <c r="S10" s="177">
        <v>50</v>
      </c>
      <c r="T10" s="70"/>
      <c r="U10" s="179"/>
      <c r="V10" s="36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178"/>
      <c r="T11" s="71"/>
      <c r="U11" s="27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350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0</v>
      </c>
      <c r="S12" s="176">
        <f t="shared" ref="S12:U12" si="6">SUMPRODUCT($H$4:$H$11,S4:S11)</f>
        <v>2988</v>
      </c>
      <c r="T12" s="176">
        <f t="shared" si="6"/>
        <v>2490</v>
      </c>
      <c r="U12" s="176">
        <f t="shared" si="6"/>
        <v>225</v>
      </c>
      <c r="V12" s="44">
        <f t="shared" ref="S12:AG12" si="7">SUMPRODUCT($H$4:$H$11,V4:V11)</f>
        <v>0</v>
      </c>
      <c r="W12" s="44">
        <f t="shared" si="7"/>
        <v>0</v>
      </c>
      <c r="X12" s="44">
        <f t="shared" si="7"/>
        <v>0</v>
      </c>
      <c r="Y12" s="44">
        <f t="shared" si="7"/>
        <v>0</v>
      </c>
      <c r="Z12" s="44">
        <f t="shared" si="7"/>
        <v>0</v>
      </c>
      <c r="AA12" s="44">
        <f t="shared" si="7"/>
        <v>0</v>
      </c>
      <c r="AB12" s="44">
        <f t="shared" si="7"/>
        <v>0</v>
      </c>
      <c r="AC12" s="44">
        <f t="shared" si="7"/>
        <v>0</v>
      </c>
      <c r="AD12" s="44">
        <f t="shared" si="7"/>
        <v>0</v>
      </c>
      <c r="AE12" s="44">
        <f t="shared" si="7"/>
        <v>0</v>
      </c>
      <c r="AF12" s="44">
        <f t="shared" si="7"/>
        <v>0</v>
      </c>
      <c r="AG12" s="44">
        <f t="shared" si="7"/>
        <v>0</v>
      </c>
    </row>
    <row r="13" spans="1:33" x14ac:dyDescent="0.25">
      <c r="I13" s="119">
        <f t="shared" ref="I13:K13" si="8">SUMPRODUCT($H$4:$H$11,I4:I11)</f>
        <v>5703</v>
      </c>
      <c r="J13" s="119">
        <f t="shared" si="8"/>
        <v>5703</v>
      </c>
      <c r="K13" s="119">
        <f t="shared" si="8"/>
        <v>5703</v>
      </c>
    </row>
  </sheetData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V4:AF11">
    <cfRule type="cellIs" dxfId="15" priority="3" operator="greaterThan">
      <formula>0</formula>
    </cfRule>
  </conditionalFormatting>
  <conditionalFormatting sqref="AG4:AG11">
    <cfRule type="cellIs" dxfId="14" priority="2" operator="greaterThan">
      <formula>0</formula>
    </cfRule>
  </conditionalFormatting>
  <conditionalFormatting sqref="T4:U11">
    <cfRule type="cellIs" dxfId="4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A03C-65E3-4516-8A68-E091A5A183AB}">
  <dimension ref="A1:AG16"/>
  <sheetViews>
    <sheetView zoomScale="70" zoomScaleNormal="70" workbookViewId="0">
      <selection activeCell="H15" sqref="H15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50.57031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21" width="14.42578125" style="5" bestFit="1" customWidth="1"/>
    <col min="22" max="22" width="14.42578125" style="37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46" t="s">
        <v>124</v>
      </c>
      <c r="T1" s="146" t="s">
        <v>125</v>
      </c>
      <c r="U1" s="146" t="s">
        <v>126</v>
      </c>
      <c r="V1" s="139" t="s">
        <v>55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67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46"/>
      <c r="T2" s="146"/>
      <c r="U2" s="146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60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72">
        <v>45589</v>
      </c>
      <c r="T3" s="72">
        <v>45589</v>
      </c>
      <c r="U3" s="72">
        <v>45589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50</v>
      </c>
      <c r="J4" s="115">
        <f>IF(SUM(S4:AJ4)&gt;I4+L4,I4+L4,SUM(S4:AJ4))</f>
        <v>50</v>
      </c>
      <c r="K4" s="116">
        <f>(SUM(S4:AJ4))</f>
        <v>50</v>
      </c>
      <c r="L4" s="117"/>
      <c r="M4" s="118">
        <f>ROUND(IF(I4*0.25-0.5&lt;0,0,I4*0.25-0.5),0)-P4-N4</f>
        <v>12</v>
      </c>
      <c r="N4" s="117"/>
      <c r="O4" s="117"/>
      <c r="P4" s="117"/>
      <c r="Q4" s="57">
        <f>I4-(SUM(S4:AB4))+L4</f>
        <v>0</v>
      </c>
      <c r="R4" s="58" t="str">
        <f t="shared" ref="R4:R11" si="0">IF(Q4&lt;0,"ATENÇÃO","OK")</f>
        <v>OK</v>
      </c>
      <c r="S4" s="71">
        <v>50</v>
      </c>
      <c r="T4" s="39"/>
      <c r="U4" s="27"/>
      <c r="V4" s="43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50</v>
      </c>
      <c r="J5" s="115">
        <f t="shared" ref="J5:J11" si="1">IF(SUM(S5:AJ5)&gt;I5+L5,I5+L5,SUM(S5:AJ5))</f>
        <v>50</v>
      </c>
      <c r="K5" s="116">
        <f t="shared" ref="K5:K11" si="2">(SUM(S5:AJ5))</f>
        <v>50</v>
      </c>
      <c r="L5" s="117"/>
      <c r="M5" s="118">
        <f t="shared" ref="M5:M11" si="3">ROUND(IF(I5*0.25-0.5&lt;0,0,I5*0.25-0.5),0)-P5-N5</f>
        <v>12</v>
      </c>
      <c r="N5" s="117"/>
      <c r="O5" s="117"/>
      <c r="P5" s="117"/>
      <c r="Q5" s="57">
        <f t="shared" ref="Q5:Q11" si="4">I5-(SUM(S5:AB5))+L5</f>
        <v>0</v>
      </c>
      <c r="R5" s="58" t="str">
        <f t="shared" si="0"/>
        <v>OK</v>
      </c>
      <c r="S5" s="71"/>
      <c r="T5" s="70">
        <v>50</v>
      </c>
      <c r="U5" s="179"/>
      <c r="V5" s="36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50</v>
      </c>
      <c r="J6" s="115">
        <f t="shared" si="1"/>
        <v>50</v>
      </c>
      <c r="K6" s="116">
        <f t="shared" si="2"/>
        <v>50</v>
      </c>
      <c r="L6" s="117"/>
      <c r="M6" s="118">
        <f t="shared" si="3"/>
        <v>12</v>
      </c>
      <c r="N6" s="117"/>
      <c r="O6" s="117"/>
      <c r="P6" s="117"/>
      <c r="Q6" s="57">
        <f t="shared" si="4"/>
        <v>0</v>
      </c>
      <c r="R6" s="58" t="str">
        <f t="shared" si="0"/>
        <v>OK</v>
      </c>
      <c r="S6" s="71"/>
      <c r="T6" s="70">
        <v>50</v>
      </c>
      <c r="U6" s="179"/>
      <c r="V6" s="36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50</v>
      </c>
      <c r="J7" s="115">
        <f t="shared" si="1"/>
        <v>50</v>
      </c>
      <c r="K7" s="116">
        <f t="shared" si="2"/>
        <v>50</v>
      </c>
      <c r="L7" s="117"/>
      <c r="M7" s="118">
        <f t="shared" si="3"/>
        <v>12</v>
      </c>
      <c r="N7" s="117"/>
      <c r="O7" s="117"/>
      <c r="P7" s="117"/>
      <c r="Q7" s="57">
        <f t="shared" si="4"/>
        <v>0</v>
      </c>
      <c r="R7" s="58" t="str">
        <f t="shared" si="0"/>
        <v>OK</v>
      </c>
      <c r="S7" s="71"/>
      <c r="T7" s="70"/>
      <c r="U7" s="175">
        <v>50</v>
      </c>
      <c r="V7" s="36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50</v>
      </c>
      <c r="J8" s="115">
        <f t="shared" si="1"/>
        <v>50</v>
      </c>
      <c r="K8" s="116">
        <f t="shared" si="2"/>
        <v>50</v>
      </c>
      <c r="L8" s="117"/>
      <c r="M8" s="118">
        <f t="shared" si="3"/>
        <v>12</v>
      </c>
      <c r="N8" s="117"/>
      <c r="O8" s="117"/>
      <c r="P8" s="117"/>
      <c r="Q8" s="57">
        <f t="shared" si="4"/>
        <v>0</v>
      </c>
      <c r="R8" s="58" t="str">
        <f t="shared" si="0"/>
        <v>OK</v>
      </c>
      <c r="S8" s="71">
        <v>50</v>
      </c>
      <c r="T8" s="70"/>
      <c r="U8" s="179"/>
      <c r="V8" s="3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50</v>
      </c>
      <c r="J9" s="115">
        <f t="shared" si="1"/>
        <v>50</v>
      </c>
      <c r="K9" s="116">
        <f t="shared" si="2"/>
        <v>50</v>
      </c>
      <c r="L9" s="117"/>
      <c r="M9" s="118">
        <f t="shared" si="3"/>
        <v>12</v>
      </c>
      <c r="N9" s="117"/>
      <c r="O9" s="117"/>
      <c r="P9" s="117"/>
      <c r="Q9" s="57">
        <f t="shared" si="4"/>
        <v>0</v>
      </c>
      <c r="R9" s="58" t="str">
        <f t="shared" si="0"/>
        <v>OK</v>
      </c>
      <c r="S9" s="71">
        <v>50</v>
      </c>
      <c r="T9" s="70"/>
      <c r="U9" s="179"/>
      <c r="V9" s="36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50</v>
      </c>
      <c r="J10" s="115">
        <f t="shared" si="1"/>
        <v>50</v>
      </c>
      <c r="K10" s="116">
        <f t="shared" si="2"/>
        <v>50</v>
      </c>
      <c r="L10" s="117"/>
      <c r="M10" s="118">
        <f t="shared" si="3"/>
        <v>12</v>
      </c>
      <c r="N10" s="117"/>
      <c r="O10" s="117"/>
      <c r="P10" s="117"/>
      <c r="Q10" s="57">
        <f t="shared" si="4"/>
        <v>0</v>
      </c>
      <c r="R10" s="58" t="str">
        <f t="shared" si="0"/>
        <v>OK</v>
      </c>
      <c r="S10" s="71">
        <v>50</v>
      </c>
      <c r="T10" s="70"/>
      <c r="U10" s="179"/>
      <c r="V10" s="36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71"/>
      <c r="T11" s="71"/>
      <c r="U11" s="27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350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0</v>
      </c>
      <c r="S12" s="176">
        <f t="shared" ref="S12:U12" si="6">SUMPRODUCT($H$4:$H$11,S4:S11)</f>
        <v>2988</v>
      </c>
      <c r="T12" s="176">
        <f t="shared" si="6"/>
        <v>2490</v>
      </c>
      <c r="U12" s="176">
        <f t="shared" si="6"/>
        <v>225</v>
      </c>
      <c r="V12" s="44">
        <f t="shared" ref="S12:AG12" si="7">SUMPRODUCT($H$4:$H$11,V4:V11)</f>
        <v>0</v>
      </c>
      <c r="W12" s="44">
        <f t="shared" si="7"/>
        <v>0</v>
      </c>
      <c r="X12" s="44">
        <f t="shared" si="7"/>
        <v>0</v>
      </c>
      <c r="Y12" s="44">
        <f t="shared" si="7"/>
        <v>0</v>
      </c>
      <c r="Z12" s="44">
        <f t="shared" si="7"/>
        <v>0</v>
      </c>
      <c r="AA12" s="44">
        <f t="shared" si="7"/>
        <v>0</v>
      </c>
      <c r="AB12" s="44">
        <f t="shared" si="7"/>
        <v>0</v>
      </c>
      <c r="AC12" s="44">
        <f t="shared" si="7"/>
        <v>0</v>
      </c>
      <c r="AD12" s="44">
        <f t="shared" si="7"/>
        <v>0</v>
      </c>
      <c r="AE12" s="44">
        <f t="shared" si="7"/>
        <v>0</v>
      </c>
      <c r="AF12" s="44">
        <f t="shared" si="7"/>
        <v>0</v>
      </c>
      <c r="AG12" s="44">
        <f t="shared" si="7"/>
        <v>0</v>
      </c>
    </row>
    <row r="13" spans="1:33" x14ac:dyDescent="0.25">
      <c r="I13" s="119">
        <f t="shared" ref="I13:K13" si="8">SUMPRODUCT($H$4:$H$11,I4:I11)</f>
        <v>5703</v>
      </c>
      <c r="J13" s="119">
        <f t="shared" si="8"/>
        <v>5703</v>
      </c>
      <c r="K13" s="119">
        <f t="shared" si="8"/>
        <v>5703</v>
      </c>
    </row>
    <row r="16" spans="1:33" x14ac:dyDescent="0.25">
      <c r="E16" s="1" t="s">
        <v>19</v>
      </c>
    </row>
  </sheetData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V4:AF11">
    <cfRule type="cellIs" dxfId="13" priority="3" operator="greaterThan">
      <formula>0</formula>
    </cfRule>
  </conditionalFormatting>
  <conditionalFormatting sqref="AG4:AG11">
    <cfRule type="cellIs" dxfId="12" priority="2" operator="greaterThan">
      <formula>0</formula>
    </cfRule>
  </conditionalFormatting>
  <conditionalFormatting sqref="S4:U11">
    <cfRule type="cellIs" dxfId="3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ADE3-CF4F-4F53-B63C-DFC43B61F937}">
  <dimension ref="A1:AG16"/>
  <sheetViews>
    <sheetView zoomScale="70" zoomScaleNormal="70" workbookViewId="0">
      <selection activeCell="K20" sqref="K20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74.57031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21" width="14.42578125" style="5" bestFit="1" customWidth="1"/>
    <col min="22" max="22" width="14.42578125" style="37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46" t="s">
        <v>137</v>
      </c>
      <c r="T1" s="146" t="s">
        <v>138</v>
      </c>
      <c r="U1" s="146" t="s">
        <v>139</v>
      </c>
      <c r="V1" s="139" t="s">
        <v>55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68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46"/>
      <c r="T2" s="146"/>
      <c r="U2" s="146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60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72">
        <v>45604</v>
      </c>
      <c r="T3" s="72">
        <v>45604</v>
      </c>
      <c r="U3" s="72">
        <v>45604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50</v>
      </c>
      <c r="J4" s="115">
        <f>IF(SUM(S4:AJ4)&gt;I4+L4,I4+L4,SUM(S4:AJ4))</f>
        <v>50</v>
      </c>
      <c r="K4" s="116">
        <f>(SUM(S4:AJ4))</f>
        <v>50</v>
      </c>
      <c r="L4" s="117"/>
      <c r="M4" s="118">
        <f>ROUND(IF(I4*0.25-0.5&lt;0,0,I4*0.25-0.5),0)-P4-N4</f>
        <v>12</v>
      </c>
      <c r="N4" s="117"/>
      <c r="O4" s="117"/>
      <c r="P4" s="117"/>
      <c r="Q4" s="57">
        <f>I4-(SUM(S4:AB4))+L4</f>
        <v>0</v>
      </c>
      <c r="R4" s="58" t="str">
        <f t="shared" ref="R4:R11" si="0">IF(Q4&lt;0,"ATENÇÃO","OK")</f>
        <v>OK</v>
      </c>
      <c r="S4" s="71">
        <v>50</v>
      </c>
      <c r="T4" s="39"/>
      <c r="U4" s="27"/>
      <c r="V4" s="43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50</v>
      </c>
      <c r="J5" s="115">
        <f t="shared" ref="J5:J11" si="1">IF(SUM(S5:AJ5)&gt;I5+L5,I5+L5,SUM(S5:AJ5))</f>
        <v>50</v>
      </c>
      <c r="K5" s="116">
        <f t="shared" ref="K5:K11" si="2">(SUM(S5:AJ5))</f>
        <v>50</v>
      </c>
      <c r="L5" s="117"/>
      <c r="M5" s="118">
        <f t="shared" ref="M5:M11" si="3">ROUND(IF(I5*0.25-0.5&lt;0,0,I5*0.25-0.5),0)-P5-N5</f>
        <v>12</v>
      </c>
      <c r="N5" s="117"/>
      <c r="O5" s="117"/>
      <c r="P5" s="117"/>
      <c r="Q5" s="57">
        <f t="shared" ref="Q5:Q11" si="4">I5-(SUM(S5:AB5))+L5</f>
        <v>0</v>
      </c>
      <c r="R5" s="58" t="str">
        <f t="shared" si="0"/>
        <v>OK</v>
      </c>
      <c r="S5" s="71"/>
      <c r="T5" s="40">
        <v>50</v>
      </c>
      <c r="U5" s="179"/>
      <c r="V5" s="36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50</v>
      </c>
      <c r="J6" s="115">
        <f t="shared" si="1"/>
        <v>50</v>
      </c>
      <c r="K6" s="116">
        <f t="shared" si="2"/>
        <v>50</v>
      </c>
      <c r="L6" s="117"/>
      <c r="M6" s="118">
        <f t="shared" si="3"/>
        <v>12</v>
      </c>
      <c r="N6" s="117"/>
      <c r="O6" s="117"/>
      <c r="P6" s="117"/>
      <c r="Q6" s="57">
        <f t="shared" si="4"/>
        <v>0</v>
      </c>
      <c r="R6" s="58" t="str">
        <f t="shared" si="0"/>
        <v>OK</v>
      </c>
      <c r="S6" s="71"/>
      <c r="T6" s="40">
        <v>50</v>
      </c>
      <c r="U6" s="179"/>
      <c r="V6" s="36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50</v>
      </c>
      <c r="J7" s="115">
        <f t="shared" si="1"/>
        <v>50</v>
      </c>
      <c r="K7" s="116">
        <f t="shared" si="2"/>
        <v>50</v>
      </c>
      <c r="L7" s="117"/>
      <c r="M7" s="118">
        <f t="shared" si="3"/>
        <v>12</v>
      </c>
      <c r="N7" s="117"/>
      <c r="O7" s="117"/>
      <c r="P7" s="117"/>
      <c r="Q7" s="57">
        <f t="shared" si="4"/>
        <v>0</v>
      </c>
      <c r="R7" s="58" t="str">
        <f t="shared" si="0"/>
        <v>OK</v>
      </c>
      <c r="S7" s="71"/>
      <c r="T7" s="70"/>
      <c r="U7" s="179">
        <v>50</v>
      </c>
      <c r="V7" s="36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50</v>
      </c>
      <c r="J8" s="115">
        <f t="shared" si="1"/>
        <v>50</v>
      </c>
      <c r="K8" s="116">
        <f t="shared" si="2"/>
        <v>50</v>
      </c>
      <c r="L8" s="117"/>
      <c r="M8" s="118">
        <f t="shared" si="3"/>
        <v>12</v>
      </c>
      <c r="N8" s="117"/>
      <c r="O8" s="117"/>
      <c r="P8" s="117"/>
      <c r="Q8" s="57">
        <f t="shared" si="4"/>
        <v>0</v>
      </c>
      <c r="R8" s="58" t="str">
        <f t="shared" si="0"/>
        <v>OK</v>
      </c>
      <c r="S8" s="71">
        <v>50</v>
      </c>
      <c r="T8" s="70"/>
      <c r="U8" s="179"/>
      <c r="V8" s="3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50</v>
      </c>
      <c r="J9" s="115">
        <f t="shared" si="1"/>
        <v>50</v>
      </c>
      <c r="K9" s="116">
        <f t="shared" si="2"/>
        <v>50</v>
      </c>
      <c r="L9" s="117"/>
      <c r="M9" s="118">
        <f t="shared" si="3"/>
        <v>12</v>
      </c>
      <c r="N9" s="117"/>
      <c r="O9" s="117"/>
      <c r="P9" s="117"/>
      <c r="Q9" s="57">
        <f t="shared" si="4"/>
        <v>0</v>
      </c>
      <c r="R9" s="58" t="str">
        <f t="shared" si="0"/>
        <v>OK</v>
      </c>
      <c r="S9" s="71">
        <v>50</v>
      </c>
      <c r="T9" s="70"/>
      <c r="U9" s="179"/>
      <c r="V9" s="36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50</v>
      </c>
      <c r="J10" s="115">
        <f t="shared" si="1"/>
        <v>50</v>
      </c>
      <c r="K10" s="116">
        <f t="shared" si="2"/>
        <v>50</v>
      </c>
      <c r="L10" s="117"/>
      <c r="M10" s="118">
        <f t="shared" si="3"/>
        <v>12</v>
      </c>
      <c r="N10" s="117"/>
      <c r="O10" s="117"/>
      <c r="P10" s="117"/>
      <c r="Q10" s="57">
        <f t="shared" si="4"/>
        <v>0</v>
      </c>
      <c r="R10" s="58" t="str">
        <f t="shared" si="0"/>
        <v>OK</v>
      </c>
      <c r="S10" s="71">
        <v>50</v>
      </c>
      <c r="T10" s="70"/>
      <c r="U10" s="179"/>
      <c r="V10" s="36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71"/>
      <c r="T11" s="71"/>
      <c r="U11" s="27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350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0</v>
      </c>
      <c r="S12" s="176">
        <f t="shared" ref="S12:U12" si="6">SUMPRODUCT($H$4:$H$11,S4:S11)</f>
        <v>2988</v>
      </c>
      <c r="T12" s="176">
        <f t="shared" si="6"/>
        <v>2490</v>
      </c>
      <c r="U12" s="176">
        <f t="shared" si="6"/>
        <v>225</v>
      </c>
      <c r="V12" s="44">
        <f t="shared" ref="S12:AG12" si="7">SUMPRODUCT($H$4:$H$11,V4:V11)</f>
        <v>0</v>
      </c>
      <c r="W12" s="44">
        <f t="shared" si="7"/>
        <v>0</v>
      </c>
      <c r="X12" s="44">
        <f t="shared" si="7"/>
        <v>0</v>
      </c>
      <c r="Y12" s="44">
        <f t="shared" si="7"/>
        <v>0</v>
      </c>
      <c r="Z12" s="44">
        <f t="shared" si="7"/>
        <v>0</v>
      </c>
      <c r="AA12" s="44">
        <f t="shared" si="7"/>
        <v>0</v>
      </c>
      <c r="AB12" s="44">
        <f t="shared" si="7"/>
        <v>0</v>
      </c>
      <c r="AC12" s="44">
        <f t="shared" si="7"/>
        <v>0</v>
      </c>
      <c r="AD12" s="44">
        <f t="shared" si="7"/>
        <v>0</v>
      </c>
      <c r="AE12" s="44">
        <f t="shared" si="7"/>
        <v>0</v>
      </c>
      <c r="AF12" s="44">
        <f t="shared" si="7"/>
        <v>0</v>
      </c>
      <c r="AG12" s="44">
        <f t="shared" si="7"/>
        <v>0</v>
      </c>
    </row>
    <row r="13" spans="1:33" x14ac:dyDescent="0.25">
      <c r="I13" s="119">
        <f t="shared" ref="I13:K13" si="8">SUMPRODUCT($H$4:$H$11,I4:I11)</f>
        <v>5703</v>
      </c>
      <c r="J13" s="119">
        <f t="shared" si="8"/>
        <v>5703</v>
      </c>
      <c r="K13" s="119">
        <f t="shared" si="8"/>
        <v>5703</v>
      </c>
    </row>
    <row r="16" spans="1:33" x14ac:dyDescent="0.25">
      <c r="E16" s="1" t="s">
        <v>19</v>
      </c>
    </row>
  </sheetData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V4:AF11">
    <cfRule type="cellIs" dxfId="11" priority="3" operator="greaterThan">
      <formula>0</formula>
    </cfRule>
  </conditionalFormatting>
  <conditionalFormatting sqref="AG4:AG11">
    <cfRule type="cellIs" dxfId="10" priority="2" operator="greaterThan">
      <formula>0</formula>
    </cfRule>
  </conditionalFormatting>
  <conditionalFormatting sqref="S4:U11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Q181"/>
  <sheetViews>
    <sheetView tabSelected="1" zoomScale="70" zoomScaleNormal="70" workbookViewId="0">
      <selection activeCell="F22" sqref="F22"/>
    </sheetView>
  </sheetViews>
  <sheetFormatPr defaultColWidth="9.7109375" defaultRowHeight="15" x14ac:dyDescent="0.25"/>
  <cols>
    <col min="1" max="1" width="27" style="1" customWidth="1"/>
    <col min="2" max="2" width="9.42578125" style="24" customWidth="1"/>
    <col min="3" max="3" width="50" style="1" customWidth="1"/>
    <col min="4" max="4" width="11.42578125" style="1" customWidth="1"/>
    <col min="5" max="5" width="8.85546875" style="1" customWidth="1"/>
    <col min="6" max="6" width="12.140625" style="1" customWidth="1"/>
    <col min="7" max="7" width="16" style="1" customWidth="1"/>
    <col min="8" max="8" width="12.7109375" style="1" bestFit="1" customWidth="1"/>
    <col min="9" max="10" width="12.5703125" style="6" customWidth="1"/>
    <col min="11" max="13" width="13.28515625" style="25" customWidth="1"/>
    <col min="14" max="14" width="12.5703125" style="4" customWidth="1"/>
    <col min="15" max="15" width="15" style="2" bestFit="1" customWidth="1"/>
    <col min="16" max="16" width="15" style="2" customWidth="1"/>
    <col min="17" max="17" width="17" style="2" bestFit="1" customWidth="1"/>
    <col min="18" max="16384" width="9.7109375" style="2"/>
  </cols>
  <sheetData>
    <row r="1" spans="1:17" ht="33" customHeight="1" x14ac:dyDescent="0.25">
      <c r="A1" s="153" t="s">
        <v>69</v>
      </c>
      <c r="B1" s="154"/>
      <c r="C1" s="150" t="s">
        <v>22</v>
      </c>
      <c r="D1" s="151"/>
      <c r="E1" s="151"/>
      <c r="F1" s="151"/>
      <c r="G1" s="151"/>
      <c r="H1" s="152"/>
      <c r="I1" s="147" t="s">
        <v>57</v>
      </c>
      <c r="J1" s="148"/>
      <c r="K1" s="148"/>
      <c r="L1" s="148"/>
      <c r="M1" s="148"/>
      <c r="N1" s="148"/>
      <c r="O1" s="148"/>
      <c r="P1" s="148"/>
      <c r="Q1" s="149"/>
    </row>
    <row r="2" spans="1:17" ht="25.5" customHeight="1" x14ac:dyDescent="0.25">
      <c r="A2" s="155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7"/>
    </row>
    <row r="3" spans="1:17" s="3" customFormat="1" ht="45" x14ac:dyDescent="0.2">
      <c r="A3" s="62" t="s">
        <v>17</v>
      </c>
      <c r="B3" s="62" t="s">
        <v>3</v>
      </c>
      <c r="C3" s="62" t="s">
        <v>26</v>
      </c>
      <c r="D3" s="62" t="s">
        <v>4</v>
      </c>
      <c r="E3" s="62" t="s">
        <v>14</v>
      </c>
      <c r="F3" s="62" t="s">
        <v>15</v>
      </c>
      <c r="G3" s="62" t="s">
        <v>16</v>
      </c>
      <c r="H3" s="62" t="s">
        <v>18</v>
      </c>
      <c r="I3" s="120" t="s">
        <v>5</v>
      </c>
      <c r="J3" s="121" t="s">
        <v>104</v>
      </c>
      <c r="K3" s="122" t="s">
        <v>6</v>
      </c>
      <c r="L3" s="122" t="s">
        <v>105</v>
      </c>
      <c r="M3" s="122" t="s">
        <v>106</v>
      </c>
      <c r="N3" s="123" t="s">
        <v>7</v>
      </c>
      <c r="O3" s="124" t="s">
        <v>8</v>
      </c>
      <c r="P3" s="124" t="s">
        <v>107</v>
      </c>
      <c r="Q3" s="124" t="s">
        <v>9</v>
      </c>
    </row>
    <row r="4" spans="1:17" ht="60" customHeight="1" x14ac:dyDescent="0.25">
      <c r="A4" s="65" t="s">
        <v>23</v>
      </c>
      <c r="B4" s="51">
        <v>1</v>
      </c>
      <c r="C4" s="34" t="s">
        <v>27</v>
      </c>
      <c r="D4" s="50" t="s">
        <v>34</v>
      </c>
      <c r="E4" s="32" t="s">
        <v>35</v>
      </c>
      <c r="F4" s="33" t="s">
        <v>36</v>
      </c>
      <c r="G4" s="33" t="s">
        <v>49</v>
      </c>
      <c r="H4" s="29">
        <v>31.99</v>
      </c>
      <c r="I4" s="19">
        <f>'REITORIA-GAB'!I4+CEART!I4+CEFID!I4+ESAG!I4+FAED!I4+CAV!I4+CCT!I4+CEAD!I4+CEAVI!I4+CEO!I4+CEPLAN!I4+CERES!I4+CESFI!I4+CESMO!I4</f>
        <v>800</v>
      </c>
      <c r="J4" s="125">
        <f>'REITORIA-GAB'!J4+CEART!J4+CEFID!J4+ESAG!J4+FAED!J4+CAV!J4+CCT!J4+CEAD!J4+CEAVI!J4+CEO!J4+CEPLAN!J4+CERES!J4+CESFI!J4+CESMO!J4</f>
        <v>630</v>
      </c>
      <c r="K4" s="125">
        <f>'REITORIA-GAB'!K4+CEART!K4+CEFID!K4+ESAG!K4+FAED!K4+CAV!K4+CCT!K4+CEAD!K4+CEAVI!K4+CEO!K4+CEPLAN!K4+CERES!K4+CESFI!K4+CESMO!K4</f>
        <v>630</v>
      </c>
      <c r="L4" s="126">
        <f>'REITORIA-GAB'!M4+CEART!M4+CEFID!M4+ESAG!M4+FAED!M4+CAV!M4+CCT!M4+CEAD!M4+CEAVI!M4+CEO!M4+CEPLAN!M4+CERES!M4+CESFI!M4+CESMO!M4</f>
        <v>194</v>
      </c>
      <c r="M4" s="127">
        <f>'REITORIA-GAB'!N4+'REITORIA-GAB'!O4+CEART!N4+CEART!O4+CEFID!N4+CEFID!O4+ESAG!N4+ESAG!O4+FAED!N4+FAED!O4+CAV!N4+CAV!O4+CCT!N4+CCT!O4+CEAD!N4+CEAD!O4+CEAVI!N4+CEAVI!O4+CEO!N4+CEO!O4+CEPLAN!N4+CEPLAN!O4+CERES!N4+CERES!O4+CESFI!N4+CESFI!O4+CESMO!N4+CESMO!O4</f>
        <v>0</v>
      </c>
      <c r="N4" s="26">
        <f>I4-K4+M4</f>
        <v>170</v>
      </c>
      <c r="O4" s="20">
        <f>H4*I4</f>
        <v>25592</v>
      </c>
      <c r="P4" s="20">
        <f>M4*H4</f>
        <v>0</v>
      </c>
      <c r="Q4" s="20">
        <f>H4*K4</f>
        <v>20153.7</v>
      </c>
    </row>
    <row r="5" spans="1:17" s="7" customFormat="1" ht="60" customHeight="1" x14ac:dyDescent="0.25">
      <c r="A5" s="65" t="s">
        <v>24</v>
      </c>
      <c r="B5" s="51">
        <v>2</v>
      </c>
      <c r="C5" s="34" t="s">
        <v>28</v>
      </c>
      <c r="D5" s="50" t="s">
        <v>34</v>
      </c>
      <c r="E5" s="32" t="s">
        <v>37</v>
      </c>
      <c r="F5" s="33" t="s">
        <v>38</v>
      </c>
      <c r="G5" s="33" t="s">
        <v>50</v>
      </c>
      <c r="H5" s="30">
        <v>16.8</v>
      </c>
      <c r="I5" s="19">
        <f>'REITORIA-GAB'!I5+CEART!I5+CEFID!I5+ESAG!I5+FAED!I5+CAV!I5+CCT!I5+CEAD!I5+CEAVI!I5+CEO!I5+CEPLAN!I5+CERES!I5+CESFI!I5+CESMO!I5</f>
        <v>830</v>
      </c>
      <c r="J5" s="125">
        <f>'REITORIA-GAB'!J5+CEART!J5+CEFID!J5+ESAG!J5+FAED!J5+CAV!J5+CCT!J5+CEAD!J5+CEAVI!J5+CEO!J5+CEPLAN!J5+CERES!J5+CESFI!J5+CESMO!J5</f>
        <v>630</v>
      </c>
      <c r="K5" s="125">
        <f>'REITORIA-GAB'!K5+CEART!K5+CEFID!K5+ESAG!K5+FAED!K5+CAV!K5+CCT!K5+CEAD!K5+CEAVI!K5+CEO!K5+CEPLAN!K5+CERES!K5+CESFI!K5+CESMO!K5</f>
        <v>630</v>
      </c>
      <c r="L5" s="126">
        <f>'REITORIA-GAB'!M5+CEART!M5+CEFID!M5+ESAG!M5+FAED!M5+CAV!M5+CCT!M5+CEAD!M5+CEAVI!M5+CEO!M5+CEPLAN!M5+CERES!M5+CESFI!M5+CESMO!M5</f>
        <v>201</v>
      </c>
      <c r="M5" s="127">
        <f>'REITORIA-GAB'!N5+'REITORIA-GAB'!O5+CEART!N5+CEART!O5+CEFID!N5+CEFID!O5+ESAG!N5+ESAG!O5+FAED!N5+FAED!O5+CAV!N5+CAV!O5+CCT!N5+CCT!O5+CEAD!N5+CEAD!O5+CEAVI!N5+CEAVI!O5+CEO!N5+CEO!O5+CEPLAN!N5+CEPLAN!O5+CERES!N5+CERES!O5+CESFI!N5+CESFI!O5+CESMO!N5+CESMO!O5</f>
        <v>0</v>
      </c>
      <c r="N5" s="26">
        <f t="shared" ref="N5:N11" si="0">I5-K5+M5</f>
        <v>200</v>
      </c>
      <c r="O5" s="20">
        <f t="shared" ref="O5:O11" si="1">H5*I5</f>
        <v>13944</v>
      </c>
      <c r="P5" s="20">
        <f t="shared" ref="P5:P11" si="2">M5*H5</f>
        <v>0</v>
      </c>
      <c r="Q5" s="20">
        <f t="shared" ref="Q5:Q11" si="3">H5*K5</f>
        <v>10584</v>
      </c>
    </row>
    <row r="6" spans="1:17" s="7" customFormat="1" ht="60" customHeight="1" x14ac:dyDescent="0.25">
      <c r="A6" s="65" t="s">
        <v>24</v>
      </c>
      <c r="B6" s="51">
        <v>3</v>
      </c>
      <c r="C6" s="34" t="s">
        <v>54</v>
      </c>
      <c r="D6" s="50" t="s">
        <v>34</v>
      </c>
      <c r="E6" s="32" t="s">
        <v>39</v>
      </c>
      <c r="F6" s="33" t="s">
        <v>40</v>
      </c>
      <c r="G6" s="33" t="s">
        <v>50</v>
      </c>
      <c r="H6" s="30">
        <v>33</v>
      </c>
      <c r="I6" s="19">
        <f>'REITORIA-GAB'!I6+CEART!I6+CEFID!I6+ESAG!I6+FAED!I6+CAV!I6+CCT!I6+CEAD!I6+CEAVI!I6+CEO!I6+CEPLAN!I6+CERES!I6+CESFI!I6+CESMO!I6</f>
        <v>766</v>
      </c>
      <c r="J6" s="125">
        <f>'REITORIA-GAB'!J6+CEART!J6+CEFID!J6+ESAG!J6+FAED!J6+CAV!J6+CCT!J6+CEAD!J6+CEAVI!J6+CEO!J6+CEPLAN!J6+CERES!J6+CESFI!J6+CESMO!J6</f>
        <v>596</v>
      </c>
      <c r="K6" s="125">
        <f>'REITORIA-GAB'!K6+CEART!K6+CEFID!K6+ESAG!K6+FAED!K6+CAV!K6+CCT!K6+CEAD!K6+CEAVI!K6+CEO!K6+CEPLAN!K6+CERES!K6+CESFI!K6+CESMO!K6</f>
        <v>596</v>
      </c>
      <c r="L6" s="126">
        <f>'REITORIA-GAB'!M6+CEART!M6+CEFID!M6+ESAG!M6+FAED!M6+CAV!M6+CCT!M6+CEAD!M6+CEAVI!M6+CEO!M6+CEPLAN!M6+CERES!M6+CESFI!M6+CESMO!M6</f>
        <v>186</v>
      </c>
      <c r="M6" s="127">
        <f>'REITORIA-GAB'!N6+'REITORIA-GAB'!O6+CEART!N6+CEART!O6+CEFID!N6+CEFID!O6+ESAG!N6+ESAG!O6+FAED!N6+FAED!O6+CAV!N6+CAV!O6+CCT!N6+CCT!O6+CEAD!N6+CEAD!O6+CEAVI!N6+CEAVI!O6+CEO!N6+CEO!O6+CEPLAN!N6+CEPLAN!O6+CERES!N6+CERES!O6+CESFI!N6+CESFI!O6+CESMO!N6+CESMO!O6</f>
        <v>0</v>
      </c>
      <c r="N6" s="26">
        <f t="shared" si="0"/>
        <v>170</v>
      </c>
      <c r="O6" s="20">
        <f t="shared" si="1"/>
        <v>25278</v>
      </c>
      <c r="P6" s="20">
        <f t="shared" si="2"/>
        <v>0</v>
      </c>
      <c r="Q6" s="20">
        <f t="shared" si="3"/>
        <v>19668</v>
      </c>
    </row>
    <row r="7" spans="1:17" s="7" customFormat="1" ht="60" customHeight="1" x14ac:dyDescent="0.25">
      <c r="A7" s="65" t="s">
        <v>25</v>
      </c>
      <c r="B7" s="51">
        <v>4</v>
      </c>
      <c r="C7" s="34" t="s">
        <v>29</v>
      </c>
      <c r="D7" s="50" t="s">
        <v>34</v>
      </c>
      <c r="E7" s="32" t="s">
        <v>41</v>
      </c>
      <c r="F7" s="33" t="s">
        <v>42</v>
      </c>
      <c r="G7" s="33" t="s">
        <v>51</v>
      </c>
      <c r="H7" s="30">
        <v>4.5</v>
      </c>
      <c r="I7" s="19">
        <f>'REITORIA-GAB'!I7+CEART!I7+CEFID!I7+ESAG!I7+FAED!I7+CAV!I7+CCT!I7+CEAD!I7+CEAVI!I7+CEO!I7+CEPLAN!I7+CERES!I7+CESFI!I7+CESMO!I7</f>
        <v>790</v>
      </c>
      <c r="J7" s="125">
        <f>'REITORIA-GAB'!J7+CEART!J7+CEFID!J7+ESAG!J7+FAED!J7+CAV!J7+CCT!J7+CEAD!J7+CEAVI!J7+CEO!J7+CEPLAN!J7+CERES!J7+CESFI!J7+CESMO!J7</f>
        <v>620</v>
      </c>
      <c r="K7" s="125">
        <f>'REITORIA-GAB'!K7+CEART!K7+CEFID!K7+ESAG!K7+FAED!K7+CAV!K7+CCT!K7+CEAD!K7+CEAVI!K7+CEO!K7+CEPLAN!K7+CERES!K7+CESFI!K7+CESMO!K7</f>
        <v>620</v>
      </c>
      <c r="L7" s="126">
        <f>'REITORIA-GAB'!M7+CEART!M7+CEFID!M7+ESAG!M7+FAED!M7+CAV!M7+CCT!M7+CEAD!M7+CEAVI!M7+CEO!M7+CEPLAN!M7+CERES!M7+CESFI!M7+CESMO!M7</f>
        <v>192</v>
      </c>
      <c r="M7" s="127">
        <f>'REITORIA-GAB'!N7+'REITORIA-GAB'!O7+CEART!N7+CEART!O7+CEFID!N7+CEFID!O7+ESAG!N7+ESAG!O7+FAED!N7+FAED!O7+CAV!N7+CAV!O7+CCT!N7+CCT!O7+CEAD!N7+CEAD!O7+CEAVI!N7+CEAVI!O7+CEO!N7+CEO!O7+CEPLAN!N7+CEPLAN!O7+CERES!N7+CERES!O7+CESFI!N7+CESFI!O7+CESMO!N7+CESMO!O7</f>
        <v>0</v>
      </c>
      <c r="N7" s="26">
        <f t="shared" si="0"/>
        <v>170</v>
      </c>
      <c r="O7" s="20">
        <f t="shared" si="1"/>
        <v>3555</v>
      </c>
      <c r="P7" s="20">
        <f t="shared" si="2"/>
        <v>0</v>
      </c>
      <c r="Q7" s="20">
        <f t="shared" si="3"/>
        <v>2790</v>
      </c>
    </row>
    <row r="8" spans="1:17" s="7" customFormat="1" ht="60" customHeight="1" x14ac:dyDescent="0.25">
      <c r="A8" s="65" t="s">
        <v>23</v>
      </c>
      <c r="B8" s="51">
        <v>5</v>
      </c>
      <c r="C8" s="34" t="s">
        <v>30</v>
      </c>
      <c r="D8" s="50" t="s">
        <v>34</v>
      </c>
      <c r="E8" s="32" t="s">
        <v>43</v>
      </c>
      <c r="F8" s="33" t="s">
        <v>44</v>
      </c>
      <c r="G8" s="33" t="s">
        <v>52</v>
      </c>
      <c r="H8" s="30">
        <v>5.09</v>
      </c>
      <c r="I8" s="19">
        <f>'REITORIA-GAB'!I8+CEART!I8+CEFID!I8+ESAG!I8+FAED!I8+CAV!I8+CCT!I8+CEAD!I8+CEAVI!I8+CEO!I8+CEPLAN!I8+CERES!I8+CESFI!I8+CESMO!I8</f>
        <v>800</v>
      </c>
      <c r="J8" s="125">
        <f>'REITORIA-GAB'!J8+CEART!J8+CEFID!J8+ESAG!J8+FAED!J8+CAV!J8+CCT!J8+CEAD!J8+CEAVI!J8+CEO!J8+CEPLAN!J8+CERES!J8+CESFI!J8+CESMO!J8</f>
        <v>630</v>
      </c>
      <c r="K8" s="125">
        <f>'REITORIA-GAB'!K8+CEART!K8+CEFID!K8+ESAG!K8+FAED!K8+CAV!K8+CCT!K8+CEAD!K8+CEAVI!K8+CEO!K8+CEPLAN!K8+CERES!K8+CESFI!K8+CESMO!K8</f>
        <v>630</v>
      </c>
      <c r="L8" s="126">
        <f>'REITORIA-GAB'!M8+CEART!M8+CEFID!M8+ESAG!M8+FAED!M8+CAV!M8+CCT!M8+CEAD!M8+CEAVI!M8+CEO!M8+CEPLAN!M8+CERES!M8+CESFI!M8+CESMO!M8</f>
        <v>195</v>
      </c>
      <c r="M8" s="127">
        <f>'REITORIA-GAB'!N8+'REITORIA-GAB'!O8+CEART!N8+CEART!O8+CEFID!N8+CEFID!O8+ESAG!N8+ESAG!O8+FAED!N8+FAED!O8+CAV!N8+CAV!O8+CCT!N8+CCT!O8+CEAD!N8+CEAD!O8+CEAVI!N8+CEAVI!O8+CEO!N8+CEO!O8+CEPLAN!N8+CEPLAN!O8+CERES!N8+CERES!O8+CESFI!N8+CESFI!O8+CESMO!N8+CESMO!O8</f>
        <v>0</v>
      </c>
      <c r="N8" s="26">
        <f t="shared" si="0"/>
        <v>170</v>
      </c>
      <c r="O8" s="20">
        <f t="shared" si="1"/>
        <v>4072</v>
      </c>
      <c r="P8" s="20">
        <f t="shared" si="2"/>
        <v>0</v>
      </c>
      <c r="Q8" s="20">
        <f t="shared" si="3"/>
        <v>3206.7</v>
      </c>
    </row>
    <row r="9" spans="1:17" s="7" customFormat="1" ht="60" customHeight="1" x14ac:dyDescent="0.25">
      <c r="A9" s="65" t="s">
        <v>23</v>
      </c>
      <c r="B9" s="51">
        <v>6</v>
      </c>
      <c r="C9" s="34" t="s">
        <v>31</v>
      </c>
      <c r="D9" s="50" t="s">
        <v>34</v>
      </c>
      <c r="E9" s="32" t="s">
        <v>35</v>
      </c>
      <c r="F9" s="33" t="s">
        <v>45</v>
      </c>
      <c r="G9" s="33" t="s">
        <v>49</v>
      </c>
      <c r="H9" s="30">
        <v>16.989999999999998</v>
      </c>
      <c r="I9" s="19">
        <f>'REITORIA-GAB'!I9+CEART!I9+CEFID!I9+ESAG!I9+FAED!I9+CAV!I9+CCT!I9+CEAD!I9+CEAVI!I9+CEO!I9+CEPLAN!I9+CERES!I9+CESFI!I9+CESMO!I9</f>
        <v>730</v>
      </c>
      <c r="J9" s="125">
        <f>'REITORIA-GAB'!J9+CEART!J9+CEFID!J9+ESAG!J9+FAED!J9+CAV!J9+CCT!J9+CEAD!J9+CEAVI!J9+CEO!J9+CEPLAN!J9+CERES!J9+CESFI!J9+CESMO!J9</f>
        <v>550</v>
      </c>
      <c r="K9" s="125">
        <f>'REITORIA-GAB'!K9+CEART!K9+CEFID!K9+ESAG!K9+FAED!K9+CAV!K9+CCT!K9+CEAD!K9+CEAVI!K9+CEO!K9+CEPLAN!K9+CERES!K9+CESFI!K9+CESMO!K9</f>
        <v>550</v>
      </c>
      <c r="L9" s="126">
        <f>'REITORIA-GAB'!M9+CEART!M9+CEFID!M9+ESAG!M9+FAED!M9+CAV!M9+CCT!M9+CEAD!M9+CEAVI!M9+CEO!M9+CEPLAN!M9+CERES!M9+CESFI!M9+CESMO!M9</f>
        <v>177</v>
      </c>
      <c r="M9" s="127">
        <f>'REITORIA-GAB'!N9+'REITORIA-GAB'!O9+CEART!N9+CEART!O9+CEFID!N9+CEFID!O9+ESAG!N9+ESAG!O9+FAED!N9+FAED!O9+CAV!N9+CAV!O9+CCT!N9+CCT!O9+CEAD!N9+CEAD!O9+CEAVI!N9+CEAVI!O9+CEO!N9+CEO!O9+CEPLAN!N9+CEPLAN!O9+CERES!N9+CERES!O9+CESFI!N9+CESFI!O9+CESMO!N9+CESMO!O9</f>
        <v>0</v>
      </c>
      <c r="N9" s="26">
        <f t="shared" si="0"/>
        <v>180</v>
      </c>
      <c r="O9" s="20">
        <f t="shared" si="1"/>
        <v>12402.699999999999</v>
      </c>
      <c r="P9" s="20">
        <f t="shared" si="2"/>
        <v>0</v>
      </c>
      <c r="Q9" s="20">
        <f t="shared" si="3"/>
        <v>9344.5</v>
      </c>
    </row>
    <row r="10" spans="1:17" s="7" customFormat="1" ht="60" customHeight="1" x14ac:dyDescent="0.25">
      <c r="A10" s="65" t="s">
        <v>23</v>
      </c>
      <c r="B10" s="51">
        <v>7</v>
      </c>
      <c r="C10" s="34" t="s">
        <v>32</v>
      </c>
      <c r="D10" s="50" t="s">
        <v>34</v>
      </c>
      <c r="E10" s="32" t="s">
        <v>46</v>
      </c>
      <c r="F10" s="33" t="s">
        <v>47</v>
      </c>
      <c r="G10" s="33" t="s">
        <v>53</v>
      </c>
      <c r="H10" s="30">
        <v>5.69</v>
      </c>
      <c r="I10" s="19">
        <f>'REITORIA-GAB'!I10+CEART!I10+CEFID!I10+ESAG!I10+FAED!I10+CAV!I10+CCT!I10+CEAD!I10+CEAVI!I10+CEO!I10+CEPLAN!I10+CERES!I10+CESFI!I10+CESMO!I10</f>
        <v>800</v>
      </c>
      <c r="J10" s="125">
        <f>'REITORIA-GAB'!J10+CEART!J10+CEFID!J10+ESAG!J10+FAED!J10+CAV!J10+CCT!J10+CEAD!J10+CEAVI!J10+CEO!J10+CEPLAN!J10+CERES!J10+CESFI!J10+CESMO!J10</f>
        <v>580</v>
      </c>
      <c r="K10" s="125">
        <f>'REITORIA-GAB'!K10+CEART!K10+CEFID!K10+ESAG!K10+FAED!K10+CAV!K10+CCT!K10+CEAD!K10+CEAVI!K10+CEO!K10+CEPLAN!K10+CERES!K10+CESFI!K10+CESMO!K10</f>
        <v>580</v>
      </c>
      <c r="L10" s="126">
        <f>'REITORIA-GAB'!M10+CEART!M10+CEFID!M10+ESAG!M10+FAED!M10+CAV!M10+CCT!M10+CEAD!M10+CEAVI!M10+CEO!M10+CEPLAN!M10+CERES!M10+CESFI!M10+CESMO!M10</f>
        <v>194</v>
      </c>
      <c r="M10" s="127">
        <f>'REITORIA-GAB'!N10+'REITORIA-GAB'!O10+CEART!N10+CEART!O10+CEFID!N10+CEFID!O10+ESAG!N10+ESAG!O10+FAED!N10+FAED!O10+CAV!N10+CAV!O10+CCT!N10+CCT!O10+CEAD!N10+CEAD!O10+CEAVI!N10+CEAVI!O10+CEO!N10+CEO!O10+CEPLAN!N10+CEPLAN!O10+CERES!N10+CERES!O10+CESFI!N10+CESFI!O10+CESMO!N10+CESMO!O10</f>
        <v>0</v>
      </c>
      <c r="N10" s="26">
        <f t="shared" si="0"/>
        <v>220</v>
      </c>
      <c r="O10" s="20">
        <f t="shared" si="1"/>
        <v>4552</v>
      </c>
      <c r="P10" s="20">
        <f t="shared" si="2"/>
        <v>0</v>
      </c>
      <c r="Q10" s="20">
        <f t="shared" si="3"/>
        <v>3300.2000000000003</v>
      </c>
    </row>
    <row r="11" spans="1:17" s="7" customFormat="1" ht="60" customHeight="1" x14ac:dyDescent="0.25">
      <c r="A11" s="65" t="s">
        <v>24</v>
      </c>
      <c r="B11" s="51">
        <v>8</v>
      </c>
      <c r="C11" s="34" t="s">
        <v>33</v>
      </c>
      <c r="D11" s="50" t="s">
        <v>34</v>
      </c>
      <c r="E11" s="32" t="s">
        <v>39</v>
      </c>
      <c r="F11" s="33" t="s">
        <v>48</v>
      </c>
      <c r="G11" s="33" t="s">
        <v>50</v>
      </c>
      <c r="H11" s="30">
        <v>4</v>
      </c>
      <c r="I11" s="19">
        <f>'REITORIA-GAB'!I11+CEART!I11+CEFID!I11+ESAG!I11+FAED!I11+CAV!I11+CCT!I11+CEAD!I11+CEAVI!I11+CEO!I11+CEPLAN!I11+CERES!I11+CESFI!I11+CESMO!I11</f>
        <v>500</v>
      </c>
      <c r="J11" s="125">
        <f>'REITORIA-GAB'!J11+CEART!J11+CEFID!J11+ESAG!J11+FAED!J11+CAV!J11+CCT!J11+CEAD!J11+CEAVI!J11+CEO!J11+CEPLAN!J11+CERES!J11+CESFI!J11+CESMO!J11</f>
        <v>500</v>
      </c>
      <c r="K11" s="125">
        <f>'REITORIA-GAB'!K11+CEART!K11+CEFID!K11+ESAG!K11+FAED!K11+CAV!K11+CCT!K11+CEAD!K11+CEAVI!K11+CEO!K11+CEPLAN!K11+CERES!K11+CESFI!K11+CESMO!K11</f>
        <v>500</v>
      </c>
      <c r="L11" s="126">
        <f>'REITORIA-GAB'!M11+CEART!M11+CEFID!M11+ESAG!M11+FAED!M11+CAV!M11+CCT!M11+CEAD!M11+CEAVI!M11+CEO!M11+CEPLAN!M11+CERES!M11+CESFI!M11+CESMO!M11</f>
        <v>124</v>
      </c>
      <c r="M11" s="127">
        <f>'REITORIA-GAB'!N11+'REITORIA-GAB'!O11+CEART!N11+CEART!O11+CEFID!N11+CEFID!O11+ESAG!N11+ESAG!O11+FAED!N11+FAED!O11+CAV!N11+CAV!O11+CCT!N11+CCT!O11+CEAD!N11+CEAD!O11+CEAVI!N11+CEAVI!O11+CEO!N11+CEO!O11+CEPLAN!N11+CEPLAN!O11+CERES!N11+CERES!O11+CESFI!N11+CESFI!O11+CESMO!N11+CESMO!O11</f>
        <v>0</v>
      </c>
      <c r="N11" s="26">
        <f t="shared" si="0"/>
        <v>0</v>
      </c>
      <c r="O11" s="20">
        <f t="shared" si="1"/>
        <v>2000</v>
      </c>
      <c r="P11" s="20">
        <f t="shared" si="2"/>
        <v>0</v>
      </c>
      <c r="Q11" s="20">
        <f t="shared" si="3"/>
        <v>2000</v>
      </c>
    </row>
    <row r="12" spans="1:17" s="7" customFormat="1" x14ac:dyDescent="0.25">
      <c r="A12" s="1"/>
      <c r="B12" s="24"/>
      <c r="C12" s="1"/>
      <c r="D12" s="1"/>
      <c r="E12" s="1"/>
      <c r="F12" s="1"/>
      <c r="G12" s="1"/>
      <c r="H12" s="1"/>
      <c r="I12" s="6">
        <f>SUM(I4:I11)</f>
        <v>6016</v>
      </c>
      <c r="J12" s="6"/>
      <c r="K12" s="25"/>
      <c r="L12" s="25"/>
      <c r="M12" s="25"/>
      <c r="N12" s="8"/>
      <c r="O12" s="31">
        <f>SUM(O4:O11)</f>
        <v>91395.7</v>
      </c>
      <c r="P12" s="31">
        <f>SUM(P4:P11)</f>
        <v>0</v>
      </c>
      <c r="Q12" s="31">
        <f>SUM(Q4:Q11)</f>
        <v>71047.099999999991</v>
      </c>
    </row>
    <row r="13" spans="1:17" s="7" customFormat="1" x14ac:dyDescent="0.25">
      <c r="A13" s="1"/>
      <c r="B13" s="24"/>
      <c r="C13" s="1"/>
      <c r="D13" s="1"/>
      <c r="E13" s="1"/>
      <c r="F13" s="1"/>
      <c r="G13" s="1"/>
      <c r="H13" s="1"/>
      <c r="I13" s="6"/>
      <c r="J13" s="6"/>
      <c r="K13" s="25"/>
      <c r="L13" s="25"/>
      <c r="M13" s="25"/>
      <c r="N13" s="8"/>
    </row>
    <row r="14" spans="1:17" s="7" customFormat="1" ht="15.75" x14ac:dyDescent="0.25">
      <c r="A14" s="1"/>
      <c r="B14" s="24"/>
      <c r="C14" s="1"/>
      <c r="D14" s="1"/>
      <c r="E14" s="1"/>
      <c r="F14" s="1"/>
      <c r="G14" s="1"/>
      <c r="H14" s="1"/>
      <c r="I14" s="158" t="str">
        <f>A1</f>
        <v xml:space="preserve">PE 1255/2024 SRP (SGPE DE ORIGEM 35621/2024) </v>
      </c>
      <c r="J14" s="158"/>
      <c r="K14" s="158"/>
      <c r="L14" s="158"/>
      <c r="M14" s="158"/>
      <c r="N14" s="158"/>
      <c r="O14" s="158"/>
      <c r="P14" s="158"/>
      <c r="Q14" s="158"/>
    </row>
    <row r="15" spans="1:17" s="7" customFormat="1" ht="15.75" x14ac:dyDescent="0.25">
      <c r="A15" s="1"/>
      <c r="B15" s="24"/>
      <c r="C15" s="1"/>
      <c r="D15" s="1"/>
      <c r="E15" s="1"/>
      <c r="F15" s="1"/>
      <c r="G15" s="1"/>
      <c r="H15" s="1"/>
      <c r="I15" s="158" t="str">
        <f>C1</f>
        <v>OBJETO: AQUISIÇÃO DE MATERIAL DE REPRESENTAÇÃO (TODA A UDESC)</v>
      </c>
      <c r="J15" s="158"/>
      <c r="K15" s="158"/>
      <c r="L15" s="158"/>
      <c r="M15" s="158"/>
      <c r="N15" s="158"/>
      <c r="O15" s="158"/>
      <c r="P15" s="158"/>
      <c r="Q15" s="158"/>
    </row>
    <row r="16" spans="1:17" s="7" customFormat="1" ht="15.75" x14ac:dyDescent="0.25">
      <c r="A16" s="1"/>
      <c r="B16" s="24"/>
      <c r="C16" s="1"/>
      <c r="D16" s="1"/>
      <c r="E16" s="1"/>
      <c r="F16" s="1"/>
      <c r="G16" s="1"/>
      <c r="H16" s="1"/>
      <c r="I16" s="158" t="str">
        <f>I1</f>
        <v>VIGÊNCIA DA ATA: 03/10/2024 até 03/10/2025</v>
      </c>
      <c r="J16" s="158"/>
      <c r="K16" s="158"/>
      <c r="L16" s="158"/>
      <c r="M16" s="158"/>
      <c r="N16" s="158"/>
      <c r="O16" s="158"/>
      <c r="P16" s="158"/>
      <c r="Q16" s="158"/>
    </row>
    <row r="17" spans="1:17" s="7" customFormat="1" ht="15.75" x14ac:dyDescent="0.25">
      <c r="A17" s="1"/>
      <c r="B17" s="24"/>
      <c r="C17" s="1"/>
      <c r="D17" s="1"/>
      <c r="E17" s="1"/>
      <c r="F17" s="1"/>
      <c r="G17" s="1"/>
      <c r="H17" s="1"/>
      <c r="I17" s="13" t="s">
        <v>10</v>
      </c>
      <c r="J17" s="14"/>
      <c r="K17" s="14"/>
      <c r="L17" s="14"/>
      <c r="M17" s="14"/>
      <c r="N17" s="14"/>
      <c r="O17" s="14"/>
      <c r="P17" s="14"/>
      <c r="Q17" s="9">
        <f>O12</f>
        <v>91395.7</v>
      </c>
    </row>
    <row r="18" spans="1:17" s="7" customFormat="1" ht="15.75" x14ac:dyDescent="0.25">
      <c r="A18" s="1"/>
      <c r="B18" s="24"/>
      <c r="C18" s="1"/>
      <c r="D18" s="1"/>
      <c r="E18" s="1"/>
      <c r="F18" s="1"/>
      <c r="G18" s="1"/>
      <c r="H18" s="1"/>
      <c r="I18" s="15" t="s">
        <v>11</v>
      </c>
      <c r="J18" s="16"/>
      <c r="K18" s="16"/>
      <c r="L18" s="16"/>
      <c r="M18" s="16"/>
      <c r="N18" s="16"/>
      <c r="O18" s="16"/>
      <c r="P18" s="16"/>
      <c r="Q18" s="10">
        <f>Q12</f>
        <v>71047.099999999991</v>
      </c>
    </row>
    <row r="19" spans="1:17" s="7" customFormat="1" ht="15.75" x14ac:dyDescent="0.25">
      <c r="A19" s="1"/>
      <c r="B19" s="24"/>
      <c r="C19" s="1"/>
      <c r="D19" s="1"/>
      <c r="E19" s="1"/>
      <c r="F19" s="1"/>
      <c r="G19" s="1"/>
      <c r="H19" s="1"/>
      <c r="I19" s="15" t="s">
        <v>12</v>
      </c>
      <c r="J19" s="16"/>
      <c r="K19" s="16"/>
      <c r="L19" s="16"/>
      <c r="M19" s="16"/>
      <c r="N19" s="16"/>
      <c r="O19" s="16"/>
      <c r="P19" s="16"/>
      <c r="Q19" s="12"/>
    </row>
    <row r="20" spans="1:17" s="7" customFormat="1" ht="15.75" x14ac:dyDescent="0.25">
      <c r="A20" s="1"/>
      <c r="B20" s="24"/>
      <c r="C20" s="1"/>
      <c r="D20" s="1"/>
      <c r="E20" s="1"/>
      <c r="F20" s="1"/>
      <c r="G20" s="1"/>
      <c r="H20" s="1"/>
      <c r="I20" s="17" t="s">
        <v>13</v>
      </c>
      <c r="J20" s="18"/>
      <c r="K20" s="18"/>
      <c r="L20" s="18"/>
      <c r="M20" s="18"/>
      <c r="N20" s="18"/>
      <c r="O20" s="18"/>
      <c r="P20" s="18"/>
      <c r="Q20" s="11">
        <f>Q18/Q17</f>
        <v>0.77735714043439674</v>
      </c>
    </row>
    <row r="21" spans="1:17" s="7" customFormat="1" ht="15.75" x14ac:dyDescent="0.25">
      <c r="A21" s="1"/>
      <c r="B21" s="24"/>
      <c r="C21" s="1"/>
      <c r="D21" s="1"/>
      <c r="E21" s="1"/>
      <c r="F21" s="1"/>
      <c r="G21" s="1"/>
      <c r="H21" s="1"/>
      <c r="I21" s="172" t="s">
        <v>140</v>
      </c>
      <c r="J21" s="173"/>
      <c r="K21" s="173"/>
      <c r="L21" s="173"/>
      <c r="M21" s="173"/>
      <c r="N21" s="173"/>
      <c r="O21" s="173"/>
      <c r="P21" s="173"/>
      <c r="Q21" s="174"/>
    </row>
    <row r="22" spans="1:17" s="7" customFormat="1" x14ac:dyDescent="0.25">
      <c r="A22" s="1"/>
      <c r="B22" s="24"/>
      <c r="C22" s="1"/>
      <c r="D22" s="1"/>
      <c r="E22" s="1"/>
      <c r="F22" s="1"/>
      <c r="G22" s="1"/>
      <c r="H22" s="1"/>
      <c r="I22" s="6"/>
      <c r="J22" s="6"/>
      <c r="K22" s="25"/>
      <c r="L22" s="25"/>
      <c r="M22" s="25"/>
      <c r="N22" s="8"/>
    </row>
    <row r="23" spans="1:17" s="7" customFormat="1" x14ac:dyDescent="0.25">
      <c r="A23" s="1"/>
      <c r="B23" s="24"/>
      <c r="C23" s="1"/>
      <c r="D23" s="1"/>
      <c r="E23" s="1"/>
      <c r="F23" s="1"/>
      <c r="G23" s="1"/>
      <c r="H23" s="1"/>
      <c r="I23" s="6"/>
      <c r="J23" s="6"/>
      <c r="K23" s="25"/>
      <c r="L23" s="25"/>
      <c r="M23" s="25"/>
      <c r="N23" s="8"/>
    </row>
    <row r="24" spans="1:17" s="7" customFormat="1" x14ac:dyDescent="0.25">
      <c r="A24" s="1"/>
      <c r="B24" s="24"/>
      <c r="C24" s="1"/>
      <c r="D24" s="1"/>
      <c r="E24" s="1"/>
      <c r="F24" s="1"/>
      <c r="G24" s="1"/>
      <c r="H24" s="1"/>
      <c r="I24" s="6"/>
      <c r="J24" s="6"/>
      <c r="K24" s="25"/>
      <c r="L24" s="25"/>
      <c r="M24" s="25"/>
      <c r="N24" s="8"/>
    </row>
    <row r="25" spans="1:17" s="7" customFormat="1" x14ac:dyDescent="0.25">
      <c r="A25" s="1"/>
      <c r="B25" s="24"/>
      <c r="C25" s="1"/>
      <c r="D25" s="1"/>
      <c r="E25" s="1"/>
      <c r="F25" s="1"/>
      <c r="G25" s="1"/>
      <c r="H25" s="1"/>
      <c r="I25" s="6"/>
      <c r="J25" s="6"/>
      <c r="K25" s="25"/>
      <c r="L25" s="25"/>
      <c r="M25" s="25"/>
      <c r="N25" s="8"/>
    </row>
    <row r="26" spans="1:17" s="7" customFormat="1" x14ac:dyDescent="0.25">
      <c r="A26" s="1"/>
      <c r="B26" s="24"/>
      <c r="C26" s="1"/>
      <c r="D26" s="1"/>
      <c r="E26" s="1"/>
      <c r="F26" s="1"/>
      <c r="G26" s="1"/>
      <c r="H26" s="1"/>
      <c r="I26" s="6"/>
      <c r="J26" s="6"/>
      <c r="K26" s="25"/>
      <c r="L26" s="25"/>
      <c r="M26" s="25"/>
      <c r="N26" s="8"/>
    </row>
    <row r="27" spans="1:17" s="7" customFormat="1" x14ac:dyDescent="0.25">
      <c r="A27" s="1"/>
      <c r="B27" s="24"/>
      <c r="C27" s="1"/>
      <c r="D27" s="1"/>
      <c r="E27" s="1"/>
      <c r="F27" s="1"/>
      <c r="G27" s="1"/>
      <c r="H27" s="1"/>
      <c r="I27" s="6"/>
      <c r="J27" s="6"/>
      <c r="K27" s="25"/>
      <c r="L27" s="25"/>
      <c r="M27" s="25"/>
      <c r="N27" s="8"/>
    </row>
    <row r="28" spans="1:17" s="7" customFormat="1" x14ac:dyDescent="0.25">
      <c r="A28" s="1"/>
      <c r="B28" s="24"/>
      <c r="C28" s="1"/>
      <c r="D28" s="1"/>
      <c r="E28" s="1"/>
      <c r="F28" s="1"/>
      <c r="G28" s="1"/>
      <c r="H28" s="1"/>
      <c r="I28" s="6"/>
      <c r="J28" s="6"/>
      <c r="K28" s="25"/>
      <c r="L28" s="25"/>
      <c r="M28" s="25"/>
      <c r="N28" s="8"/>
    </row>
    <row r="29" spans="1:17" s="7" customFormat="1" x14ac:dyDescent="0.25">
      <c r="A29" s="1"/>
      <c r="B29" s="24"/>
      <c r="C29" s="1"/>
      <c r="D29" s="1"/>
      <c r="E29" s="1"/>
      <c r="F29" s="1"/>
      <c r="G29" s="1"/>
      <c r="H29" s="1"/>
      <c r="I29" s="6"/>
      <c r="J29" s="6"/>
      <c r="K29" s="25"/>
      <c r="L29" s="25"/>
      <c r="M29" s="25"/>
      <c r="N29" s="8"/>
    </row>
    <row r="30" spans="1:17" s="7" customFormat="1" x14ac:dyDescent="0.25">
      <c r="A30" s="1"/>
      <c r="B30" s="24"/>
      <c r="C30" s="1"/>
      <c r="D30" s="1"/>
      <c r="E30" s="1"/>
      <c r="F30" s="1"/>
      <c r="G30" s="1"/>
      <c r="H30" s="1"/>
      <c r="I30" s="6"/>
      <c r="J30" s="6"/>
      <c r="K30" s="25"/>
      <c r="L30" s="25"/>
      <c r="M30" s="25"/>
      <c r="N30" s="8"/>
    </row>
    <row r="31" spans="1:17" s="7" customFormat="1" x14ac:dyDescent="0.25">
      <c r="A31" s="1"/>
      <c r="B31" s="24"/>
      <c r="C31" s="1"/>
      <c r="D31" s="1"/>
      <c r="E31" s="1"/>
      <c r="F31" s="1"/>
      <c r="G31" s="1"/>
      <c r="H31" s="1"/>
      <c r="I31" s="6"/>
      <c r="J31" s="6"/>
      <c r="K31" s="25"/>
      <c r="L31" s="25"/>
      <c r="M31" s="25"/>
      <c r="N31" s="8"/>
    </row>
    <row r="32" spans="1:17" s="7" customFormat="1" x14ac:dyDescent="0.25">
      <c r="A32" s="1"/>
      <c r="B32" s="24"/>
      <c r="C32" s="1"/>
      <c r="D32" s="1"/>
      <c r="E32" s="1"/>
      <c r="F32" s="1"/>
      <c r="G32" s="1"/>
      <c r="H32" s="1"/>
      <c r="I32" s="6"/>
      <c r="J32" s="6"/>
      <c r="K32" s="25"/>
      <c r="L32" s="25"/>
      <c r="M32" s="25"/>
      <c r="N32" s="8"/>
    </row>
    <row r="33" spans="1:14" s="7" customFormat="1" x14ac:dyDescent="0.25">
      <c r="A33" s="1"/>
      <c r="B33" s="24"/>
      <c r="C33" s="1"/>
      <c r="D33" s="1"/>
      <c r="E33" s="1"/>
      <c r="F33" s="1"/>
      <c r="G33" s="1"/>
      <c r="H33" s="1"/>
      <c r="I33" s="6"/>
      <c r="J33" s="6"/>
      <c r="K33" s="25"/>
      <c r="L33" s="25"/>
      <c r="M33" s="25"/>
      <c r="N33" s="8"/>
    </row>
    <row r="34" spans="1:14" s="7" customFormat="1" x14ac:dyDescent="0.25">
      <c r="A34" s="1"/>
      <c r="B34" s="24"/>
      <c r="C34" s="1"/>
      <c r="D34" s="1"/>
      <c r="E34" s="1"/>
      <c r="F34" s="1"/>
      <c r="G34" s="1"/>
      <c r="H34" s="1"/>
      <c r="I34" s="6"/>
      <c r="J34" s="6"/>
      <c r="K34" s="25"/>
      <c r="L34" s="25"/>
      <c r="M34" s="25"/>
      <c r="N34" s="8"/>
    </row>
    <row r="35" spans="1:14" s="7" customFormat="1" x14ac:dyDescent="0.25">
      <c r="A35" s="1"/>
      <c r="B35" s="24"/>
      <c r="C35" s="1"/>
      <c r="D35" s="1"/>
      <c r="E35" s="1"/>
      <c r="F35" s="1"/>
      <c r="G35" s="1"/>
      <c r="H35" s="1"/>
      <c r="I35" s="6"/>
      <c r="J35" s="6"/>
      <c r="K35" s="25"/>
      <c r="L35" s="25"/>
      <c r="M35" s="25"/>
      <c r="N35" s="8"/>
    </row>
    <row r="36" spans="1:14" s="7" customFormat="1" x14ac:dyDescent="0.25">
      <c r="A36" s="1"/>
      <c r="B36" s="24"/>
      <c r="C36" s="1"/>
      <c r="D36" s="1"/>
      <c r="E36" s="1"/>
      <c r="F36" s="1"/>
      <c r="G36" s="1"/>
      <c r="H36" s="1"/>
      <c r="I36" s="6"/>
      <c r="J36" s="6"/>
      <c r="K36" s="25"/>
      <c r="L36" s="25"/>
      <c r="M36" s="25"/>
      <c r="N36" s="8"/>
    </row>
    <row r="37" spans="1:14" s="7" customFormat="1" x14ac:dyDescent="0.25">
      <c r="A37" s="1"/>
      <c r="B37" s="24"/>
      <c r="C37" s="1"/>
      <c r="D37" s="1"/>
      <c r="E37" s="1"/>
      <c r="F37" s="1"/>
      <c r="G37" s="1"/>
      <c r="H37" s="1"/>
      <c r="I37" s="6"/>
      <c r="J37" s="6"/>
      <c r="K37" s="25"/>
      <c r="L37" s="25"/>
      <c r="M37" s="25"/>
      <c r="N37" s="8"/>
    </row>
    <row r="38" spans="1:14" s="7" customFormat="1" x14ac:dyDescent="0.25">
      <c r="A38" s="1"/>
      <c r="B38" s="24"/>
      <c r="C38" s="1"/>
      <c r="D38" s="1"/>
      <c r="E38" s="1"/>
      <c r="F38" s="1"/>
      <c r="G38" s="1"/>
      <c r="H38" s="1"/>
      <c r="I38" s="6"/>
      <c r="J38" s="6"/>
      <c r="K38" s="25"/>
      <c r="L38" s="25"/>
      <c r="M38" s="25"/>
      <c r="N38" s="8"/>
    </row>
    <row r="39" spans="1:14" s="7" customFormat="1" x14ac:dyDescent="0.25">
      <c r="A39" s="1"/>
      <c r="B39" s="24"/>
      <c r="C39" s="1"/>
      <c r="D39" s="1"/>
      <c r="E39" s="1"/>
      <c r="F39" s="1"/>
      <c r="G39" s="1"/>
      <c r="H39" s="1"/>
      <c r="I39" s="6"/>
      <c r="J39" s="6"/>
      <c r="K39" s="25"/>
      <c r="L39" s="25"/>
      <c r="M39" s="25"/>
      <c r="N39" s="8"/>
    </row>
    <row r="40" spans="1:14" s="7" customFormat="1" x14ac:dyDescent="0.25">
      <c r="A40" s="1"/>
      <c r="B40" s="24"/>
      <c r="C40" s="1"/>
      <c r="D40" s="1"/>
      <c r="E40" s="1"/>
      <c r="F40" s="1"/>
      <c r="G40" s="1"/>
      <c r="H40" s="1"/>
      <c r="I40" s="6"/>
      <c r="J40" s="6"/>
      <c r="K40" s="25"/>
      <c r="L40" s="25"/>
      <c r="M40" s="25"/>
      <c r="N40" s="8"/>
    </row>
    <row r="41" spans="1:14" s="7" customFormat="1" x14ac:dyDescent="0.25">
      <c r="A41" s="1"/>
      <c r="B41" s="24"/>
      <c r="C41" s="1"/>
      <c r="D41" s="1"/>
      <c r="E41" s="1"/>
      <c r="F41" s="1"/>
      <c r="G41" s="1"/>
      <c r="H41" s="1"/>
      <c r="I41" s="6"/>
      <c r="J41" s="6"/>
      <c r="K41" s="25"/>
      <c r="L41" s="25"/>
      <c r="M41" s="25"/>
      <c r="N41" s="8"/>
    </row>
    <row r="42" spans="1:14" s="7" customFormat="1" x14ac:dyDescent="0.25">
      <c r="A42" s="1"/>
      <c r="B42" s="24"/>
      <c r="C42" s="1"/>
      <c r="D42" s="1"/>
      <c r="E42" s="1"/>
      <c r="F42" s="1"/>
      <c r="G42" s="1"/>
      <c r="H42" s="1"/>
      <c r="I42" s="6"/>
      <c r="J42" s="6"/>
      <c r="K42" s="25"/>
      <c r="L42" s="25"/>
      <c r="M42" s="25"/>
      <c r="N42" s="8"/>
    </row>
    <row r="43" spans="1:14" s="7" customFormat="1" x14ac:dyDescent="0.25">
      <c r="A43" s="1"/>
      <c r="B43" s="24"/>
      <c r="C43" s="1"/>
      <c r="D43" s="1"/>
      <c r="E43" s="1"/>
      <c r="F43" s="1"/>
      <c r="G43" s="1"/>
      <c r="H43" s="1"/>
      <c r="I43" s="6"/>
      <c r="J43" s="6"/>
      <c r="K43" s="25"/>
      <c r="L43" s="25"/>
      <c r="M43" s="25"/>
      <c r="N43" s="8"/>
    </row>
    <row r="44" spans="1:14" s="7" customFormat="1" x14ac:dyDescent="0.25">
      <c r="A44" s="1"/>
      <c r="B44" s="24"/>
      <c r="C44" s="1"/>
      <c r="D44" s="1"/>
      <c r="E44" s="1"/>
      <c r="F44" s="1"/>
      <c r="G44" s="1"/>
      <c r="H44" s="1"/>
      <c r="I44" s="6"/>
      <c r="J44" s="6"/>
      <c r="K44" s="25"/>
      <c r="L44" s="25"/>
      <c r="M44" s="25"/>
      <c r="N44" s="8"/>
    </row>
    <row r="45" spans="1:14" s="7" customFormat="1" x14ac:dyDescent="0.25">
      <c r="A45" s="1"/>
      <c r="B45" s="24"/>
      <c r="C45" s="1"/>
      <c r="D45" s="1"/>
      <c r="E45" s="1"/>
      <c r="F45" s="1"/>
      <c r="G45" s="1"/>
      <c r="H45" s="1"/>
      <c r="I45" s="6"/>
      <c r="J45" s="6"/>
      <c r="K45" s="25"/>
      <c r="L45" s="25"/>
      <c r="M45" s="25"/>
      <c r="N45" s="8"/>
    </row>
    <row r="46" spans="1:14" s="7" customFormat="1" x14ac:dyDescent="0.25">
      <c r="A46" s="1"/>
      <c r="B46" s="24"/>
      <c r="C46" s="1"/>
      <c r="D46" s="1"/>
      <c r="E46" s="1"/>
      <c r="F46" s="1"/>
      <c r="G46" s="1"/>
      <c r="H46" s="1"/>
      <c r="I46" s="6"/>
      <c r="J46" s="6"/>
      <c r="K46" s="25"/>
      <c r="L46" s="25"/>
      <c r="M46" s="25"/>
      <c r="N46" s="8"/>
    </row>
    <row r="47" spans="1:14" s="7" customFormat="1" x14ac:dyDescent="0.25">
      <c r="A47" s="1"/>
      <c r="B47" s="24"/>
      <c r="C47" s="1"/>
      <c r="D47" s="1"/>
      <c r="E47" s="1"/>
      <c r="F47" s="1"/>
      <c r="G47" s="1"/>
      <c r="H47" s="1"/>
      <c r="I47" s="6"/>
      <c r="J47" s="6"/>
      <c r="K47" s="25"/>
      <c r="L47" s="25"/>
      <c r="M47" s="25"/>
      <c r="N47" s="8"/>
    </row>
    <row r="48" spans="1:14" s="7" customFormat="1" x14ac:dyDescent="0.25">
      <c r="A48" s="1"/>
      <c r="B48" s="24"/>
      <c r="C48" s="1"/>
      <c r="D48" s="1"/>
      <c r="E48" s="1"/>
      <c r="F48" s="1"/>
      <c r="G48" s="1"/>
      <c r="H48" s="1"/>
      <c r="I48" s="6"/>
      <c r="J48" s="6"/>
      <c r="K48" s="25"/>
      <c r="L48" s="25"/>
      <c r="M48" s="25"/>
      <c r="N48" s="8"/>
    </row>
    <row r="49" spans="1:14" s="7" customFormat="1" x14ac:dyDescent="0.25">
      <c r="A49" s="1"/>
      <c r="B49" s="24"/>
      <c r="C49" s="1"/>
      <c r="D49" s="1"/>
      <c r="E49" s="1"/>
      <c r="F49" s="1"/>
      <c r="G49" s="1"/>
      <c r="H49" s="1"/>
      <c r="I49" s="6"/>
      <c r="J49" s="6"/>
      <c r="K49" s="25"/>
      <c r="L49" s="25"/>
      <c r="M49" s="25"/>
      <c r="N49" s="8"/>
    </row>
    <row r="50" spans="1:14" s="7" customFormat="1" x14ac:dyDescent="0.25">
      <c r="A50" s="1"/>
      <c r="B50" s="24"/>
      <c r="C50" s="1"/>
      <c r="D50" s="1"/>
      <c r="E50" s="1"/>
      <c r="F50" s="1"/>
      <c r="G50" s="1"/>
      <c r="H50" s="1"/>
      <c r="I50" s="6"/>
      <c r="J50" s="6"/>
      <c r="K50" s="25"/>
      <c r="L50" s="25"/>
      <c r="M50" s="25"/>
      <c r="N50" s="8"/>
    </row>
    <row r="51" spans="1:14" s="7" customFormat="1" x14ac:dyDescent="0.25">
      <c r="A51" s="1"/>
      <c r="B51" s="24"/>
      <c r="C51" s="1"/>
      <c r="D51" s="1"/>
      <c r="E51" s="1"/>
      <c r="F51" s="1"/>
      <c r="G51" s="1"/>
      <c r="H51" s="1"/>
      <c r="I51" s="6"/>
      <c r="J51" s="6"/>
      <c r="K51" s="25"/>
      <c r="L51" s="25"/>
      <c r="M51" s="25"/>
      <c r="N51" s="8"/>
    </row>
    <row r="52" spans="1:14" s="7" customFormat="1" x14ac:dyDescent="0.25">
      <c r="A52" s="1"/>
      <c r="B52" s="24"/>
      <c r="C52" s="1"/>
      <c r="D52" s="1"/>
      <c r="E52" s="1"/>
      <c r="F52" s="1"/>
      <c r="G52" s="1"/>
      <c r="H52" s="1"/>
      <c r="I52" s="6"/>
      <c r="J52" s="6"/>
      <c r="K52" s="25"/>
      <c r="L52" s="25"/>
      <c r="M52" s="25"/>
      <c r="N52" s="8"/>
    </row>
    <row r="53" spans="1:14" s="7" customFormat="1" x14ac:dyDescent="0.25">
      <c r="A53" s="1"/>
      <c r="B53" s="24"/>
      <c r="C53" s="1"/>
      <c r="D53" s="1"/>
      <c r="E53" s="1"/>
      <c r="F53" s="1"/>
      <c r="G53" s="1"/>
      <c r="H53" s="1"/>
      <c r="I53" s="6"/>
      <c r="J53" s="6"/>
      <c r="K53" s="25"/>
      <c r="L53" s="25"/>
      <c r="M53" s="25"/>
      <c r="N53" s="8"/>
    </row>
    <row r="54" spans="1:14" s="7" customFormat="1" x14ac:dyDescent="0.25">
      <c r="A54" s="1"/>
      <c r="B54" s="24"/>
      <c r="C54" s="1"/>
      <c r="D54" s="1"/>
      <c r="E54" s="1"/>
      <c r="F54" s="1"/>
      <c r="G54" s="1"/>
      <c r="H54" s="1"/>
      <c r="I54" s="6"/>
      <c r="J54" s="6"/>
      <c r="K54" s="25"/>
      <c r="L54" s="25"/>
      <c r="M54" s="25"/>
      <c r="N54" s="8"/>
    </row>
    <row r="55" spans="1:14" s="7" customFormat="1" x14ac:dyDescent="0.25">
      <c r="A55" s="1"/>
      <c r="B55" s="24"/>
      <c r="C55" s="1"/>
      <c r="D55" s="1"/>
      <c r="E55" s="1"/>
      <c r="F55" s="1"/>
      <c r="G55" s="1"/>
      <c r="H55" s="1"/>
      <c r="I55" s="6"/>
      <c r="J55" s="6"/>
      <c r="K55" s="25"/>
      <c r="L55" s="25"/>
      <c r="M55" s="25"/>
      <c r="N55" s="8"/>
    </row>
    <row r="56" spans="1:14" s="7" customFormat="1" x14ac:dyDescent="0.25">
      <c r="A56" s="1"/>
      <c r="B56" s="24"/>
      <c r="C56" s="1"/>
      <c r="D56" s="1"/>
      <c r="E56" s="1"/>
      <c r="F56" s="1"/>
      <c r="G56" s="1"/>
      <c r="H56" s="1"/>
      <c r="I56" s="6"/>
      <c r="J56" s="6"/>
      <c r="K56" s="25"/>
      <c r="L56" s="25"/>
      <c r="M56" s="25"/>
      <c r="N56" s="8"/>
    </row>
    <row r="57" spans="1:14" s="7" customFormat="1" x14ac:dyDescent="0.25">
      <c r="A57" s="1"/>
      <c r="B57" s="24"/>
      <c r="C57" s="1"/>
      <c r="D57" s="1"/>
      <c r="E57" s="1"/>
      <c r="F57" s="1"/>
      <c r="G57" s="1"/>
      <c r="H57" s="1"/>
      <c r="I57" s="6"/>
      <c r="J57" s="6"/>
      <c r="K57" s="25"/>
      <c r="L57" s="25"/>
      <c r="M57" s="25"/>
      <c r="N57" s="8"/>
    </row>
    <row r="58" spans="1:14" s="7" customFormat="1" x14ac:dyDescent="0.25">
      <c r="A58" s="1"/>
      <c r="B58" s="24"/>
      <c r="C58" s="1"/>
      <c r="D58" s="1"/>
      <c r="E58" s="1"/>
      <c r="F58" s="1"/>
      <c r="G58" s="1"/>
      <c r="H58" s="1"/>
      <c r="I58" s="6"/>
      <c r="J58" s="6"/>
      <c r="K58" s="25"/>
      <c r="L58" s="25"/>
      <c r="M58" s="25"/>
      <c r="N58" s="8"/>
    </row>
    <row r="59" spans="1:14" s="7" customFormat="1" x14ac:dyDescent="0.25">
      <c r="A59" s="1"/>
      <c r="B59" s="24"/>
      <c r="C59" s="1"/>
      <c r="D59" s="1"/>
      <c r="E59" s="1"/>
      <c r="F59" s="1"/>
      <c r="G59" s="1"/>
      <c r="H59" s="1"/>
      <c r="I59" s="6"/>
      <c r="J59" s="6"/>
      <c r="K59" s="25"/>
      <c r="L59" s="25"/>
      <c r="M59" s="25"/>
      <c r="N59" s="8"/>
    </row>
    <row r="60" spans="1:14" s="7" customFormat="1" x14ac:dyDescent="0.25">
      <c r="A60" s="1"/>
      <c r="B60" s="24"/>
      <c r="C60" s="1"/>
      <c r="D60" s="1"/>
      <c r="E60" s="1"/>
      <c r="F60" s="1"/>
      <c r="G60" s="1"/>
      <c r="H60" s="1"/>
      <c r="I60" s="6"/>
      <c r="J60" s="6"/>
      <c r="K60" s="25"/>
      <c r="L60" s="25"/>
      <c r="M60" s="25"/>
      <c r="N60" s="8"/>
    </row>
    <row r="61" spans="1:14" s="7" customFormat="1" x14ac:dyDescent="0.25">
      <c r="A61" s="1"/>
      <c r="B61" s="24"/>
      <c r="C61" s="1"/>
      <c r="D61" s="1"/>
      <c r="E61" s="1"/>
      <c r="F61" s="1"/>
      <c r="G61" s="1"/>
      <c r="H61" s="1"/>
      <c r="I61" s="6"/>
      <c r="J61" s="6"/>
      <c r="K61" s="25"/>
      <c r="L61" s="25"/>
      <c r="M61" s="25"/>
      <c r="N61" s="8"/>
    </row>
    <row r="62" spans="1:14" s="7" customFormat="1" x14ac:dyDescent="0.25">
      <c r="A62" s="1"/>
      <c r="B62" s="24"/>
      <c r="C62" s="1"/>
      <c r="D62" s="1"/>
      <c r="E62" s="1"/>
      <c r="F62" s="1"/>
      <c r="G62" s="1"/>
      <c r="H62" s="1"/>
      <c r="I62" s="6"/>
      <c r="J62" s="6"/>
      <c r="K62" s="25"/>
      <c r="L62" s="25"/>
      <c r="M62" s="25"/>
      <c r="N62" s="8"/>
    </row>
    <row r="63" spans="1:14" s="7" customFormat="1" x14ac:dyDescent="0.25">
      <c r="A63" s="1"/>
      <c r="B63" s="24"/>
      <c r="C63" s="1"/>
      <c r="D63" s="1"/>
      <c r="E63" s="1"/>
      <c r="F63" s="1"/>
      <c r="G63" s="1"/>
      <c r="H63" s="1"/>
      <c r="I63" s="6"/>
      <c r="J63" s="6"/>
      <c r="K63" s="25"/>
      <c r="L63" s="25"/>
      <c r="M63" s="25"/>
      <c r="N63" s="8"/>
    </row>
    <row r="64" spans="1:14" s="7" customFormat="1" x14ac:dyDescent="0.25">
      <c r="A64" s="1"/>
      <c r="B64" s="24"/>
      <c r="C64" s="1"/>
      <c r="D64" s="1"/>
      <c r="E64" s="1"/>
      <c r="F64" s="1"/>
      <c r="G64" s="1"/>
      <c r="H64" s="1"/>
      <c r="I64" s="6"/>
      <c r="J64" s="6"/>
      <c r="K64" s="25"/>
      <c r="L64" s="25"/>
      <c r="M64" s="25"/>
      <c r="N64" s="8"/>
    </row>
    <row r="65" spans="1:14" s="7" customFormat="1" x14ac:dyDescent="0.25">
      <c r="A65" s="1"/>
      <c r="B65" s="24"/>
      <c r="C65" s="1"/>
      <c r="D65" s="1"/>
      <c r="E65" s="1"/>
      <c r="F65" s="1"/>
      <c r="G65" s="1"/>
      <c r="H65" s="1"/>
      <c r="I65" s="6"/>
      <c r="J65" s="6"/>
      <c r="K65" s="25"/>
      <c r="L65" s="25"/>
      <c r="M65" s="25"/>
      <c r="N65" s="8"/>
    </row>
    <row r="66" spans="1:14" s="7" customFormat="1" x14ac:dyDescent="0.25">
      <c r="A66" s="1"/>
      <c r="B66" s="24"/>
      <c r="C66" s="1"/>
      <c r="D66" s="1"/>
      <c r="E66" s="1"/>
      <c r="F66" s="1"/>
      <c r="G66" s="1"/>
      <c r="H66" s="1"/>
      <c r="I66" s="6"/>
      <c r="J66" s="6"/>
      <c r="K66" s="25"/>
      <c r="L66" s="25"/>
      <c r="M66" s="25"/>
      <c r="N66" s="8"/>
    </row>
    <row r="67" spans="1:14" s="7" customFormat="1" x14ac:dyDescent="0.25">
      <c r="A67" s="1"/>
      <c r="B67" s="24"/>
      <c r="C67" s="1"/>
      <c r="D67" s="1"/>
      <c r="E67" s="1"/>
      <c r="F67" s="1"/>
      <c r="G67" s="1"/>
      <c r="H67" s="1"/>
      <c r="I67" s="6"/>
      <c r="J67" s="6"/>
      <c r="K67" s="25"/>
      <c r="L67" s="25"/>
      <c r="M67" s="25"/>
      <c r="N67" s="8"/>
    </row>
    <row r="68" spans="1:14" s="7" customFormat="1" x14ac:dyDescent="0.25">
      <c r="A68" s="1"/>
      <c r="B68" s="24"/>
      <c r="C68" s="1"/>
      <c r="D68" s="1"/>
      <c r="E68" s="1"/>
      <c r="F68" s="1"/>
      <c r="G68" s="1"/>
      <c r="H68" s="1"/>
      <c r="I68" s="6"/>
      <c r="J68" s="6"/>
      <c r="K68" s="25"/>
      <c r="L68" s="25"/>
      <c r="M68" s="25"/>
      <c r="N68" s="8"/>
    </row>
    <row r="69" spans="1:14" s="7" customFormat="1" x14ac:dyDescent="0.25">
      <c r="A69" s="1"/>
      <c r="B69" s="24"/>
      <c r="C69" s="1"/>
      <c r="D69" s="1"/>
      <c r="E69" s="1"/>
      <c r="F69" s="1"/>
      <c r="G69" s="1"/>
      <c r="H69" s="1"/>
      <c r="I69" s="6"/>
      <c r="J69" s="6"/>
      <c r="K69" s="25"/>
      <c r="L69" s="25"/>
      <c r="M69" s="25"/>
      <c r="N69" s="8"/>
    </row>
    <row r="70" spans="1:14" s="7" customFormat="1" x14ac:dyDescent="0.25">
      <c r="A70" s="1"/>
      <c r="B70" s="24"/>
      <c r="C70" s="1"/>
      <c r="D70" s="1"/>
      <c r="E70" s="1"/>
      <c r="F70" s="1"/>
      <c r="G70" s="1"/>
      <c r="H70" s="1"/>
      <c r="I70" s="6"/>
      <c r="J70" s="6"/>
      <c r="K70" s="25"/>
      <c r="L70" s="25"/>
      <c r="M70" s="25"/>
      <c r="N70" s="8"/>
    </row>
    <row r="71" spans="1:14" s="7" customFormat="1" x14ac:dyDescent="0.25">
      <c r="A71" s="1"/>
      <c r="B71" s="24"/>
      <c r="C71" s="1"/>
      <c r="D71" s="1"/>
      <c r="E71" s="1"/>
      <c r="F71" s="1"/>
      <c r="G71" s="1"/>
      <c r="H71" s="1"/>
      <c r="I71" s="6"/>
      <c r="J71" s="6"/>
      <c r="K71" s="25"/>
      <c r="L71" s="25"/>
      <c r="M71" s="25"/>
      <c r="N71" s="8"/>
    </row>
    <row r="72" spans="1:14" s="7" customFormat="1" x14ac:dyDescent="0.25">
      <c r="A72" s="1"/>
      <c r="B72" s="24"/>
      <c r="C72" s="1"/>
      <c r="D72" s="1"/>
      <c r="E72" s="1"/>
      <c r="F72" s="1"/>
      <c r="G72" s="1"/>
      <c r="H72" s="1"/>
      <c r="I72" s="6"/>
      <c r="J72" s="6"/>
      <c r="K72" s="25"/>
      <c r="L72" s="25"/>
      <c r="M72" s="25"/>
      <c r="N72" s="8"/>
    </row>
    <row r="73" spans="1:14" s="7" customFormat="1" x14ac:dyDescent="0.25">
      <c r="A73" s="1"/>
      <c r="B73" s="24"/>
      <c r="C73" s="1"/>
      <c r="D73" s="1"/>
      <c r="E73" s="1"/>
      <c r="F73" s="1"/>
      <c r="G73" s="1"/>
      <c r="H73" s="1"/>
      <c r="I73" s="6"/>
      <c r="J73" s="6"/>
      <c r="K73" s="25"/>
      <c r="L73" s="25"/>
      <c r="M73" s="25"/>
      <c r="N73" s="8"/>
    </row>
    <row r="74" spans="1:14" s="7" customFormat="1" x14ac:dyDescent="0.25">
      <c r="A74" s="1"/>
      <c r="B74" s="24"/>
      <c r="C74" s="1"/>
      <c r="D74" s="1"/>
      <c r="E74" s="1"/>
      <c r="F74" s="1"/>
      <c r="G74" s="1"/>
      <c r="H74" s="1"/>
      <c r="I74" s="6"/>
      <c r="J74" s="6"/>
      <c r="K74" s="25"/>
      <c r="L74" s="25"/>
      <c r="M74" s="25"/>
      <c r="N74" s="8"/>
    </row>
    <row r="75" spans="1:14" s="7" customFormat="1" x14ac:dyDescent="0.25">
      <c r="A75" s="1"/>
      <c r="B75" s="24"/>
      <c r="C75" s="1"/>
      <c r="D75" s="1"/>
      <c r="E75" s="1"/>
      <c r="F75" s="1"/>
      <c r="G75" s="1"/>
      <c r="H75" s="1"/>
      <c r="I75" s="6"/>
      <c r="J75" s="6"/>
      <c r="K75" s="25"/>
      <c r="L75" s="25"/>
      <c r="M75" s="25"/>
      <c r="N75" s="8"/>
    </row>
    <row r="76" spans="1:14" s="7" customFormat="1" x14ac:dyDescent="0.25">
      <c r="A76" s="1"/>
      <c r="B76" s="24"/>
      <c r="C76" s="1"/>
      <c r="D76" s="1"/>
      <c r="E76" s="1"/>
      <c r="F76" s="1"/>
      <c r="G76" s="1"/>
      <c r="H76" s="1"/>
      <c r="I76" s="6"/>
      <c r="J76" s="6"/>
      <c r="K76" s="25"/>
      <c r="L76" s="25"/>
      <c r="M76" s="25"/>
      <c r="N76" s="8"/>
    </row>
    <row r="77" spans="1:14" s="7" customFormat="1" x14ac:dyDescent="0.25">
      <c r="A77" s="1"/>
      <c r="B77" s="24"/>
      <c r="C77" s="1"/>
      <c r="D77" s="1"/>
      <c r="E77" s="1"/>
      <c r="F77" s="1"/>
      <c r="G77" s="1"/>
      <c r="H77" s="1"/>
      <c r="I77" s="6"/>
      <c r="J77" s="6"/>
      <c r="K77" s="25"/>
      <c r="L77" s="25"/>
      <c r="M77" s="25"/>
      <c r="N77" s="8"/>
    </row>
    <row r="78" spans="1:14" s="7" customFormat="1" x14ac:dyDescent="0.25">
      <c r="A78" s="1"/>
      <c r="B78" s="24"/>
      <c r="C78" s="1"/>
      <c r="D78" s="1"/>
      <c r="E78" s="1"/>
      <c r="F78" s="1"/>
      <c r="G78" s="1"/>
      <c r="H78" s="1"/>
      <c r="I78" s="6"/>
      <c r="J78" s="6"/>
      <c r="K78" s="25"/>
      <c r="L78" s="25"/>
      <c r="M78" s="25"/>
      <c r="N78" s="8"/>
    </row>
    <row r="79" spans="1:14" s="7" customFormat="1" x14ac:dyDescent="0.25">
      <c r="A79" s="1"/>
      <c r="B79" s="24"/>
      <c r="C79" s="1"/>
      <c r="D79" s="1"/>
      <c r="E79" s="1"/>
      <c r="F79" s="1"/>
      <c r="G79" s="1"/>
      <c r="H79" s="1"/>
      <c r="I79" s="6"/>
      <c r="J79" s="6"/>
      <c r="K79" s="25"/>
      <c r="L79" s="25"/>
      <c r="M79" s="25"/>
      <c r="N79" s="8"/>
    </row>
    <row r="80" spans="1:14" s="7" customFormat="1" x14ac:dyDescent="0.25">
      <c r="A80" s="1"/>
      <c r="B80" s="24"/>
      <c r="C80" s="1"/>
      <c r="D80" s="1"/>
      <c r="E80" s="1"/>
      <c r="F80" s="1"/>
      <c r="G80" s="1"/>
      <c r="H80" s="1"/>
      <c r="I80" s="6"/>
      <c r="J80" s="6"/>
      <c r="K80" s="25"/>
      <c r="L80" s="25"/>
      <c r="M80" s="25"/>
      <c r="N80" s="8"/>
    </row>
    <row r="81" spans="1:14" s="7" customFormat="1" x14ac:dyDescent="0.25">
      <c r="A81" s="1"/>
      <c r="B81" s="24"/>
      <c r="C81" s="1"/>
      <c r="D81" s="1"/>
      <c r="E81" s="1"/>
      <c r="F81" s="1"/>
      <c r="G81" s="1"/>
      <c r="H81" s="1"/>
      <c r="I81" s="6"/>
      <c r="J81" s="6"/>
      <c r="K81" s="25"/>
      <c r="L81" s="25"/>
      <c r="M81" s="25"/>
      <c r="N81" s="8"/>
    </row>
    <row r="82" spans="1:14" s="7" customFormat="1" x14ac:dyDescent="0.25">
      <c r="A82" s="1"/>
      <c r="B82" s="24"/>
      <c r="C82" s="1"/>
      <c r="D82" s="1"/>
      <c r="E82" s="1"/>
      <c r="F82" s="1"/>
      <c r="G82" s="1"/>
      <c r="H82" s="1"/>
      <c r="I82" s="6"/>
      <c r="J82" s="6"/>
      <c r="K82" s="25"/>
      <c r="L82" s="25"/>
      <c r="M82" s="25"/>
      <c r="N82" s="8"/>
    </row>
    <row r="83" spans="1:14" s="7" customFormat="1" x14ac:dyDescent="0.25">
      <c r="A83" s="1"/>
      <c r="B83" s="24"/>
      <c r="C83" s="1"/>
      <c r="D83" s="1"/>
      <c r="E83" s="1"/>
      <c r="F83" s="1"/>
      <c r="G83" s="1"/>
      <c r="H83" s="1"/>
      <c r="I83" s="6"/>
      <c r="J83" s="6"/>
      <c r="K83" s="25"/>
      <c r="L83" s="25"/>
      <c r="M83" s="25"/>
      <c r="N83" s="8"/>
    </row>
    <row r="84" spans="1:14" s="7" customFormat="1" x14ac:dyDescent="0.25">
      <c r="A84" s="1"/>
      <c r="B84" s="24"/>
      <c r="C84" s="1"/>
      <c r="D84" s="1"/>
      <c r="E84" s="1"/>
      <c r="F84" s="1"/>
      <c r="G84" s="1"/>
      <c r="H84" s="1"/>
      <c r="I84" s="6"/>
      <c r="J84" s="6"/>
      <c r="K84" s="25"/>
      <c r="L84" s="25"/>
      <c r="M84" s="25"/>
      <c r="N84" s="8"/>
    </row>
    <row r="85" spans="1:14" s="7" customFormat="1" x14ac:dyDescent="0.25">
      <c r="A85" s="1"/>
      <c r="B85" s="24"/>
      <c r="C85" s="1"/>
      <c r="D85" s="1"/>
      <c r="E85" s="1"/>
      <c r="F85" s="1"/>
      <c r="G85" s="1"/>
      <c r="H85" s="1"/>
      <c r="I85" s="6"/>
      <c r="J85" s="6"/>
      <c r="K85" s="25"/>
      <c r="L85" s="25"/>
      <c r="M85" s="25"/>
      <c r="N85" s="8"/>
    </row>
    <row r="86" spans="1:14" s="7" customFormat="1" x14ac:dyDescent="0.25">
      <c r="A86" s="1"/>
      <c r="B86" s="24"/>
      <c r="C86" s="1"/>
      <c r="D86" s="1"/>
      <c r="E86" s="1"/>
      <c r="F86" s="1"/>
      <c r="G86" s="1"/>
      <c r="H86" s="1"/>
      <c r="I86" s="6"/>
      <c r="J86" s="6"/>
      <c r="K86" s="25"/>
      <c r="L86" s="25"/>
      <c r="M86" s="25"/>
      <c r="N86" s="8"/>
    </row>
    <row r="87" spans="1:14" s="7" customFormat="1" x14ac:dyDescent="0.25">
      <c r="A87" s="1"/>
      <c r="B87" s="24"/>
      <c r="C87" s="1"/>
      <c r="D87" s="1"/>
      <c r="E87" s="1"/>
      <c r="F87" s="1"/>
      <c r="G87" s="1"/>
      <c r="H87" s="1"/>
      <c r="I87" s="6"/>
      <c r="J87" s="6"/>
      <c r="K87" s="25"/>
      <c r="L87" s="25"/>
      <c r="M87" s="25"/>
      <c r="N87" s="8"/>
    </row>
    <row r="88" spans="1:14" s="7" customFormat="1" x14ac:dyDescent="0.25">
      <c r="A88" s="1"/>
      <c r="B88" s="24"/>
      <c r="C88" s="1"/>
      <c r="D88" s="1"/>
      <c r="E88" s="1"/>
      <c r="F88" s="1"/>
      <c r="G88" s="1"/>
      <c r="H88" s="1"/>
      <c r="I88" s="6"/>
      <c r="J88" s="6"/>
      <c r="K88" s="25"/>
      <c r="L88" s="25"/>
      <c r="M88" s="25"/>
      <c r="N88" s="8"/>
    </row>
    <row r="89" spans="1:14" s="7" customFormat="1" x14ac:dyDescent="0.25">
      <c r="A89" s="1"/>
      <c r="B89" s="24"/>
      <c r="C89" s="1"/>
      <c r="D89" s="1"/>
      <c r="E89" s="1"/>
      <c r="F89" s="1"/>
      <c r="G89" s="1"/>
      <c r="H89" s="1"/>
      <c r="I89" s="6"/>
      <c r="J89" s="6"/>
      <c r="K89" s="25"/>
      <c r="L89" s="25"/>
      <c r="M89" s="25"/>
      <c r="N89" s="8"/>
    </row>
    <row r="90" spans="1:14" s="7" customFormat="1" x14ac:dyDescent="0.25">
      <c r="A90" s="1"/>
      <c r="B90" s="24"/>
      <c r="C90" s="1"/>
      <c r="D90" s="1"/>
      <c r="E90" s="1"/>
      <c r="F90" s="1"/>
      <c r="G90" s="1"/>
      <c r="H90" s="1"/>
      <c r="I90" s="6"/>
      <c r="J90" s="6"/>
      <c r="K90" s="25"/>
      <c r="L90" s="25"/>
      <c r="M90" s="25"/>
      <c r="N90" s="8"/>
    </row>
    <row r="91" spans="1:14" s="7" customFormat="1" x14ac:dyDescent="0.25">
      <c r="A91" s="1"/>
      <c r="B91" s="24"/>
      <c r="C91" s="1"/>
      <c r="D91" s="1"/>
      <c r="E91" s="1"/>
      <c r="F91" s="1"/>
      <c r="G91" s="1"/>
      <c r="H91" s="1"/>
      <c r="I91" s="6"/>
      <c r="J91" s="6"/>
      <c r="K91" s="25"/>
      <c r="L91" s="25"/>
      <c r="M91" s="25"/>
      <c r="N91" s="8"/>
    </row>
    <row r="92" spans="1:14" s="7" customFormat="1" x14ac:dyDescent="0.25">
      <c r="A92" s="1"/>
      <c r="B92" s="24"/>
      <c r="C92" s="1"/>
      <c r="D92" s="1"/>
      <c r="E92" s="1"/>
      <c r="F92" s="1"/>
      <c r="G92" s="1"/>
      <c r="H92" s="1"/>
      <c r="I92" s="6"/>
      <c r="J92" s="6"/>
      <c r="K92" s="25"/>
      <c r="L92" s="25"/>
      <c r="M92" s="25"/>
      <c r="N92" s="8"/>
    </row>
    <row r="93" spans="1:14" s="7" customFormat="1" x14ac:dyDescent="0.25">
      <c r="A93" s="1"/>
      <c r="B93" s="24"/>
      <c r="C93" s="1"/>
      <c r="D93" s="1"/>
      <c r="E93" s="1"/>
      <c r="F93" s="1"/>
      <c r="G93" s="1"/>
      <c r="H93" s="1"/>
      <c r="I93" s="6"/>
      <c r="J93" s="6"/>
      <c r="K93" s="25"/>
      <c r="L93" s="25"/>
      <c r="M93" s="25"/>
      <c r="N93" s="8"/>
    </row>
    <row r="94" spans="1:14" s="7" customFormat="1" x14ac:dyDescent="0.25">
      <c r="A94" s="1"/>
      <c r="B94" s="24"/>
      <c r="C94" s="1"/>
      <c r="D94" s="1"/>
      <c r="E94" s="1"/>
      <c r="F94" s="1"/>
      <c r="G94" s="1"/>
      <c r="H94" s="1"/>
      <c r="I94" s="6"/>
      <c r="J94" s="6"/>
      <c r="K94" s="25"/>
      <c r="L94" s="25"/>
      <c r="M94" s="25"/>
      <c r="N94" s="8"/>
    </row>
    <row r="95" spans="1:14" s="7" customFormat="1" x14ac:dyDescent="0.25">
      <c r="A95" s="1"/>
      <c r="B95" s="24"/>
      <c r="C95" s="1"/>
      <c r="D95" s="1"/>
      <c r="E95" s="1"/>
      <c r="F95" s="1"/>
      <c r="G95" s="1"/>
      <c r="H95" s="1"/>
      <c r="I95" s="6"/>
      <c r="J95" s="6"/>
      <c r="K95" s="25"/>
      <c r="L95" s="25"/>
      <c r="M95" s="25"/>
      <c r="N95" s="8"/>
    </row>
    <row r="96" spans="1:14" s="7" customFormat="1" x14ac:dyDescent="0.25">
      <c r="A96" s="1"/>
      <c r="B96" s="24"/>
      <c r="C96" s="1"/>
      <c r="D96" s="1"/>
      <c r="E96" s="1"/>
      <c r="F96" s="1"/>
      <c r="G96" s="1"/>
      <c r="H96" s="1"/>
      <c r="I96" s="6"/>
      <c r="J96" s="6"/>
      <c r="K96" s="25"/>
      <c r="L96" s="25"/>
      <c r="M96" s="25"/>
      <c r="N96" s="8"/>
    </row>
    <row r="97" spans="1:14" s="7" customFormat="1" x14ac:dyDescent="0.25">
      <c r="A97" s="1"/>
      <c r="B97" s="24"/>
      <c r="C97" s="1"/>
      <c r="D97" s="1"/>
      <c r="E97" s="1"/>
      <c r="F97" s="1"/>
      <c r="G97" s="1"/>
      <c r="H97" s="1"/>
      <c r="I97" s="6"/>
      <c r="J97" s="6"/>
      <c r="K97" s="25"/>
      <c r="L97" s="25"/>
      <c r="M97" s="25"/>
      <c r="N97" s="8"/>
    </row>
    <row r="98" spans="1:14" s="7" customFormat="1" x14ac:dyDescent="0.25">
      <c r="A98" s="1"/>
      <c r="B98" s="24"/>
      <c r="C98" s="1"/>
      <c r="D98" s="1"/>
      <c r="E98" s="1"/>
      <c r="F98" s="1"/>
      <c r="G98" s="1"/>
      <c r="H98" s="1"/>
      <c r="I98" s="6"/>
      <c r="J98" s="6"/>
      <c r="K98" s="25"/>
      <c r="L98" s="25"/>
      <c r="M98" s="25"/>
      <c r="N98" s="8"/>
    </row>
    <row r="99" spans="1:14" s="7" customFormat="1" x14ac:dyDescent="0.25">
      <c r="A99" s="1"/>
      <c r="B99" s="24"/>
      <c r="C99" s="1"/>
      <c r="D99" s="1"/>
      <c r="E99" s="1"/>
      <c r="F99" s="1"/>
      <c r="G99" s="1"/>
      <c r="H99" s="1"/>
      <c r="I99" s="6"/>
      <c r="J99" s="6"/>
      <c r="K99" s="25"/>
      <c r="L99" s="25"/>
      <c r="M99" s="25"/>
      <c r="N99" s="8"/>
    </row>
    <row r="100" spans="1:14" s="7" customFormat="1" x14ac:dyDescent="0.25">
      <c r="A100" s="1"/>
      <c r="B100" s="24"/>
      <c r="C100" s="1"/>
      <c r="D100" s="1"/>
      <c r="E100" s="1"/>
      <c r="F100" s="1"/>
      <c r="G100" s="1"/>
      <c r="H100" s="1"/>
      <c r="I100" s="6"/>
      <c r="J100" s="6"/>
      <c r="K100" s="25"/>
      <c r="L100" s="25"/>
      <c r="M100" s="25"/>
      <c r="N100" s="8"/>
    </row>
    <row r="101" spans="1:14" s="7" customFormat="1" x14ac:dyDescent="0.25">
      <c r="A101" s="1"/>
      <c r="B101" s="24"/>
      <c r="C101" s="1"/>
      <c r="D101" s="1"/>
      <c r="E101" s="1"/>
      <c r="F101" s="1"/>
      <c r="G101" s="1"/>
      <c r="H101" s="1"/>
      <c r="I101" s="6"/>
      <c r="J101" s="6"/>
      <c r="K101" s="25"/>
      <c r="L101" s="25"/>
      <c r="M101" s="25"/>
      <c r="N101" s="8"/>
    </row>
    <row r="102" spans="1:14" s="7" customFormat="1" x14ac:dyDescent="0.25">
      <c r="A102" s="1"/>
      <c r="B102" s="24"/>
      <c r="C102" s="1"/>
      <c r="D102" s="1"/>
      <c r="E102" s="1"/>
      <c r="F102" s="1"/>
      <c r="G102" s="1"/>
      <c r="H102" s="1"/>
      <c r="I102" s="6"/>
      <c r="J102" s="6"/>
      <c r="K102" s="25"/>
      <c r="L102" s="25"/>
      <c r="M102" s="25"/>
      <c r="N102" s="8"/>
    </row>
    <row r="103" spans="1:14" s="7" customFormat="1" x14ac:dyDescent="0.25">
      <c r="A103" s="1"/>
      <c r="B103" s="24"/>
      <c r="C103" s="1"/>
      <c r="D103" s="1"/>
      <c r="E103" s="1"/>
      <c r="F103" s="1"/>
      <c r="G103" s="1"/>
      <c r="H103" s="1"/>
      <c r="I103" s="6"/>
      <c r="J103" s="6"/>
      <c r="K103" s="25"/>
      <c r="L103" s="25"/>
      <c r="M103" s="25"/>
      <c r="N103" s="8"/>
    </row>
    <row r="104" spans="1:14" s="7" customFormat="1" x14ac:dyDescent="0.25">
      <c r="A104" s="1"/>
      <c r="B104" s="24"/>
      <c r="C104" s="1"/>
      <c r="D104" s="1"/>
      <c r="E104" s="1"/>
      <c r="F104" s="1"/>
      <c r="G104" s="1"/>
      <c r="H104" s="1"/>
      <c r="I104" s="6"/>
      <c r="J104" s="6"/>
      <c r="K104" s="25"/>
      <c r="L104" s="25"/>
      <c r="M104" s="25"/>
      <c r="N104" s="8"/>
    </row>
    <row r="105" spans="1:14" s="7" customFormat="1" x14ac:dyDescent="0.25">
      <c r="A105" s="1"/>
      <c r="B105" s="24"/>
      <c r="C105" s="1"/>
      <c r="D105" s="1"/>
      <c r="E105" s="1"/>
      <c r="F105" s="1"/>
      <c r="G105" s="1"/>
      <c r="H105" s="1"/>
      <c r="I105" s="6"/>
      <c r="J105" s="6"/>
      <c r="K105" s="25"/>
      <c r="L105" s="25"/>
      <c r="M105" s="25"/>
      <c r="N105" s="8"/>
    </row>
    <row r="106" spans="1:14" s="7" customFormat="1" x14ac:dyDescent="0.25">
      <c r="A106" s="1"/>
      <c r="B106" s="24"/>
      <c r="C106" s="1"/>
      <c r="D106" s="1"/>
      <c r="E106" s="1"/>
      <c r="F106" s="1"/>
      <c r="G106" s="1"/>
      <c r="H106" s="1"/>
      <c r="I106" s="6"/>
      <c r="J106" s="6"/>
      <c r="K106" s="25"/>
      <c r="L106" s="25"/>
      <c r="M106" s="25"/>
      <c r="N106" s="8"/>
    </row>
    <row r="107" spans="1:14" s="7" customFormat="1" x14ac:dyDescent="0.25">
      <c r="A107" s="1"/>
      <c r="B107" s="24"/>
      <c r="C107" s="1"/>
      <c r="D107" s="1"/>
      <c r="E107" s="1"/>
      <c r="F107" s="1"/>
      <c r="G107" s="1"/>
      <c r="H107" s="1"/>
      <c r="I107" s="6"/>
      <c r="J107" s="6"/>
      <c r="K107" s="25"/>
      <c r="L107" s="25"/>
      <c r="M107" s="25"/>
      <c r="N107" s="8"/>
    </row>
    <row r="108" spans="1:14" s="7" customFormat="1" x14ac:dyDescent="0.25">
      <c r="A108" s="1"/>
      <c r="B108" s="24"/>
      <c r="C108" s="1"/>
      <c r="D108" s="1"/>
      <c r="E108" s="1"/>
      <c r="F108" s="1"/>
      <c r="G108" s="1"/>
      <c r="H108" s="1"/>
      <c r="I108" s="6"/>
      <c r="J108" s="6"/>
      <c r="K108" s="25"/>
      <c r="L108" s="25"/>
      <c r="M108" s="25"/>
      <c r="N108" s="8"/>
    </row>
    <row r="109" spans="1:14" s="7" customFormat="1" x14ac:dyDescent="0.25">
      <c r="A109" s="1"/>
      <c r="B109" s="24"/>
      <c r="C109" s="1"/>
      <c r="D109" s="1"/>
      <c r="E109" s="1"/>
      <c r="F109" s="1"/>
      <c r="G109" s="1"/>
      <c r="H109" s="1"/>
      <c r="I109" s="6"/>
      <c r="J109" s="6"/>
      <c r="K109" s="25"/>
      <c r="L109" s="25"/>
      <c r="M109" s="25"/>
      <c r="N109" s="8"/>
    </row>
    <row r="110" spans="1:14" s="7" customFormat="1" x14ac:dyDescent="0.25">
      <c r="A110" s="1"/>
      <c r="B110" s="24"/>
      <c r="C110" s="1"/>
      <c r="D110" s="1"/>
      <c r="E110" s="1"/>
      <c r="F110" s="1"/>
      <c r="G110" s="1"/>
      <c r="H110" s="1"/>
      <c r="I110" s="6"/>
      <c r="J110" s="6"/>
      <c r="K110" s="25"/>
      <c r="L110" s="25"/>
      <c r="M110" s="25"/>
      <c r="N110" s="8"/>
    </row>
    <row r="111" spans="1:14" s="7" customFormat="1" x14ac:dyDescent="0.25">
      <c r="A111" s="1"/>
      <c r="B111" s="24"/>
      <c r="C111" s="1"/>
      <c r="D111" s="1"/>
      <c r="E111" s="1"/>
      <c r="F111" s="1"/>
      <c r="G111" s="1"/>
      <c r="H111" s="1"/>
      <c r="I111" s="6"/>
      <c r="J111" s="6"/>
      <c r="K111" s="25"/>
      <c r="L111" s="25"/>
      <c r="M111" s="25"/>
      <c r="N111" s="8"/>
    </row>
    <row r="112" spans="1:14" s="7" customFormat="1" x14ac:dyDescent="0.25">
      <c r="A112" s="1"/>
      <c r="B112" s="24"/>
      <c r="C112" s="1"/>
      <c r="D112" s="1"/>
      <c r="E112" s="1"/>
      <c r="F112" s="1"/>
      <c r="G112" s="1"/>
      <c r="H112" s="1"/>
      <c r="I112" s="6"/>
      <c r="J112" s="6"/>
      <c r="K112" s="25"/>
      <c r="L112" s="25"/>
      <c r="M112" s="25"/>
      <c r="N112" s="8"/>
    </row>
    <row r="113" spans="1:14" s="7" customFormat="1" x14ac:dyDescent="0.25">
      <c r="A113" s="1"/>
      <c r="B113" s="24"/>
      <c r="C113" s="1"/>
      <c r="D113" s="1"/>
      <c r="E113" s="1"/>
      <c r="F113" s="1"/>
      <c r="G113" s="1"/>
      <c r="H113" s="1"/>
      <c r="I113" s="6"/>
      <c r="J113" s="6"/>
      <c r="K113" s="25"/>
      <c r="L113" s="25"/>
      <c r="M113" s="25"/>
      <c r="N113" s="8"/>
    </row>
    <row r="114" spans="1:14" s="7" customFormat="1" x14ac:dyDescent="0.25">
      <c r="A114" s="1"/>
      <c r="B114" s="24"/>
      <c r="C114" s="1"/>
      <c r="D114" s="1"/>
      <c r="E114" s="1"/>
      <c r="F114" s="1"/>
      <c r="G114" s="1"/>
      <c r="H114" s="1"/>
      <c r="I114" s="6"/>
      <c r="J114" s="6"/>
      <c r="K114" s="25"/>
      <c r="L114" s="25"/>
      <c r="M114" s="25"/>
      <c r="N114" s="8"/>
    </row>
    <row r="115" spans="1:14" s="7" customFormat="1" x14ac:dyDescent="0.25">
      <c r="A115" s="1"/>
      <c r="B115" s="24"/>
      <c r="C115" s="1"/>
      <c r="D115" s="1"/>
      <c r="E115" s="1"/>
      <c r="F115" s="1"/>
      <c r="G115" s="1"/>
      <c r="H115" s="1"/>
      <c r="I115" s="6"/>
      <c r="J115" s="6"/>
      <c r="K115" s="25"/>
      <c r="L115" s="25"/>
      <c r="M115" s="25"/>
      <c r="N115" s="8"/>
    </row>
    <row r="116" spans="1:14" s="7" customFormat="1" x14ac:dyDescent="0.25">
      <c r="A116" s="1"/>
      <c r="B116" s="24"/>
      <c r="C116" s="1"/>
      <c r="D116" s="1"/>
      <c r="E116" s="1"/>
      <c r="F116" s="1"/>
      <c r="G116" s="1"/>
      <c r="H116" s="1"/>
      <c r="I116" s="6"/>
      <c r="J116" s="6"/>
      <c r="K116" s="25"/>
      <c r="L116" s="25"/>
      <c r="M116" s="25"/>
      <c r="N116" s="8"/>
    </row>
    <row r="117" spans="1:14" s="7" customFormat="1" x14ac:dyDescent="0.25">
      <c r="A117" s="1"/>
      <c r="B117" s="24"/>
      <c r="C117" s="1"/>
      <c r="D117" s="1"/>
      <c r="E117" s="1"/>
      <c r="F117" s="1"/>
      <c r="G117" s="1"/>
      <c r="H117" s="1"/>
      <c r="I117" s="6"/>
      <c r="J117" s="6"/>
      <c r="K117" s="25"/>
      <c r="L117" s="25"/>
      <c r="M117" s="25"/>
      <c r="N117" s="8"/>
    </row>
    <row r="118" spans="1:14" s="7" customFormat="1" x14ac:dyDescent="0.25">
      <c r="A118" s="1"/>
      <c r="B118" s="24"/>
      <c r="C118" s="1"/>
      <c r="D118" s="1"/>
      <c r="E118" s="1"/>
      <c r="F118" s="1"/>
      <c r="G118" s="1"/>
      <c r="H118" s="1"/>
      <c r="I118" s="6"/>
      <c r="J118" s="6"/>
      <c r="K118" s="25"/>
      <c r="L118" s="25"/>
      <c r="M118" s="25"/>
      <c r="N118" s="8"/>
    </row>
    <row r="119" spans="1:14" s="7" customFormat="1" x14ac:dyDescent="0.25">
      <c r="A119" s="1"/>
      <c r="B119" s="24"/>
      <c r="C119" s="1"/>
      <c r="D119" s="1"/>
      <c r="E119" s="1"/>
      <c r="F119" s="1"/>
      <c r="G119" s="1"/>
      <c r="H119" s="1"/>
      <c r="I119" s="6"/>
      <c r="J119" s="6"/>
      <c r="K119" s="25"/>
      <c r="L119" s="25"/>
      <c r="M119" s="25"/>
      <c r="N119" s="8"/>
    </row>
    <row r="120" spans="1:14" s="7" customFormat="1" x14ac:dyDescent="0.25">
      <c r="A120" s="1"/>
      <c r="B120" s="24"/>
      <c r="C120" s="1"/>
      <c r="D120" s="1"/>
      <c r="E120" s="1"/>
      <c r="F120" s="1"/>
      <c r="G120" s="1"/>
      <c r="H120" s="1"/>
      <c r="I120" s="6"/>
      <c r="J120" s="6"/>
      <c r="K120" s="25"/>
      <c r="L120" s="25"/>
      <c r="M120" s="25"/>
      <c r="N120" s="8"/>
    </row>
    <row r="121" spans="1:14" s="7" customFormat="1" x14ac:dyDescent="0.25">
      <c r="A121" s="1"/>
      <c r="B121" s="24"/>
      <c r="C121" s="1"/>
      <c r="D121" s="1"/>
      <c r="E121" s="1"/>
      <c r="F121" s="1"/>
      <c r="G121" s="1"/>
      <c r="H121" s="1"/>
      <c r="I121" s="6"/>
      <c r="J121" s="6"/>
      <c r="K121" s="25"/>
      <c r="L121" s="25"/>
      <c r="M121" s="25"/>
      <c r="N121" s="8"/>
    </row>
    <row r="122" spans="1:14" s="7" customFormat="1" x14ac:dyDescent="0.25">
      <c r="A122" s="1"/>
      <c r="B122" s="24"/>
      <c r="C122" s="1"/>
      <c r="D122" s="1"/>
      <c r="E122" s="1"/>
      <c r="F122" s="1"/>
      <c r="G122" s="1"/>
      <c r="H122" s="1"/>
      <c r="I122" s="6"/>
      <c r="J122" s="6"/>
      <c r="K122" s="25"/>
      <c r="L122" s="25"/>
      <c r="M122" s="25"/>
      <c r="N122" s="8"/>
    </row>
    <row r="123" spans="1:14" s="7" customFormat="1" x14ac:dyDescent="0.25">
      <c r="A123" s="1"/>
      <c r="B123" s="24"/>
      <c r="C123" s="1"/>
      <c r="D123" s="1"/>
      <c r="E123" s="1"/>
      <c r="F123" s="1"/>
      <c r="G123" s="1"/>
      <c r="H123" s="1"/>
      <c r="I123" s="6"/>
      <c r="J123" s="6"/>
      <c r="K123" s="25"/>
      <c r="L123" s="25"/>
      <c r="M123" s="25"/>
      <c r="N123" s="8"/>
    </row>
    <row r="124" spans="1:14" s="7" customFormat="1" x14ac:dyDescent="0.25">
      <c r="A124" s="1"/>
      <c r="B124" s="24"/>
      <c r="C124" s="1"/>
      <c r="D124" s="1"/>
      <c r="E124" s="1"/>
      <c r="F124" s="1"/>
      <c r="G124" s="1"/>
      <c r="H124" s="1"/>
      <c r="I124" s="6"/>
      <c r="J124" s="6"/>
      <c r="K124" s="25"/>
      <c r="L124" s="25"/>
      <c r="M124" s="25"/>
      <c r="N124" s="8"/>
    </row>
    <row r="125" spans="1:14" s="7" customFormat="1" x14ac:dyDescent="0.25">
      <c r="A125" s="1"/>
      <c r="B125" s="24"/>
      <c r="C125" s="1"/>
      <c r="D125" s="1"/>
      <c r="E125" s="1"/>
      <c r="F125" s="1"/>
      <c r="G125" s="1"/>
      <c r="H125" s="1"/>
      <c r="I125" s="6"/>
      <c r="J125" s="6"/>
      <c r="K125" s="25"/>
      <c r="L125" s="25"/>
      <c r="M125" s="25"/>
      <c r="N125" s="8"/>
    </row>
    <row r="126" spans="1:14" s="7" customFormat="1" x14ac:dyDescent="0.25">
      <c r="A126" s="1"/>
      <c r="B126" s="24"/>
      <c r="C126" s="1"/>
      <c r="D126" s="1"/>
      <c r="E126" s="1"/>
      <c r="F126" s="1"/>
      <c r="G126" s="1"/>
      <c r="H126" s="1"/>
      <c r="I126" s="6"/>
      <c r="J126" s="6"/>
      <c r="K126" s="25"/>
      <c r="L126" s="25"/>
      <c r="M126" s="25"/>
      <c r="N126" s="8"/>
    </row>
    <row r="127" spans="1:14" s="7" customFormat="1" x14ac:dyDescent="0.25">
      <c r="A127" s="1"/>
      <c r="B127" s="24"/>
      <c r="C127" s="1"/>
      <c r="D127" s="1"/>
      <c r="E127" s="1"/>
      <c r="F127" s="1"/>
      <c r="G127" s="1"/>
      <c r="H127" s="1"/>
      <c r="I127" s="6"/>
      <c r="J127" s="6"/>
      <c r="K127" s="25"/>
      <c r="L127" s="25"/>
      <c r="M127" s="25"/>
      <c r="N127" s="8"/>
    </row>
    <row r="128" spans="1:14" s="7" customFormat="1" x14ac:dyDescent="0.25">
      <c r="A128" s="1"/>
      <c r="B128" s="24"/>
      <c r="C128" s="1"/>
      <c r="D128" s="1"/>
      <c r="E128" s="1"/>
      <c r="F128" s="1"/>
      <c r="G128" s="1"/>
      <c r="H128" s="1"/>
      <c r="I128" s="6"/>
      <c r="J128" s="6"/>
      <c r="K128" s="25"/>
      <c r="L128" s="25"/>
      <c r="M128" s="25"/>
      <c r="N128" s="8"/>
    </row>
    <row r="129" spans="1:14" s="7" customFormat="1" x14ac:dyDescent="0.25">
      <c r="A129" s="1"/>
      <c r="B129" s="24"/>
      <c r="C129" s="1"/>
      <c r="D129" s="1"/>
      <c r="E129" s="1"/>
      <c r="F129" s="1"/>
      <c r="G129" s="1"/>
      <c r="H129" s="1"/>
      <c r="I129" s="6"/>
      <c r="J129" s="6"/>
      <c r="K129" s="25"/>
      <c r="L129" s="25"/>
      <c r="M129" s="25"/>
      <c r="N129" s="8"/>
    </row>
    <row r="130" spans="1:14" s="7" customFormat="1" x14ac:dyDescent="0.25">
      <c r="A130" s="1"/>
      <c r="B130" s="24"/>
      <c r="C130" s="1"/>
      <c r="D130" s="1"/>
      <c r="E130" s="1"/>
      <c r="F130" s="1"/>
      <c r="G130" s="1"/>
      <c r="H130" s="1"/>
      <c r="I130" s="6"/>
      <c r="J130" s="6"/>
      <c r="K130" s="25"/>
      <c r="L130" s="25"/>
      <c r="M130" s="25"/>
      <c r="N130" s="8"/>
    </row>
    <row r="131" spans="1:14" s="7" customFormat="1" x14ac:dyDescent="0.25">
      <c r="A131" s="1"/>
      <c r="B131" s="24"/>
      <c r="C131" s="1"/>
      <c r="D131" s="1"/>
      <c r="E131" s="1"/>
      <c r="F131" s="1"/>
      <c r="G131" s="1"/>
      <c r="H131" s="1"/>
      <c r="I131" s="6"/>
      <c r="J131" s="6"/>
      <c r="K131" s="25"/>
      <c r="L131" s="25"/>
      <c r="M131" s="25"/>
      <c r="N131" s="8"/>
    </row>
    <row r="132" spans="1:14" s="7" customFormat="1" x14ac:dyDescent="0.25">
      <c r="A132" s="1"/>
      <c r="B132" s="24"/>
      <c r="C132" s="1"/>
      <c r="D132" s="1"/>
      <c r="E132" s="1"/>
      <c r="F132" s="1"/>
      <c r="G132" s="1"/>
      <c r="H132" s="1"/>
      <c r="I132" s="6"/>
      <c r="J132" s="6"/>
      <c r="K132" s="25"/>
      <c r="L132" s="25"/>
      <c r="M132" s="25"/>
      <c r="N132" s="8"/>
    </row>
    <row r="133" spans="1:14" s="7" customFormat="1" x14ac:dyDescent="0.25">
      <c r="A133" s="1"/>
      <c r="B133" s="24"/>
      <c r="C133" s="1"/>
      <c r="D133" s="1"/>
      <c r="E133" s="1"/>
      <c r="F133" s="1"/>
      <c r="G133" s="1"/>
      <c r="H133" s="1"/>
      <c r="I133" s="6"/>
      <c r="J133" s="6"/>
      <c r="K133" s="25"/>
      <c r="L133" s="25"/>
      <c r="M133" s="25"/>
      <c r="N133" s="8"/>
    </row>
    <row r="134" spans="1:14" s="7" customFormat="1" x14ac:dyDescent="0.25">
      <c r="A134" s="1"/>
      <c r="B134" s="24"/>
      <c r="C134" s="1"/>
      <c r="D134" s="1"/>
      <c r="E134" s="1"/>
      <c r="F134" s="1"/>
      <c r="G134" s="1"/>
      <c r="H134" s="1"/>
      <c r="I134" s="6"/>
      <c r="J134" s="6"/>
      <c r="K134" s="25"/>
      <c r="L134" s="25"/>
      <c r="M134" s="25"/>
      <c r="N134" s="8"/>
    </row>
    <row r="135" spans="1:14" s="7" customFormat="1" x14ac:dyDescent="0.25">
      <c r="A135" s="1"/>
      <c r="B135" s="24"/>
      <c r="C135" s="1"/>
      <c r="D135" s="1"/>
      <c r="E135" s="1"/>
      <c r="F135" s="1"/>
      <c r="G135" s="1"/>
      <c r="H135" s="1"/>
      <c r="I135" s="6"/>
      <c r="J135" s="6"/>
      <c r="K135" s="25"/>
      <c r="L135" s="25"/>
      <c r="M135" s="25"/>
      <c r="N135" s="8"/>
    </row>
    <row r="136" spans="1:14" s="7" customFormat="1" x14ac:dyDescent="0.25">
      <c r="A136" s="1"/>
      <c r="B136" s="24"/>
      <c r="C136" s="1"/>
      <c r="D136" s="1"/>
      <c r="E136" s="1"/>
      <c r="F136" s="1"/>
      <c r="G136" s="1"/>
      <c r="H136" s="1"/>
      <c r="I136" s="6"/>
      <c r="J136" s="6"/>
      <c r="K136" s="25"/>
      <c r="L136" s="25"/>
      <c r="M136" s="25"/>
      <c r="N136" s="8"/>
    </row>
    <row r="137" spans="1:14" s="7" customFormat="1" x14ac:dyDescent="0.25">
      <c r="A137" s="1"/>
      <c r="B137" s="24"/>
      <c r="C137" s="1"/>
      <c r="D137" s="1"/>
      <c r="E137" s="1"/>
      <c r="F137" s="1"/>
      <c r="G137" s="1"/>
      <c r="H137" s="1"/>
      <c r="I137" s="6"/>
      <c r="J137" s="6"/>
      <c r="K137" s="25"/>
      <c r="L137" s="25"/>
      <c r="M137" s="25"/>
      <c r="N137" s="8"/>
    </row>
    <row r="138" spans="1:14" s="7" customFormat="1" x14ac:dyDescent="0.25">
      <c r="A138" s="1"/>
      <c r="B138" s="24"/>
      <c r="C138" s="1"/>
      <c r="D138" s="1"/>
      <c r="E138" s="1"/>
      <c r="F138" s="1"/>
      <c r="G138" s="1"/>
      <c r="H138" s="1"/>
      <c r="I138" s="6"/>
      <c r="J138" s="6"/>
      <c r="K138" s="25"/>
      <c r="L138" s="25"/>
      <c r="M138" s="25"/>
      <c r="N138" s="8"/>
    </row>
    <row r="139" spans="1:14" s="7" customFormat="1" x14ac:dyDescent="0.25">
      <c r="A139" s="1"/>
      <c r="B139" s="24"/>
      <c r="C139" s="1"/>
      <c r="D139" s="1"/>
      <c r="E139" s="1"/>
      <c r="F139" s="1"/>
      <c r="G139" s="1"/>
      <c r="H139" s="1"/>
      <c r="I139" s="6"/>
      <c r="J139" s="6"/>
      <c r="K139" s="25"/>
      <c r="L139" s="25"/>
      <c r="M139" s="25"/>
      <c r="N139" s="8"/>
    </row>
    <row r="140" spans="1:14" s="7" customFormat="1" x14ac:dyDescent="0.25">
      <c r="A140" s="1"/>
      <c r="B140" s="24"/>
      <c r="C140" s="1"/>
      <c r="D140" s="1"/>
      <c r="E140" s="1"/>
      <c r="F140" s="1"/>
      <c r="G140" s="1"/>
      <c r="H140" s="1"/>
      <c r="I140" s="6"/>
      <c r="J140" s="6"/>
      <c r="K140" s="25"/>
      <c r="L140" s="25"/>
      <c r="M140" s="25"/>
      <c r="N140" s="8"/>
    </row>
    <row r="141" spans="1:14" s="7" customFormat="1" x14ac:dyDescent="0.25">
      <c r="A141" s="1"/>
      <c r="B141" s="24"/>
      <c r="C141" s="1"/>
      <c r="D141" s="1"/>
      <c r="E141" s="1"/>
      <c r="F141" s="1"/>
      <c r="G141" s="1"/>
      <c r="H141" s="1"/>
      <c r="I141" s="6"/>
      <c r="J141" s="6"/>
      <c r="K141" s="25"/>
      <c r="L141" s="25"/>
      <c r="M141" s="25"/>
      <c r="N141" s="8"/>
    </row>
    <row r="142" spans="1:14" s="7" customFormat="1" x14ac:dyDescent="0.25">
      <c r="A142" s="1"/>
      <c r="B142" s="24"/>
      <c r="C142" s="1"/>
      <c r="D142" s="1"/>
      <c r="E142" s="1"/>
      <c r="F142" s="1"/>
      <c r="G142" s="1"/>
      <c r="H142" s="1"/>
      <c r="I142" s="6"/>
      <c r="J142" s="6"/>
      <c r="K142" s="25"/>
      <c r="L142" s="25"/>
      <c r="M142" s="25"/>
      <c r="N142" s="8"/>
    </row>
    <row r="143" spans="1:14" s="7" customFormat="1" x14ac:dyDescent="0.25">
      <c r="A143" s="1"/>
      <c r="B143" s="24"/>
      <c r="C143" s="1"/>
      <c r="D143" s="1"/>
      <c r="E143" s="1"/>
      <c r="F143" s="1"/>
      <c r="G143" s="1"/>
      <c r="H143" s="1"/>
      <c r="I143" s="6"/>
      <c r="J143" s="6"/>
      <c r="K143" s="25"/>
      <c r="L143" s="25"/>
      <c r="M143" s="25"/>
      <c r="N143" s="8"/>
    </row>
    <row r="144" spans="1:14" s="7" customFormat="1" x14ac:dyDescent="0.25">
      <c r="A144" s="1"/>
      <c r="B144" s="24"/>
      <c r="C144" s="1"/>
      <c r="D144" s="1"/>
      <c r="E144" s="1"/>
      <c r="F144" s="1"/>
      <c r="G144" s="1"/>
      <c r="H144" s="1"/>
      <c r="I144" s="6"/>
      <c r="J144" s="6"/>
      <c r="K144" s="25"/>
      <c r="L144" s="25"/>
      <c r="M144" s="25"/>
      <c r="N144" s="8"/>
    </row>
    <row r="145" spans="1:14" s="7" customFormat="1" x14ac:dyDescent="0.25">
      <c r="A145" s="1"/>
      <c r="B145" s="24"/>
      <c r="C145" s="1"/>
      <c r="D145" s="1"/>
      <c r="E145" s="1"/>
      <c r="F145" s="1"/>
      <c r="G145" s="1"/>
      <c r="H145" s="1"/>
      <c r="I145" s="6"/>
      <c r="J145" s="6"/>
      <c r="K145" s="25"/>
      <c r="L145" s="25"/>
      <c r="M145" s="25"/>
      <c r="N145" s="8"/>
    </row>
    <row r="146" spans="1:14" s="7" customFormat="1" x14ac:dyDescent="0.25">
      <c r="A146" s="1"/>
      <c r="B146" s="24"/>
      <c r="C146" s="1"/>
      <c r="D146" s="1"/>
      <c r="E146" s="1"/>
      <c r="F146" s="1"/>
      <c r="G146" s="1"/>
      <c r="H146" s="1"/>
      <c r="I146" s="6"/>
      <c r="J146" s="6"/>
      <c r="K146" s="25"/>
      <c r="L146" s="25"/>
      <c r="M146" s="25"/>
      <c r="N146" s="8"/>
    </row>
    <row r="147" spans="1:14" s="7" customFormat="1" x14ac:dyDescent="0.25">
      <c r="A147" s="1"/>
      <c r="B147" s="24"/>
      <c r="C147" s="1"/>
      <c r="D147" s="1"/>
      <c r="E147" s="1"/>
      <c r="F147" s="1"/>
      <c r="G147" s="1"/>
      <c r="H147" s="1"/>
      <c r="I147" s="6"/>
      <c r="J147" s="6"/>
      <c r="K147" s="25"/>
      <c r="L147" s="25"/>
      <c r="M147" s="25"/>
      <c r="N147" s="8"/>
    </row>
    <row r="148" spans="1:14" s="7" customFormat="1" x14ac:dyDescent="0.25">
      <c r="A148" s="1"/>
      <c r="B148" s="24"/>
      <c r="C148" s="1"/>
      <c r="D148" s="1"/>
      <c r="E148" s="1"/>
      <c r="F148" s="1"/>
      <c r="G148" s="1"/>
      <c r="H148" s="1"/>
      <c r="I148" s="6"/>
      <c r="J148" s="6"/>
      <c r="K148" s="25"/>
      <c r="L148" s="25"/>
      <c r="M148" s="25"/>
      <c r="N148" s="8"/>
    </row>
    <row r="149" spans="1:14" s="7" customFormat="1" x14ac:dyDescent="0.25">
      <c r="A149" s="1"/>
      <c r="B149" s="24"/>
      <c r="C149" s="1"/>
      <c r="D149" s="1"/>
      <c r="E149" s="1"/>
      <c r="F149" s="1"/>
      <c r="G149" s="1"/>
      <c r="H149" s="1"/>
      <c r="I149" s="6"/>
      <c r="J149" s="6"/>
      <c r="K149" s="25"/>
      <c r="L149" s="25"/>
      <c r="M149" s="25"/>
      <c r="N149" s="8"/>
    </row>
    <row r="150" spans="1:14" s="7" customFormat="1" x14ac:dyDescent="0.25">
      <c r="A150" s="1"/>
      <c r="B150" s="24"/>
      <c r="C150" s="1"/>
      <c r="D150" s="1"/>
      <c r="E150" s="1"/>
      <c r="F150" s="1"/>
      <c r="G150" s="1"/>
      <c r="H150" s="1"/>
      <c r="I150" s="6"/>
      <c r="J150" s="6"/>
      <c r="K150" s="25"/>
      <c r="L150" s="25"/>
      <c r="M150" s="25"/>
      <c r="N150" s="8"/>
    </row>
    <row r="151" spans="1:14" s="7" customFormat="1" x14ac:dyDescent="0.25">
      <c r="A151" s="1"/>
      <c r="B151" s="24"/>
      <c r="C151" s="1"/>
      <c r="D151" s="1"/>
      <c r="E151" s="1"/>
      <c r="F151" s="1"/>
      <c r="G151" s="1"/>
      <c r="H151" s="1"/>
      <c r="I151" s="6"/>
      <c r="J151" s="6"/>
      <c r="K151" s="25"/>
      <c r="L151" s="25"/>
      <c r="M151" s="25"/>
      <c r="N151" s="8"/>
    </row>
    <row r="152" spans="1:14" s="7" customFormat="1" x14ac:dyDescent="0.25">
      <c r="A152" s="1"/>
      <c r="B152" s="24"/>
      <c r="C152" s="1"/>
      <c r="D152" s="1"/>
      <c r="E152" s="1"/>
      <c r="F152" s="1"/>
      <c r="G152" s="1"/>
      <c r="H152" s="1"/>
      <c r="I152" s="6"/>
      <c r="J152" s="6"/>
      <c r="K152" s="25"/>
      <c r="L152" s="25"/>
      <c r="M152" s="25"/>
      <c r="N152" s="8"/>
    </row>
    <row r="153" spans="1:14" s="7" customFormat="1" x14ac:dyDescent="0.25">
      <c r="A153" s="1"/>
      <c r="B153" s="24"/>
      <c r="C153" s="1"/>
      <c r="D153" s="1"/>
      <c r="E153" s="1"/>
      <c r="F153" s="1"/>
      <c r="G153" s="1"/>
      <c r="H153" s="1"/>
      <c r="I153" s="6"/>
      <c r="J153" s="6"/>
      <c r="K153" s="25"/>
      <c r="L153" s="25"/>
      <c r="M153" s="25"/>
      <c r="N153" s="8"/>
    </row>
    <row r="154" spans="1:14" s="7" customFormat="1" x14ac:dyDescent="0.25">
      <c r="A154" s="1"/>
      <c r="B154" s="24"/>
      <c r="C154" s="1"/>
      <c r="D154" s="1"/>
      <c r="E154" s="1"/>
      <c r="F154" s="1"/>
      <c r="G154" s="1"/>
      <c r="H154" s="1"/>
      <c r="I154" s="6"/>
      <c r="J154" s="6"/>
      <c r="K154" s="25"/>
      <c r="L154" s="25"/>
      <c r="M154" s="25"/>
      <c r="N154" s="8"/>
    </row>
    <row r="155" spans="1:14" s="7" customFormat="1" x14ac:dyDescent="0.25">
      <c r="A155" s="1"/>
      <c r="B155" s="24"/>
      <c r="C155" s="1"/>
      <c r="D155" s="1"/>
      <c r="E155" s="1"/>
      <c r="F155" s="1"/>
      <c r="G155" s="1"/>
      <c r="H155" s="1"/>
      <c r="I155" s="6"/>
      <c r="J155" s="6"/>
      <c r="K155" s="25"/>
      <c r="L155" s="25"/>
      <c r="M155" s="25"/>
      <c r="N155" s="8"/>
    </row>
    <row r="156" spans="1:14" s="7" customFormat="1" x14ac:dyDescent="0.25">
      <c r="A156" s="1"/>
      <c r="B156" s="24"/>
      <c r="C156" s="1"/>
      <c r="D156" s="1"/>
      <c r="E156" s="1"/>
      <c r="F156" s="1"/>
      <c r="G156" s="1"/>
      <c r="H156" s="1"/>
      <c r="I156" s="6"/>
      <c r="J156" s="6"/>
      <c r="K156" s="25"/>
      <c r="L156" s="25"/>
      <c r="M156" s="25"/>
      <c r="N156" s="8"/>
    </row>
    <row r="157" spans="1:14" s="7" customFormat="1" x14ac:dyDescent="0.25">
      <c r="A157" s="1"/>
      <c r="B157" s="24"/>
      <c r="C157" s="1"/>
      <c r="D157" s="1"/>
      <c r="E157" s="1"/>
      <c r="F157" s="1"/>
      <c r="G157" s="1"/>
      <c r="H157" s="1"/>
      <c r="I157" s="6"/>
      <c r="J157" s="6"/>
      <c r="K157" s="25"/>
      <c r="L157" s="25"/>
      <c r="M157" s="25"/>
      <c r="N157" s="8"/>
    </row>
    <row r="158" spans="1:14" s="7" customFormat="1" x14ac:dyDescent="0.25">
      <c r="A158" s="1"/>
      <c r="B158" s="24"/>
      <c r="C158" s="1"/>
      <c r="D158" s="1"/>
      <c r="E158" s="1"/>
      <c r="F158" s="1"/>
      <c r="G158" s="1"/>
      <c r="H158" s="1"/>
      <c r="I158" s="6"/>
      <c r="J158" s="6"/>
      <c r="K158" s="25"/>
      <c r="L158" s="25"/>
      <c r="M158" s="25"/>
      <c r="N158" s="8"/>
    </row>
    <row r="159" spans="1:14" s="7" customFormat="1" x14ac:dyDescent="0.25">
      <c r="A159" s="1"/>
      <c r="B159" s="24"/>
      <c r="C159" s="1"/>
      <c r="D159" s="1"/>
      <c r="E159" s="1"/>
      <c r="F159" s="1"/>
      <c r="G159" s="1"/>
      <c r="H159" s="1"/>
      <c r="I159" s="6"/>
      <c r="J159" s="6"/>
      <c r="K159" s="25"/>
      <c r="L159" s="25"/>
      <c r="M159" s="25"/>
      <c r="N159" s="8"/>
    </row>
    <row r="160" spans="1:14" s="7" customFormat="1" x14ac:dyDescent="0.25">
      <c r="A160" s="1"/>
      <c r="B160" s="24"/>
      <c r="C160" s="1"/>
      <c r="D160" s="1"/>
      <c r="E160" s="1"/>
      <c r="F160" s="1"/>
      <c r="G160" s="1"/>
      <c r="H160" s="1"/>
      <c r="I160" s="6"/>
      <c r="J160" s="6"/>
      <c r="K160" s="25"/>
      <c r="L160" s="25"/>
      <c r="M160" s="25"/>
      <c r="N160" s="8"/>
    </row>
    <row r="161" spans="1:14" s="7" customFormat="1" x14ac:dyDescent="0.25">
      <c r="A161" s="1"/>
      <c r="B161" s="24"/>
      <c r="C161" s="1"/>
      <c r="D161" s="1"/>
      <c r="E161" s="1"/>
      <c r="F161" s="1"/>
      <c r="G161" s="1"/>
      <c r="H161" s="1"/>
      <c r="I161" s="6"/>
      <c r="J161" s="6"/>
      <c r="K161" s="25"/>
      <c r="L161" s="25"/>
      <c r="M161" s="25"/>
      <c r="N161" s="8"/>
    </row>
    <row r="162" spans="1:14" s="7" customFormat="1" x14ac:dyDescent="0.25">
      <c r="A162" s="1"/>
      <c r="B162" s="24"/>
      <c r="C162" s="1"/>
      <c r="D162" s="1"/>
      <c r="E162" s="1"/>
      <c r="F162" s="1"/>
      <c r="G162" s="1"/>
      <c r="H162" s="1"/>
      <c r="I162" s="6"/>
      <c r="J162" s="6"/>
      <c r="K162" s="25"/>
      <c r="L162" s="25"/>
      <c r="M162" s="25"/>
      <c r="N162" s="8"/>
    </row>
    <row r="163" spans="1:14" s="7" customFormat="1" x14ac:dyDescent="0.25">
      <c r="A163" s="1"/>
      <c r="B163" s="24"/>
      <c r="C163" s="1"/>
      <c r="D163" s="1"/>
      <c r="E163" s="1"/>
      <c r="F163" s="1"/>
      <c r="G163" s="1"/>
      <c r="H163" s="1"/>
      <c r="I163" s="6"/>
      <c r="J163" s="6"/>
      <c r="K163" s="25"/>
      <c r="L163" s="25"/>
      <c r="M163" s="25"/>
      <c r="N163" s="8"/>
    </row>
    <row r="164" spans="1:14" s="7" customFormat="1" x14ac:dyDescent="0.25">
      <c r="A164" s="1"/>
      <c r="B164" s="24"/>
      <c r="C164" s="1"/>
      <c r="D164" s="1"/>
      <c r="E164" s="1"/>
      <c r="F164" s="1"/>
      <c r="G164" s="1"/>
      <c r="H164" s="1"/>
      <c r="I164" s="6"/>
      <c r="J164" s="6"/>
      <c r="K164" s="25"/>
      <c r="L164" s="25"/>
      <c r="M164" s="25"/>
      <c r="N164" s="8"/>
    </row>
    <row r="165" spans="1:14" s="7" customFormat="1" x14ac:dyDescent="0.25">
      <c r="A165" s="1"/>
      <c r="B165" s="24"/>
      <c r="C165" s="1"/>
      <c r="D165" s="1"/>
      <c r="E165" s="1"/>
      <c r="F165" s="1"/>
      <c r="G165" s="1"/>
      <c r="H165" s="1"/>
      <c r="I165" s="6"/>
      <c r="J165" s="6"/>
      <c r="K165" s="25"/>
      <c r="L165" s="25"/>
      <c r="M165" s="25"/>
      <c r="N165" s="8"/>
    </row>
    <row r="166" spans="1:14" s="7" customFormat="1" x14ac:dyDescent="0.25">
      <c r="A166" s="1"/>
      <c r="B166" s="24"/>
      <c r="C166" s="1"/>
      <c r="D166" s="1"/>
      <c r="E166" s="1"/>
      <c r="F166" s="1"/>
      <c r="G166" s="1"/>
      <c r="H166" s="1"/>
      <c r="I166" s="6"/>
      <c r="J166" s="6"/>
      <c r="K166" s="25"/>
      <c r="L166" s="25"/>
      <c r="M166" s="25"/>
      <c r="N166" s="8"/>
    </row>
    <row r="167" spans="1:14" s="7" customFormat="1" x14ac:dyDescent="0.25">
      <c r="A167" s="1"/>
      <c r="B167" s="24"/>
      <c r="C167" s="1"/>
      <c r="D167" s="1"/>
      <c r="E167" s="1"/>
      <c r="F167" s="1"/>
      <c r="G167" s="1"/>
      <c r="H167" s="1"/>
      <c r="I167" s="6"/>
      <c r="J167" s="6"/>
      <c r="K167" s="25"/>
      <c r="L167" s="25"/>
      <c r="M167" s="25"/>
      <c r="N167" s="8"/>
    </row>
    <row r="168" spans="1:14" s="7" customFormat="1" x14ac:dyDescent="0.25">
      <c r="A168" s="1"/>
      <c r="B168" s="24"/>
      <c r="C168" s="1"/>
      <c r="D168" s="1"/>
      <c r="E168" s="1"/>
      <c r="F168" s="1"/>
      <c r="G168" s="1"/>
      <c r="H168" s="1"/>
      <c r="I168" s="6"/>
      <c r="J168" s="6"/>
      <c r="K168" s="25"/>
      <c r="L168" s="25"/>
      <c r="M168" s="25"/>
      <c r="N168" s="8"/>
    </row>
    <row r="169" spans="1:14" s="7" customFormat="1" x14ac:dyDescent="0.25">
      <c r="A169" s="1"/>
      <c r="B169" s="24"/>
      <c r="C169" s="1"/>
      <c r="D169" s="1"/>
      <c r="E169" s="1"/>
      <c r="F169" s="1"/>
      <c r="G169" s="1"/>
      <c r="H169" s="1"/>
      <c r="I169" s="6"/>
      <c r="J169" s="6"/>
      <c r="K169" s="25"/>
      <c r="L169" s="25"/>
      <c r="M169" s="25"/>
      <c r="N169" s="8"/>
    </row>
    <row r="170" spans="1:14" s="7" customFormat="1" x14ac:dyDescent="0.25">
      <c r="A170" s="1"/>
      <c r="B170" s="24"/>
      <c r="C170" s="1"/>
      <c r="D170" s="1"/>
      <c r="E170" s="1"/>
      <c r="F170" s="1"/>
      <c r="G170" s="1"/>
      <c r="H170" s="1"/>
      <c r="I170" s="6"/>
      <c r="J170" s="6"/>
      <c r="K170" s="25"/>
      <c r="L170" s="25"/>
      <c r="M170" s="25"/>
      <c r="N170" s="8"/>
    </row>
    <row r="171" spans="1:14" s="7" customFormat="1" x14ac:dyDescent="0.25">
      <c r="A171" s="1"/>
      <c r="B171" s="24"/>
      <c r="C171" s="1"/>
      <c r="D171" s="1"/>
      <c r="E171" s="1"/>
      <c r="F171" s="1"/>
      <c r="G171" s="1"/>
      <c r="H171" s="1"/>
      <c r="I171" s="6"/>
      <c r="J171" s="6"/>
      <c r="K171" s="25"/>
      <c r="L171" s="25"/>
      <c r="M171" s="25"/>
      <c r="N171" s="8"/>
    </row>
    <row r="172" spans="1:14" s="7" customFormat="1" x14ac:dyDescent="0.25">
      <c r="A172" s="1"/>
      <c r="B172" s="24"/>
      <c r="C172" s="1"/>
      <c r="D172" s="1"/>
      <c r="E172" s="1"/>
      <c r="F172" s="1"/>
      <c r="G172" s="1"/>
      <c r="H172" s="1"/>
      <c r="I172" s="6"/>
      <c r="J172" s="6"/>
      <c r="K172" s="25"/>
      <c r="L172" s="25"/>
      <c r="M172" s="25"/>
      <c r="N172" s="8"/>
    </row>
    <row r="173" spans="1:14" s="7" customFormat="1" x14ac:dyDescent="0.25">
      <c r="A173" s="1"/>
      <c r="B173" s="24"/>
      <c r="C173" s="1"/>
      <c r="D173" s="1"/>
      <c r="E173" s="1"/>
      <c r="F173" s="1"/>
      <c r="G173" s="1"/>
      <c r="H173" s="1"/>
      <c r="I173" s="6"/>
      <c r="J173" s="6"/>
      <c r="K173" s="25"/>
      <c r="L173" s="25"/>
      <c r="M173" s="25"/>
      <c r="N173" s="8"/>
    </row>
    <row r="174" spans="1:14" s="7" customFormat="1" x14ac:dyDescent="0.25">
      <c r="A174" s="1"/>
      <c r="B174" s="24"/>
      <c r="C174" s="1"/>
      <c r="D174" s="1"/>
      <c r="E174" s="1"/>
      <c r="F174" s="1"/>
      <c r="G174" s="1"/>
      <c r="H174" s="1"/>
      <c r="I174" s="6"/>
      <c r="J174" s="6"/>
      <c r="K174" s="25"/>
      <c r="L174" s="25"/>
      <c r="M174" s="25"/>
      <c r="N174" s="8"/>
    </row>
    <row r="175" spans="1:14" s="7" customFormat="1" x14ac:dyDescent="0.25">
      <c r="A175" s="1"/>
      <c r="B175" s="24"/>
      <c r="C175" s="1"/>
      <c r="D175" s="1"/>
      <c r="E175" s="1"/>
      <c r="F175" s="1"/>
      <c r="G175" s="1"/>
      <c r="H175" s="1"/>
      <c r="I175" s="6"/>
      <c r="J175" s="6"/>
      <c r="K175" s="25"/>
      <c r="L175" s="25"/>
      <c r="M175" s="25"/>
      <c r="N175" s="8"/>
    </row>
    <row r="176" spans="1:14" s="7" customFormat="1" x14ac:dyDescent="0.25">
      <c r="A176" s="1"/>
      <c r="B176" s="24"/>
      <c r="C176" s="1"/>
      <c r="D176" s="1"/>
      <c r="E176" s="1"/>
      <c r="F176" s="1"/>
      <c r="G176" s="1"/>
      <c r="H176" s="1"/>
      <c r="I176" s="6"/>
      <c r="J176" s="6"/>
      <c r="K176" s="25"/>
      <c r="L176" s="25"/>
      <c r="M176" s="25"/>
      <c r="N176" s="8"/>
    </row>
    <row r="177" spans="1:14" s="7" customFormat="1" x14ac:dyDescent="0.25">
      <c r="A177" s="1"/>
      <c r="B177" s="24"/>
      <c r="C177" s="1"/>
      <c r="D177" s="1"/>
      <c r="E177" s="1"/>
      <c r="F177" s="1"/>
      <c r="G177" s="1"/>
      <c r="H177" s="1"/>
      <c r="I177" s="6"/>
      <c r="J177" s="6"/>
      <c r="K177" s="25"/>
      <c r="L177" s="25"/>
      <c r="M177" s="25"/>
      <c r="N177" s="8"/>
    </row>
    <row r="178" spans="1:14" s="7" customFormat="1" x14ac:dyDescent="0.25">
      <c r="A178" s="1"/>
      <c r="B178" s="24"/>
      <c r="C178" s="1"/>
      <c r="D178" s="1"/>
      <c r="E178" s="1"/>
      <c r="F178" s="1"/>
      <c r="G178" s="1"/>
      <c r="H178" s="1"/>
      <c r="I178" s="6"/>
      <c r="J178" s="6"/>
      <c r="K178" s="25"/>
      <c r="L178" s="25"/>
      <c r="M178" s="25"/>
      <c r="N178" s="8"/>
    </row>
    <row r="179" spans="1:14" s="7" customFormat="1" x14ac:dyDescent="0.25">
      <c r="A179" s="1"/>
      <c r="B179" s="24"/>
      <c r="C179" s="1"/>
      <c r="D179" s="1"/>
      <c r="E179" s="1"/>
      <c r="F179" s="1"/>
      <c r="G179" s="1"/>
      <c r="H179" s="1"/>
      <c r="I179" s="6"/>
      <c r="J179" s="6"/>
      <c r="K179" s="25"/>
      <c r="L179" s="25"/>
      <c r="M179" s="25"/>
      <c r="N179" s="8"/>
    </row>
    <row r="180" spans="1:14" s="7" customFormat="1" x14ac:dyDescent="0.25">
      <c r="A180" s="1"/>
      <c r="B180" s="24"/>
      <c r="C180" s="1"/>
      <c r="D180" s="1"/>
      <c r="E180" s="1"/>
      <c r="F180" s="1"/>
      <c r="G180" s="1"/>
      <c r="H180" s="1"/>
      <c r="I180" s="6"/>
      <c r="J180" s="6"/>
      <c r="K180" s="25"/>
      <c r="L180" s="25"/>
      <c r="M180" s="25"/>
      <c r="N180" s="8"/>
    </row>
    <row r="181" spans="1:14" s="7" customFormat="1" x14ac:dyDescent="0.25">
      <c r="A181" s="1"/>
      <c r="B181" s="24"/>
      <c r="C181" s="1"/>
      <c r="D181" s="1"/>
      <c r="E181" s="1"/>
      <c r="F181" s="1"/>
      <c r="G181" s="1"/>
      <c r="H181" s="1"/>
      <c r="I181" s="6"/>
      <c r="J181" s="6"/>
      <c r="K181" s="25"/>
      <c r="L181" s="25"/>
      <c r="M181" s="25"/>
      <c r="N181" s="8"/>
    </row>
  </sheetData>
  <mergeCells count="8">
    <mergeCell ref="I1:Q1"/>
    <mergeCell ref="C1:H1"/>
    <mergeCell ref="A1:B1"/>
    <mergeCell ref="A2:Q2"/>
    <mergeCell ref="I21:Q21"/>
    <mergeCell ref="I14:Q14"/>
    <mergeCell ref="I15:Q15"/>
    <mergeCell ref="I16:Q1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9F2F-68CB-4B5E-9B47-7D4A4ECA0C8F}">
  <dimension ref="A1:R19"/>
  <sheetViews>
    <sheetView zoomScale="70" zoomScaleNormal="70" workbookViewId="0">
      <selection activeCell="O26" sqref="O26"/>
    </sheetView>
  </sheetViews>
  <sheetFormatPr defaultColWidth="9.7109375" defaultRowHeight="15" x14ac:dyDescent="0.25"/>
  <cols>
    <col min="1" max="1" width="10" style="101" customWidth="1"/>
    <col min="2" max="2" width="27.42578125" style="101" customWidth="1"/>
    <col min="3" max="3" width="18.42578125" style="102" customWidth="1"/>
    <col min="4" max="4" width="15.85546875" style="101" customWidth="1"/>
    <col min="5" max="5" width="13.5703125" style="101" customWidth="1"/>
    <col min="6" max="6" width="14.7109375" style="101" customWidth="1"/>
    <col min="7" max="7" width="12.5703125" style="5" customWidth="1"/>
    <col min="8" max="9" width="13.28515625" style="113" customWidth="1"/>
    <col min="10" max="10" width="12.5703125" style="4" customWidth="1"/>
    <col min="11" max="12" width="16" style="2" customWidth="1"/>
    <col min="13" max="13" width="19.28515625" style="2" customWidth="1"/>
    <col min="14" max="16" width="14.42578125" style="2" customWidth="1"/>
    <col min="17" max="17" width="15.42578125" style="2" customWidth="1"/>
    <col min="18" max="16384" width="9.7109375" style="2"/>
  </cols>
  <sheetData>
    <row r="1" spans="1:18" ht="33.950000000000003" customHeight="1" x14ac:dyDescent="0.25">
      <c r="A1" s="166" t="str">
        <f>GESTOR!A1</f>
        <v xml:space="preserve">PE 1255/2024 SRP (SGPE DE ORIGEM 35621/2024) </v>
      </c>
      <c r="B1" s="167"/>
      <c r="C1" s="168" t="str">
        <f>GESTOR!C1</f>
        <v>OBJETO: AQUISIÇÃO DE MATERIAL DE REPRESENTAÇÃO (TODA A UDESC)</v>
      </c>
      <c r="D1" s="169"/>
      <c r="E1" s="169"/>
      <c r="F1" s="170"/>
      <c r="G1" s="166" t="str">
        <f>GESTOR!I1</f>
        <v>VIGÊNCIA DA ATA: 03/10/2024 até 03/10/2025</v>
      </c>
      <c r="H1" s="171"/>
      <c r="I1" s="171"/>
      <c r="J1" s="171"/>
      <c r="K1" s="171"/>
      <c r="L1" s="171"/>
      <c r="M1" s="162" t="s">
        <v>76</v>
      </c>
      <c r="N1" s="162" t="s">
        <v>77</v>
      </c>
      <c r="O1" s="162" t="s">
        <v>77</v>
      </c>
      <c r="P1" s="162" t="s">
        <v>77</v>
      </c>
      <c r="Q1" s="162" t="s">
        <v>77</v>
      </c>
    </row>
    <row r="2" spans="1:18" ht="29.25" customHeight="1" x14ac:dyDescent="0.25">
      <c r="A2" s="164" t="s">
        <v>78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3"/>
      <c r="N2" s="163"/>
      <c r="O2" s="163"/>
      <c r="P2" s="163"/>
      <c r="Q2" s="163"/>
    </row>
    <row r="3" spans="1:18" s="83" customFormat="1" ht="46.5" customHeight="1" x14ac:dyDescent="0.2">
      <c r="A3" s="75" t="s">
        <v>79</v>
      </c>
      <c r="B3" s="76" t="s">
        <v>17</v>
      </c>
      <c r="C3" s="75" t="str">
        <f>GESTOR!C3</f>
        <v>Descrição do Material</v>
      </c>
      <c r="D3" s="75" t="str">
        <f>GESTOR!F3</f>
        <v>Código NUC</v>
      </c>
      <c r="E3" s="76" t="s">
        <v>80</v>
      </c>
      <c r="F3" s="76" t="s">
        <v>16</v>
      </c>
      <c r="G3" s="77" t="s">
        <v>81</v>
      </c>
      <c r="H3" s="78" t="s">
        <v>82</v>
      </c>
      <c r="I3" s="79" t="s">
        <v>83</v>
      </c>
      <c r="J3" s="80" t="s">
        <v>84</v>
      </c>
      <c r="K3" s="81" t="s">
        <v>85</v>
      </c>
      <c r="L3" s="81" t="s">
        <v>86</v>
      </c>
      <c r="M3" s="72" t="s">
        <v>95</v>
      </c>
      <c r="N3" s="82" t="s">
        <v>90</v>
      </c>
      <c r="O3" s="82" t="s">
        <v>90</v>
      </c>
      <c r="P3" s="82" t="s">
        <v>90</v>
      </c>
      <c r="Q3" s="82" t="s">
        <v>90</v>
      </c>
    </row>
    <row r="4" spans="1:18" ht="39.950000000000003" customHeight="1" x14ac:dyDescent="0.25">
      <c r="A4" s="84">
        <f>GESTOR!B4</f>
        <v>1</v>
      </c>
      <c r="B4" s="85" t="str">
        <f>GESTOR!A4</f>
        <v>YNOV DISTRIBUICAO DE PRODUTOS LTDA ME - CNPJ 38.903.127/0001-93</v>
      </c>
      <c r="C4" s="86" t="str">
        <f>GESTOR!C4</f>
        <v>GARRAFA TERMICA EM INOX. Garrafa térmica feita em inox, com parede dupla, capacidade acima de 500 ml, tampa rosqueável ou tampa de abertura dupla, com personalização a laser para no mínimo uma arte. Tamanho da arte: 3 x 4 cm na horizontal ou 3 x 7 cm na vertical ou em dimensões aproximadas. Embalados individualmente. A Arte para impressão será enviada posteriormente. Apresentar amostra do protótipo.</v>
      </c>
      <c r="D4" s="87" t="str">
        <f>GESTOR!F4</f>
        <v>005444024</v>
      </c>
      <c r="E4" s="88" t="s">
        <v>34</v>
      </c>
      <c r="F4" s="88" t="str">
        <f>GESTOR!G4</f>
        <v>339030.21</v>
      </c>
      <c r="G4" s="19">
        <f>GESTOR!I4</f>
        <v>800</v>
      </c>
      <c r="H4" s="89">
        <f>G4*2</f>
        <v>1600</v>
      </c>
      <c r="I4" s="90"/>
      <c r="J4" s="91">
        <f t="shared" ref="J4:J11" si="0">H4-(SUM(M4:Q4))-I4</f>
        <v>1200</v>
      </c>
      <c r="K4" s="92">
        <f>GESTOR!H4</f>
        <v>31.99</v>
      </c>
      <c r="L4" s="92">
        <f t="shared" ref="L4:L11" si="1">K4*G4</f>
        <v>25592</v>
      </c>
      <c r="M4" s="93">
        <v>400</v>
      </c>
      <c r="N4" s="93"/>
      <c r="O4" s="93"/>
      <c r="P4" s="93"/>
      <c r="Q4" s="93"/>
    </row>
    <row r="5" spans="1:18" ht="39.950000000000003" customHeight="1" x14ac:dyDescent="0.25">
      <c r="A5" s="84">
        <f>GESTOR!B5</f>
        <v>2</v>
      </c>
      <c r="B5" s="85" t="str">
        <f>GESTOR!A5</f>
        <v xml:space="preserve"> BH BRINDES E SERVIÇOS LTDA - CNPJ 45.802.500/0001-85</v>
      </c>
      <c r="C5" s="86" t="str">
        <f>GESTOR!C5</f>
        <v>CADERNO TIPO MOLESKINI personalizado com logomarca e QR Code, personalização em serigrafia com impressão de alta resolução frontal 1 x 0 cores (cores a definir), capa dura com revestimento emborrachado, cantos arredondados medindo 14 cm X 21 cm, fechamento por elástico e suporte para esferográfica (não inclusa), miolo no mínimo 80 folhas pautadas na cor marfim. Área de personalização: 10 x 10 cm. Arte para impressão será enviada posteriormente. Apresentar amostra do protótipo.</v>
      </c>
      <c r="D5" s="87" t="str">
        <f>GESTOR!F5</f>
        <v>007986005</v>
      </c>
      <c r="E5" s="88" t="s">
        <v>34</v>
      </c>
      <c r="F5" s="88" t="str">
        <f>GESTOR!G5</f>
        <v>339030.16</v>
      </c>
      <c r="G5" s="19">
        <f>GESTOR!I5</f>
        <v>830</v>
      </c>
      <c r="H5" s="89">
        <f t="shared" ref="H5:H11" si="2">G5*2</f>
        <v>1660</v>
      </c>
      <c r="I5" s="90"/>
      <c r="J5" s="91">
        <f t="shared" si="0"/>
        <v>1245</v>
      </c>
      <c r="K5" s="92">
        <f>GESTOR!H5</f>
        <v>16.8</v>
      </c>
      <c r="L5" s="92">
        <f t="shared" si="1"/>
        <v>13944</v>
      </c>
      <c r="M5" s="93">
        <v>415</v>
      </c>
      <c r="N5" s="93"/>
      <c r="O5" s="93"/>
      <c r="P5" s="93"/>
      <c r="Q5" s="93"/>
    </row>
    <row r="6" spans="1:18" ht="39.950000000000003" customHeight="1" x14ac:dyDescent="0.25">
      <c r="A6" s="84">
        <f>GESTOR!B6</f>
        <v>3</v>
      </c>
      <c r="B6" s="85" t="str">
        <f>GESTOR!A6</f>
        <v xml:space="preserve"> BH BRINDES E SERVIÇOS LTDA - CNPJ 45.802.500/0001-85</v>
      </c>
      <c r="C6" s="86" t="str">
        <f>GESTOR!C6</f>
        <v>KIT COM CANETA E LAPISEIRA EM ESTOJO de cartonagem com placa central em metal personalizada. A Caneta e a Lapiseira em metal inteiras na cor preta com detalhes prata, clip de metal e na “ponta”. No meio, centralizado, deve possuir no mínimo uma linha também em metal prata. Acionamento por giro. O estojo deverá ser revestido com espuma na parte interna. A área de gravação deverá ser de no mínimo (CxL): Caneta/Lapiseira 4,3 cm x 1 cm – Estojo 4,1 cm x 1,6 cm. Tamanho total aproximado (CxL): Caneta/Lapiseira 13,2 cm x 1,4 cm – Estojo 18 cm x 6,5 cm. A personalização deverá ser realizada a laser. A Execução do projeto deverá ser criado digitalmente com máximo de resolução e qualidade de imagem. Arte para impressão será enviada posteriormente. Apresentar amostra do protótipo.</v>
      </c>
      <c r="D6" s="87" t="str">
        <f>GESTOR!F6</f>
        <v>104450003</v>
      </c>
      <c r="E6" s="88" t="s">
        <v>34</v>
      </c>
      <c r="F6" s="88" t="str">
        <f>GESTOR!G6</f>
        <v>339030.16</v>
      </c>
      <c r="G6" s="19">
        <f>GESTOR!I6</f>
        <v>766</v>
      </c>
      <c r="H6" s="89">
        <f t="shared" si="2"/>
        <v>1532</v>
      </c>
      <c r="I6" s="90"/>
      <c r="J6" s="91">
        <f t="shared" si="0"/>
        <v>1149</v>
      </c>
      <c r="K6" s="92">
        <f>GESTOR!H6</f>
        <v>33</v>
      </c>
      <c r="L6" s="92">
        <f t="shared" si="1"/>
        <v>25278</v>
      </c>
      <c r="M6" s="93">
        <v>383</v>
      </c>
      <c r="N6" s="93"/>
      <c r="O6" s="93"/>
      <c r="P6" s="93"/>
      <c r="Q6" s="93"/>
    </row>
    <row r="7" spans="1:18" ht="39.950000000000003" customHeight="1" x14ac:dyDescent="0.25">
      <c r="A7" s="84">
        <f>GESTOR!B7</f>
        <v>4</v>
      </c>
      <c r="B7" s="85" t="str">
        <f>GESTOR!A7</f>
        <v>NACIONAL BRINDES PRESENTES CORPORATIVOS LTDA - CNPJ 06.927.910/0001-09</v>
      </c>
      <c r="C7" s="86" t="str">
        <f>GESTOR!C7</f>
        <v>SACOLA EM NON-WOVEN 80 g/m² personalizada, com impressão de alta qualidade frontal 1 x 0 cores (Sacola Azul, letras em amarelo), tamanho 30 X 25 X 9 cm, termo-selado, com alças de 50 cm. A Arte para impressão será enviada posteriormente. Apresentar amostra do protótipo.</v>
      </c>
      <c r="D7" s="87" t="str">
        <f>GESTOR!F7</f>
        <v>014974024</v>
      </c>
      <c r="E7" s="88" t="s">
        <v>34</v>
      </c>
      <c r="F7" s="88" t="str">
        <f>GESTOR!G7</f>
        <v>339030.19</v>
      </c>
      <c r="G7" s="19">
        <f>GESTOR!I7</f>
        <v>790</v>
      </c>
      <c r="H7" s="89">
        <f t="shared" si="2"/>
        <v>1580</v>
      </c>
      <c r="I7" s="90"/>
      <c r="J7" s="91">
        <f t="shared" si="0"/>
        <v>1185</v>
      </c>
      <c r="K7" s="92">
        <f>GESTOR!H7</f>
        <v>4.5</v>
      </c>
      <c r="L7" s="92">
        <f t="shared" si="1"/>
        <v>3555</v>
      </c>
      <c r="M7" s="93">
        <v>395</v>
      </c>
      <c r="N7" s="93"/>
      <c r="O7" s="93"/>
      <c r="P7" s="93"/>
      <c r="Q7" s="93"/>
    </row>
    <row r="8" spans="1:18" ht="39.950000000000003" customHeight="1" x14ac:dyDescent="0.25">
      <c r="A8" s="84">
        <f>GESTOR!B8</f>
        <v>5</v>
      </c>
      <c r="B8" s="85" t="str">
        <f>GESTOR!A8</f>
        <v>YNOV DISTRIBUICAO DE PRODUTOS LTDA ME - CNPJ 38.903.127/0001-93</v>
      </c>
      <c r="C8" s="86" t="str">
        <f>GESTOR!C8</f>
        <v>PIN fundido em liga de metal esmaltado, jateado e polido (brilhante), com pino com fecho em metal, e banho dourado, com o logomarca personalizada em relevo (letras na cor a definir), no tamanho aproximado de 1,0cm de altura x 2 cm de largura. A Arte para execução do trabalho será enviada posteriormente. Apresentar amostra do protótipo.</v>
      </c>
      <c r="D8" s="87" t="str">
        <f>GESTOR!F8</f>
        <v>029866065</v>
      </c>
      <c r="E8" s="88" t="s">
        <v>34</v>
      </c>
      <c r="F8" s="88" t="str">
        <f>GESTOR!G8</f>
        <v> 339030.44</v>
      </c>
      <c r="G8" s="19">
        <f>GESTOR!I8</f>
        <v>800</v>
      </c>
      <c r="H8" s="89">
        <f t="shared" si="2"/>
        <v>1600</v>
      </c>
      <c r="I8" s="90"/>
      <c r="J8" s="91">
        <f t="shared" si="0"/>
        <v>1600</v>
      </c>
      <c r="K8" s="92">
        <f>GESTOR!H8</f>
        <v>5.09</v>
      </c>
      <c r="L8" s="92">
        <f t="shared" si="1"/>
        <v>4072</v>
      </c>
      <c r="M8" s="93"/>
      <c r="N8" s="93"/>
      <c r="O8" s="93"/>
      <c r="P8" s="93"/>
      <c r="Q8" s="93"/>
    </row>
    <row r="9" spans="1:18" ht="39.950000000000003" customHeight="1" x14ac:dyDescent="0.25">
      <c r="A9" s="84">
        <f>GESTOR!B9</f>
        <v>6</v>
      </c>
      <c r="B9" s="85" t="str">
        <f>GESTOR!A9</f>
        <v>YNOV DISTRIBUICAO DE PRODUTOS LTDA ME - CNPJ 38.903.127/0001-93</v>
      </c>
      <c r="C9" s="86" t="str">
        <f>GESTOR!C9</f>
        <v>CANECA - Material: Porcelana, Capacidade: 350ml, aplicação: água, café. Características  adicionais: Cor Branca, estampa personalizada 4x0 cores. A Arte para impressão será enviada posteriormente. Apresentar amostra do protótipo.</v>
      </c>
      <c r="D9" s="87" t="str">
        <f>GESTOR!F9</f>
        <v>044903017</v>
      </c>
      <c r="E9" s="88" t="s">
        <v>34</v>
      </c>
      <c r="F9" s="88" t="str">
        <f>GESTOR!G9</f>
        <v>339030.21</v>
      </c>
      <c r="G9" s="19">
        <f>GESTOR!I9</f>
        <v>730</v>
      </c>
      <c r="H9" s="89">
        <f t="shared" si="2"/>
        <v>1460</v>
      </c>
      <c r="I9" s="90"/>
      <c r="J9" s="91">
        <f t="shared" si="0"/>
        <v>1095</v>
      </c>
      <c r="K9" s="92">
        <f>GESTOR!H9</f>
        <v>16.989999999999998</v>
      </c>
      <c r="L9" s="92">
        <f t="shared" si="1"/>
        <v>12402.699999999999</v>
      </c>
      <c r="M9" s="93">
        <v>365</v>
      </c>
      <c r="N9" s="93"/>
      <c r="O9" s="93"/>
      <c r="P9" s="93"/>
      <c r="Q9" s="93"/>
    </row>
    <row r="10" spans="1:18" ht="39.950000000000003" customHeight="1" x14ac:dyDescent="0.25">
      <c r="A10" s="84">
        <f>GESTOR!B10</f>
        <v>7</v>
      </c>
      <c r="B10" s="85" t="str">
        <f>GESTOR!A10</f>
        <v>YNOV DISTRIBUICAO DE PRODUTOS LTDA ME - CNPJ 38.903.127/0001-93</v>
      </c>
      <c r="C10" s="86" t="str">
        <f>GESTOR!C10</f>
        <v xml:space="preserve">CHAVEIRO DE METAL retangular, medida mínima de 8cm de altura e 2.9 cm de largura, personalizado com LOGOMARCA.   A Arte para impressão será enviada posteriormente. Apresentar amostra do protótipo. </v>
      </c>
      <c r="D10" s="87" t="str">
        <f>GESTOR!F10</f>
        <v>102253002</v>
      </c>
      <c r="E10" s="88" t="s">
        <v>34</v>
      </c>
      <c r="F10" s="88" t="str">
        <f>GESTOR!G10</f>
        <v>339030.25</v>
      </c>
      <c r="G10" s="19">
        <f>GESTOR!I10</f>
        <v>800</v>
      </c>
      <c r="H10" s="89">
        <f t="shared" si="2"/>
        <v>1600</v>
      </c>
      <c r="I10" s="90"/>
      <c r="J10" s="91">
        <f t="shared" si="0"/>
        <v>1200</v>
      </c>
      <c r="K10" s="92">
        <f>GESTOR!H10</f>
        <v>5.69</v>
      </c>
      <c r="L10" s="92">
        <f t="shared" si="1"/>
        <v>4552</v>
      </c>
      <c r="M10" s="93">
        <v>400</v>
      </c>
      <c r="N10" s="93"/>
      <c r="O10" s="93"/>
      <c r="P10" s="93"/>
      <c r="Q10" s="93"/>
    </row>
    <row r="11" spans="1:18" ht="39.950000000000003" customHeight="1" x14ac:dyDescent="0.25">
      <c r="A11" s="84">
        <f>GESTOR!B11</f>
        <v>8</v>
      </c>
      <c r="B11" s="85" t="str">
        <f>GESTOR!A11</f>
        <v xml:space="preserve"> BH BRINDES E SERVIÇOS LTDA - CNPJ 45.802.500/0001-85</v>
      </c>
      <c r="C11" s="86" t="str">
        <f>GESTOR!C11</f>
        <v>CANETA METÁLICA personalizada touch screen para uso em celulares, tablets, e para uso em papel, ponta média, carga esferográfica azul e acionamento por rotação. Clip de metal na cor preta. Corpo em alumínio na cor preta, personalização com a arte a arte a ser passada pela UDESC na cor a definir com impressão a laser. Tamanho (CxL): 13,6 cm x 1 cm.  A Arte para impressão será enviada posteriormente. Apresentar amostra do protótipo.</v>
      </c>
      <c r="D11" s="87" t="str">
        <f>GESTOR!F11</f>
        <v>005789001</v>
      </c>
      <c r="E11" s="88" t="s">
        <v>34</v>
      </c>
      <c r="F11" s="88" t="str">
        <f>GESTOR!G11</f>
        <v>339030.16</v>
      </c>
      <c r="G11" s="19">
        <f>GESTOR!I11</f>
        <v>500</v>
      </c>
      <c r="H11" s="89">
        <f t="shared" si="2"/>
        <v>1000</v>
      </c>
      <c r="I11" s="90"/>
      <c r="J11" s="91">
        <f t="shared" si="0"/>
        <v>750</v>
      </c>
      <c r="K11" s="92">
        <f>GESTOR!H11</f>
        <v>4</v>
      </c>
      <c r="L11" s="92">
        <f t="shared" si="1"/>
        <v>2000</v>
      </c>
      <c r="M11" s="93">
        <v>250</v>
      </c>
      <c r="N11" s="93"/>
      <c r="O11" s="93"/>
      <c r="P11" s="93"/>
      <c r="Q11" s="93"/>
    </row>
    <row r="12" spans="1:18" s="100" customFormat="1" ht="39" customHeight="1" x14ac:dyDescent="0.25">
      <c r="A12" s="94"/>
      <c r="B12" s="94"/>
      <c r="C12" s="95"/>
      <c r="D12" s="94"/>
      <c r="E12" s="94"/>
      <c r="F12" s="94"/>
      <c r="G12" s="96"/>
      <c r="H12" s="96"/>
      <c r="I12" s="96"/>
      <c r="J12" s="97"/>
      <c r="K12" s="97">
        <f>GESTOR!H12</f>
        <v>0</v>
      </c>
      <c r="L12" s="98">
        <f>SUM(L4:L11)</f>
        <v>91395.7</v>
      </c>
      <c r="M12" s="99">
        <f>SUMPRODUCT($K$4:$K$11,M4:M11)</f>
        <v>43661.85</v>
      </c>
      <c r="N12" s="99">
        <f>SUMPRODUCT($K$4:$K$11,N4:N11)</f>
        <v>0</v>
      </c>
      <c r="O12" s="99">
        <f>SUMPRODUCT($K$4:$K$11,O4:O11)</f>
        <v>0</v>
      </c>
      <c r="P12" s="99">
        <f>SUMPRODUCT($K$4:$K$11,P4:P11)</f>
        <v>0</v>
      </c>
      <c r="Q12" s="99">
        <f>SUMPRODUCT($K$4:$K$11,Q4:Q11)</f>
        <v>0</v>
      </c>
      <c r="R12" s="2"/>
    </row>
    <row r="13" spans="1:18" ht="39.950000000000003" customHeight="1" x14ac:dyDescent="0.25">
      <c r="G13" s="158" t="str">
        <f>C1</f>
        <v>OBJETO: AQUISIÇÃO DE MATERIAL DE REPRESENTAÇÃO (TODA A UDESC)</v>
      </c>
      <c r="H13" s="158"/>
      <c r="I13" s="158"/>
      <c r="J13" s="158"/>
      <c r="K13" s="158"/>
      <c r="L13" s="158"/>
    </row>
    <row r="14" spans="1:18" ht="15.75" x14ac:dyDescent="0.25">
      <c r="G14" s="158" t="str">
        <f>A1</f>
        <v xml:space="preserve">PE 1255/2024 SRP (SGPE DE ORIGEM 35621/2024) </v>
      </c>
      <c r="H14" s="158"/>
      <c r="I14" s="158"/>
      <c r="J14" s="158"/>
      <c r="K14" s="158"/>
      <c r="L14" s="158"/>
    </row>
    <row r="15" spans="1:18" ht="15.75" x14ac:dyDescent="0.25">
      <c r="G15" s="159" t="str">
        <f>G1</f>
        <v>VIGÊNCIA DA ATA: 03/10/2024 até 03/10/2025</v>
      </c>
      <c r="H15" s="159"/>
      <c r="I15" s="159"/>
      <c r="J15" s="159"/>
      <c r="K15" s="159"/>
      <c r="L15" s="159"/>
    </row>
    <row r="16" spans="1:18" ht="15.75" x14ac:dyDescent="0.25">
      <c r="G16" s="103" t="s">
        <v>87</v>
      </c>
      <c r="H16" s="104"/>
      <c r="I16" s="104"/>
      <c r="J16" s="104"/>
      <c r="K16" s="160">
        <f>L12</f>
        <v>91395.7</v>
      </c>
      <c r="L16" s="161"/>
    </row>
    <row r="17" spans="7:12" ht="15.75" x14ac:dyDescent="0.25">
      <c r="G17" s="105" t="s">
        <v>88</v>
      </c>
      <c r="H17" s="106"/>
      <c r="I17" s="106"/>
      <c r="J17" s="106"/>
      <c r="K17" s="106"/>
      <c r="L17" s="107">
        <f>SUM(M12:Q12)</f>
        <v>43661.85</v>
      </c>
    </row>
    <row r="18" spans="7:12" ht="15.75" x14ac:dyDescent="0.25">
      <c r="G18" s="108" t="s">
        <v>89</v>
      </c>
      <c r="H18" s="106"/>
      <c r="I18" s="106"/>
      <c r="J18" s="106"/>
      <c r="K18" s="106"/>
      <c r="L18" s="109">
        <f>L17/K16</f>
        <v>0.47772324080892209</v>
      </c>
    </row>
    <row r="19" spans="7:12" ht="15.75" x14ac:dyDescent="0.25">
      <c r="G19" s="110" t="s">
        <v>96</v>
      </c>
      <c r="H19" s="111"/>
      <c r="I19" s="111"/>
      <c r="J19" s="111"/>
      <c r="K19" s="111"/>
      <c r="L19" s="112"/>
    </row>
  </sheetData>
  <mergeCells count="13">
    <mergeCell ref="N1:N2"/>
    <mergeCell ref="O1:O2"/>
    <mergeCell ref="P1:P2"/>
    <mergeCell ref="Q1:Q2"/>
    <mergeCell ref="A2:L2"/>
    <mergeCell ref="A1:B1"/>
    <mergeCell ref="C1:F1"/>
    <mergeCell ref="G1:L1"/>
    <mergeCell ref="G13:L13"/>
    <mergeCell ref="G14:L14"/>
    <mergeCell ref="G15:L15"/>
    <mergeCell ref="K16:L16"/>
    <mergeCell ref="M1:M2"/>
  </mergeCells>
  <conditionalFormatting sqref="J4:J11">
    <cfRule type="cellIs" dxfId="9" priority="4" operator="lessThan">
      <formula>0</formula>
    </cfRule>
  </conditionalFormatting>
  <conditionalFormatting sqref="M4:Q11">
    <cfRule type="cellIs" dxfId="8" priority="3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B6A9-EAF8-4015-B77E-0812C293ED68}">
  <dimension ref="A1:AG13"/>
  <sheetViews>
    <sheetView zoomScale="70" zoomScaleNormal="70" workbookViewId="0">
      <selection activeCell="U5" sqref="U5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54.140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19" width="16.42578125" style="5" customWidth="1"/>
    <col min="20" max="21" width="14.42578125" style="5" bestFit="1" customWidth="1"/>
    <col min="22" max="22" width="14.42578125" style="37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46" t="s">
        <v>55</v>
      </c>
      <c r="T1" s="139" t="s">
        <v>55</v>
      </c>
      <c r="U1" s="139" t="s">
        <v>55</v>
      </c>
      <c r="V1" s="139" t="s">
        <v>55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21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46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75" customHeight="1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123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49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50</v>
      </c>
      <c r="J4" s="115">
        <f>IF(SUM(S4:AJ4)&gt;I4+L4,I4+L4,SUM(S4:AJ4))</f>
        <v>50</v>
      </c>
      <c r="K4" s="116">
        <f>(SUM(S4:AJ4))</f>
        <v>50</v>
      </c>
      <c r="L4" s="117"/>
      <c r="M4" s="118">
        <f>ROUND(IF(I4*0.25-0.5&lt;0,0,I4*0.25-0.5),0)-P4-N4</f>
        <v>12</v>
      </c>
      <c r="N4" s="117"/>
      <c r="O4" s="117"/>
      <c r="P4" s="117"/>
      <c r="Q4" s="57">
        <f>I4-(SUM(S4:AB4))+L4</f>
        <v>0</v>
      </c>
      <c r="R4" s="58" t="str">
        <f t="shared" ref="R4:R11" si="0">IF(Q4&lt;0,"ATENÇÃO","OK")</f>
        <v>OK</v>
      </c>
      <c r="S4" s="71">
        <v>50</v>
      </c>
      <c r="T4" s="53"/>
      <c r="U4" s="45"/>
      <c r="V4" s="43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49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0</v>
      </c>
      <c r="J5" s="115">
        <f t="shared" ref="J5:J11" si="1">IF(SUM(S5:AJ5)&gt;I5+L5,I5+L5,SUM(S5:AJ5))</f>
        <v>0</v>
      </c>
      <c r="K5" s="116">
        <f t="shared" ref="K5:K11" si="2">(SUM(S5:AJ5))</f>
        <v>0</v>
      </c>
      <c r="L5" s="117"/>
      <c r="M5" s="118">
        <f t="shared" ref="M5:M11" si="3">ROUND(IF(I5*0.25-0.5&lt;0,0,I5*0.25-0.5),0)-P5-N5</f>
        <v>0</v>
      </c>
      <c r="N5" s="117"/>
      <c r="O5" s="117"/>
      <c r="P5" s="117"/>
      <c r="Q5" s="57">
        <f t="shared" ref="Q5:Q11" si="4">I5-(SUM(S5:AB5))+L5</f>
        <v>0</v>
      </c>
      <c r="R5" s="58" t="str">
        <f t="shared" si="0"/>
        <v>OK</v>
      </c>
      <c r="S5" s="71"/>
      <c r="T5" s="54"/>
      <c r="U5" s="46"/>
      <c r="V5" s="36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49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0</v>
      </c>
      <c r="J6" s="115">
        <f t="shared" si="1"/>
        <v>0</v>
      </c>
      <c r="K6" s="116">
        <f t="shared" si="2"/>
        <v>0</v>
      </c>
      <c r="L6" s="117"/>
      <c r="M6" s="118">
        <f t="shared" si="3"/>
        <v>0</v>
      </c>
      <c r="N6" s="117"/>
      <c r="O6" s="117"/>
      <c r="P6" s="117"/>
      <c r="Q6" s="57">
        <f t="shared" si="4"/>
        <v>0</v>
      </c>
      <c r="R6" s="58" t="str">
        <f t="shared" si="0"/>
        <v>OK</v>
      </c>
      <c r="S6" s="71"/>
      <c r="T6" s="54"/>
      <c r="U6" s="46"/>
      <c r="V6" s="36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0</v>
      </c>
      <c r="J7" s="115">
        <f t="shared" si="1"/>
        <v>0</v>
      </c>
      <c r="K7" s="116">
        <f t="shared" si="2"/>
        <v>0</v>
      </c>
      <c r="L7" s="117"/>
      <c r="M7" s="118">
        <f t="shared" si="3"/>
        <v>0</v>
      </c>
      <c r="N7" s="117"/>
      <c r="O7" s="117"/>
      <c r="P7" s="117"/>
      <c r="Q7" s="57">
        <f t="shared" si="4"/>
        <v>0</v>
      </c>
      <c r="R7" s="58" t="str">
        <f t="shared" si="0"/>
        <v>OK</v>
      </c>
      <c r="S7" s="71"/>
      <c r="T7" s="55"/>
      <c r="U7" s="46"/>
      <c r="V7" s="36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0</v>
      </c>
      <c r="J8" s="115">
        <f t="shared" si="1"/>
        <v>0</v>
      </c>
      <c r="K8" s="116">
        <f t="shared" si="2"/>
        <v>0</v>
      </c>
      <c r="L8" s="117"/>
      <c r="M8" s="118">
        <f t="shared" si="3"/>
        <v>0</v>
      </c>
      <c r="N8" s="117"/>
      <c r="O8" s="117"/>
      <c r="P8" s="117"/>
      <c r="Q8" s="57">
        <f t="shared" si="4"/>
        <v>0</v>
      </c>
      <c r="R8" s="58" t="str">
        <f t="shared" si="0"/>
        <v>OK</v>
      </c>
      <c r="S8" s="71"/>
      <c r="T8" s="55"/>
      <c r="U8" s="46"/>
      <c r="V8" s="3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0</v>
      </c>
      <c r="J9" s="115">
        <f t="shared" si="1"/>
        <v>0</v>
      </c>
      <c r="K9" s="116">
        <f t="shared" si="2"/>
        <v>0</v>
      </c>
      <c r="L9" s="117"/>
      <c r="M9" s="118">
        <f t="shared" si="3"/>
        <v>0</v>
      </c>
      <c r="N9" s="117"/>
      <c r="O9" s="117"/>
      <c r="P9" s="117"/>
      <c r="Q9" s="57">
        <f t="shared" si="4"/>
        <v>0</v>
      </c>
      <c r="R9" s="58" t="str">
        <f t="shared" si="0"/>
        <v>OK</v>
      </c>
      <c r="S9" s="71"/>
      <c r="T9" s="55"/>
      <c r="U9" s="46"/>
      <c r="V9" s="36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0</v>
      </c>
      <c r="J10" s="115">
        <f t="shared" si="1"/>
        <v>0</v>
      </c>
      <c r="K10" s="116">
        <f t="shared" si="2"/>
        <v>0</v>
      </c>
      <c r="L10" s="117"/>
      <c r="M10" s="118">
        <f t="shared" si="3"/>
        <v>0</v>
      </c>
      <c r="N10" s="117"/>
      <c r="O10" s="117"/>
      <c r="P10" s="117"/>
      <c r="Q10" s="57">
        <f t="shared" si="4"/>
        <v>0</v>
      </c>
      <c r="R10" s="58" t="str">
        <f t="shared" si="0"/>
        <v>OK</v>
      </c>
      <c r="S10" s="71"/>
      <c r="T10" s="55"/>
      <c r="U10" s="46"/>
      <c r="V10" s="36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49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71"/>
      <c r="T11" s="52"/>
      <c r="U11" s="45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50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0</v>
      </c>
      <c r="S12" s="176">
        <f t="shared" ref="S12" si="6">SUMPRODUCT($H$4:$H$11,S4:S11)</f>
        <v>1599.5</v>
      </c>
      <c r="T12" s="44">
        <f t="shared" ref="S12:AG12" si="7">SUMPRODUCT($H$4:$H$11,T4:T11)</f>
        <v>0</v>
      </c>
      <c r="U12" s="44">
        <f t="shared" si="7"/>
        <v>0</v>
      </c>
      <c r="V12" s="44">
        <f t="shared" si="7"/>
        <v>0</v>
      </c>
      <c r="W12" s="44">
        <f t="shared" si="7"/>
        <v>0</v>
      </c>
      <c r="X12" s="44">
        <f t="shared" si="7"/>
        <v>0</v>
      </c>
      <c r="Y12" s="44">
        <f t="shared" si="7"/>
        <v>0</v>
      </c>
      <c r="Z12" s="44">
        <f t="shared" si="7"/>
        <v>0</v>
      </c>
      <c r="AA12" s="44">
        <f t="shared" si="7"/>
        <v>0</v>
      </c>
      <c r="AB12" s="44">
        <f t="shared" si="7"/>
        <v>0</v>
      </c>
      <c r="AC12" s="44">
        <f t="shared" si="7"/>
        <v>0</v>
      </c>
      <c r="AD12" s="44">
        <f t="shared" si="7"/>
        <v>0</v>
      </c>
      <c r="AE12" s="44">
        <f t="shared" si="7"/>
        <v>0</v>
      </c>
      <c r="AF12" s="44">
        <f t="shared" si="7"/>
        <v>0</v>
      </c>
      <c r="AG12" s="44">
        <f t="shared" si="7"/>
        <v>0</v>
      </c>
    </row>
    <row r="13" spans="1:33" x14ac:dyDescent="0.25">
      <c r="I13" s="119">
        <f t="shared" ref="I13:K13" si="8">SUMPRODUCT($H$4:$H$11,I4:I11)</f>
        <v>1599.5</v>
      </c>
      <c r="J13" s="119">
        <f t="shared" si="8"/>
        <v>1599.5</v>
      </c>
      <c r="K13" s="119">
        <f t="shared" si="8"/>
        <v>1599.5</v>
      </c>
    </row>
  </sheetData>
  <mergeCells count="19">
    <mergeCell ref="V1:V2"/>
    <mergeCell ref="W1:W2"/>
    <mergeCell ref="X1:X2"/>
    <mergeCell ref="A1:B1"/>
    <mergeCell ref="AB1:AB2"/>
    <mergeCell ref="C1:H1"/>
    <mergeCell ref="I1:R1"/>
    <mergeCell ref="S1:S2"/>
    <mergeCell ref="T1:T2"/>
    <mergeCell ref="U1:U2"/>
    <mergeCell ref="A2:R2"/>
    <mergeCell ref="AD1:AD2"/>
    <mergeCell ref="AE1:AE2"/>
    <mergeCell ref="AF1:AF2"/>
    <mergeCell ref="AG1:AG2"/>
    <mergeCell ref="Y1:Y2"/>
    <mergeCell ref="Z1:Z2"/>
    <mergeCell ref="AA1:AA2"/>
    <mergeCell ref="AC1:AC2"/>
  </mergeCells>
  <conditionalFormatting sqref="T4:AF11">
    <cfRule type="cellIs" dxfId="35" priority="3" operator="greaterThan">
      <formula>0</formula>
    </cfRule>
  </conditionalFormatting>
  <conditionalFormatting sqref="AG4:AG11">
    <cfRule type="cellIs" dxfId="34" priority="2" operator="greaterThan">
      <formula>0</formula>
    </cfRule>
  </conditionalFormatting>
  <conditionalFormatting sqref="S4:S11">
    <cfRule type="cellIs" dxfId="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EFF1-D4ED-4175-A1F7-55B733B609B6}">
  <dimension ref="A1:AG13"/>
  <sheetViews>
    <sheetView zoomScale="70" zoomScaleNormal="70" workbookViewId="0">
      <selection activeCell="I19" sqref="I19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47.710937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21" width="14.42578125" style="5" bestFit="1" customWidth="1"/>
    <col min="22" max="22" width="14.42578125" style="37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46" t="s">
        <v>118</v>
      </c>
      <c r="T1" s="146" t="s">
        <v>119</v>
      </c>
      <c r="U1" s="146" t="s">
        <v>120</v>
      </c>
      <c r="V1" s="139" t="s">
        <v>55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56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46"/>
      <c r="T2" s="146"/>
      <c r="U2" s="146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75" customHeight="1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72">
        <v>45621</v>
      </c>
      <c r="T3" s="72">
        <v>45621</v>
      </c>
      <c r="U3" s="72">
        <v>45621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50</v>
      </c>
      <c r="J4" s="115">
        <f>IF(SUM(S4:AJ4)&gt;I4+L4,I4+L4,SUM(S4:AJ4))</f>
        <v>50</v>
      </c>
      <c r="K4" s="116">
        <f>(SUM(S4:AJ4))</f>
        <v>50</v>
      </c>
      <c r="L4" s="117"/>
      <c r="M4" s="118">
        <f>ROUND(IF(I4*0.25-0.5&lt;0,0,I4*0.25-0.5),0)-P4-N4</f>
        <v>12</v>
      </c>
      <c r="N4" s="117"/>
      <c r="O4" s="117"/>
      <c r="P4" s="117"/>
      <c r="Q4" s="57">
        <f>I4-(SUM(S4:AB4))+L4</f>
        <v>0</v>
      </c>
      <c r="R4" s="58" t="str">
        <f t="shared" ref="R4:R11" si="0">IF(Q4&lt;0,"ATENÇÃO","OK")</f>
        <v>OK</v>
      </c>
      <c r="S4" s="71">
        <v>50</v>
      </c>
      <c r="T4" s="71"/>
      <c r="U4" s="43"/>
      <c r="V4" s="43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50</v>
      </c>
      <c r="J5" s="115">
        <f t="shared" ref="J5:J11" si="1">IF(SUM(S5:AJ5)&gt;I5+L5,I5+L5,SUM(S5:AJ5))</f>
        <v>50</v>
      </c>
      <c r="K5" s="116">
        <f t="shared" ref="K5:K11" si="2">(SUM(S5:AJ5))</f>
        <v>50</v>
      </c>
      <c r="L5" s="117"/>
      <c r="M5" s="118">
        <f t="shared" ref="M5:M11" si="3">ROUND(IF(I5*0.25-0.5&lt;0,0,I5*0.25-0.5),0)-P5-N5</f>
        <v>12</v>
      </c>
      <c r="N5" s="117"/>
      <c r="O5" s="117"/>
      <c r="P5" s="117"/>
      <c r="Q5" s="57">
        <f t="shared" ref="Q5:Q11" si="4">I5-(SUM(S5:AB5))+L5</f>
        <v>0</v>
      </c>
      <c r="R5" s="58" t="str">
        <f t="shared" si="0"/>
        <v>OK</v>
      </c>
      <c r="S5" s="71"/>
      <c r="T5" s="70">
        <v>50</v>
      </c>
      <c r="U5" s="175"/>
      <c r="V5" s="36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50</v>
      </c>
      <c r="J6" s="115">
        <f t="shared" si="1"/>
        <v>50</v>
      </c>
      <c r="K6" s="116">
        <f t="shared" si="2"/>
        <v>50</v>
      </c>
      <c r="L6" s="117"/>
      <c r="M6" s="118">
        <f t="shared" si="3"/>
        <v>12</v>
      </c>
      <c r="N6" s="117"/>
      <c r="O6" s="117"/>
      <c r="P6" s="117"/>
      <c r="Q6" s="57">
        <f t="shared" si="4"/>
        <v>0</v>
      </c>
      <c r="R6" s="58" t="str">
        <f t="shared" si="0"/>
        <v>OK</v>
      </c>
      <c r="S6" s="71"/>
      <c r="T6" s="70">
        <v>50</v>
      </c>
      <c r="U6" s="175"/>
      <c r="V6" s="36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50</v>
      </c>
      <c r="J7" s="115">
        <f t="shared" si="1"/>
        <v>50</v>
      </c>
      <c r="K7" s="116">
        <f t="shared" si="2"/>
        <v>50</v>
      </c>
      <c r="L7" s="117"/>
      <c r="M7" s="118">
        <f t="shared" si="3"/>
        <v>12</v>
      </c>
      <c r="N7" s="117"/>
      <c r="O7" s="117"/>
      <c r="P7" s="117"/>
      <c r="Q7" s="57">
        <f t="shared" si="4"/>
        <v>0</v>
      </c>
      <c r="R7" s="58" t="str">
        <f t="shared" si="0"/>
        <v>OK</v>
      </c>
      <c r="S7" s="71"/>
      <c r="T7" s="70"/>
      <c r="U7" s="175">
        <v>50</v>
      </c>
      <c r="V7" s="36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0</v>
      </c>
      <c r="J8" s="115">
        <f t="shared" si="1"/>
        <v>0</v>
      </c>
      <c r="K8" s="116">
        <f t="shared" si="2"/>
        <v>0</v>
      </c>
      <c r="L8" s="117"/>
      <c r="M8" s="118">
        <f t="shared" si="3"/>
        <v>0</v>
      </c>
      <c r="N8" s="117"/>
      <c r="O8" s="117"/>
      <c r="P8" s="117"/>
      <c r="Q8" s="57">
        <f t="shared" si="4"/>
        <v>0</v>
      </c>
      <c r="R8" s="58" t="str">
        <f t="shared" si="0"/>
        <v>OK</v>
      </c>
      <c r="S8" s="71"/>
      <c r="T8" s="70"/>
      <c r="U8" s="175"/>
      <c r="V8" s="3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50</v>
      </c>
      <c r="J9" s="115">
        <f t="shared" si="1"/>
        <v>50</v>
      </c>
      <c r="K9" s="116">
        <f t="shared" si="2"/>
        <v>50</v>
      </c>
      <c r="L9" s="117"/>
      <c r="M9" s="118">
        <f t="shared" si="3"/>
        <v>12</v>
      </c>
      <c r="N9" s="117"/>
      <c r="O9" s="117"/>
      <c r="P9" s="117"/>
      <c r="Q9" s="57">
        <f t="shared" si="4"/>
        <v>0</v>
      </c>
      <c r="R9" s="58" t="str">
        <f t="shared" si="0"/>
        <v>OK</v>
      </c>
      <c r="S9" s="71">
        <v>50</v>
      </c>
      <c r="T9" s="70"/>
      <c r="U9" s="175"/>
      <c r="V9" s="36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0</v>
      </c>
      <c r="J10" s="115">
        <f t="shared" si="1"/>
        <v>0</v>
      </c>
      <c r="K10" s="116">
        <f t="shared" si="2"/>
        <v>0</v>
      </c>
      <c r="L10" s="117"/>
      <c r="M10" s="118">
        <f t="shared" si="3"/>
        <v>0</v>
      </c>
      <c r="N10" s="117"/>
      <c r="O10" s="117"/>
      <c r="P10" s="117"/>
      <c r="Q10" s="57">
        <f t="shared" si="4"/>
        <v>0</v>
      </c>
      <c r="R10" s="58" t="str">
        <f t="shared" si="0"/>
        <v>OK</v>
      </c>
      <c r="S10" s="71"/>
      <c r="T10" s="70"/>
      <c r="U10" s="175"/>
      <c r="V10" s="36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71"/>
      <c r="T11" s="71"/>
      <c r="U11" s="43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250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0</v>
      </c>
      <c r="S12" s="176">
        <f t="shared" ref="S12:U12" si="6">SUMPRODUCT($H$4:$H$11,S4:S11)</f>
        <v>2449</v>
      </c>
      <c r="T12" s="176">
        <f t="shared" si="6"/>
        <v>2490</v>
      </c>
      <c r="U12" s="176">
        <f t="shared" si="6"/>
        <v>225</v>
      </c>
      <c r="V12" s="44">
        <f t="shared" ref="S12:AG12" si="7">SUMPRODUCT($H$4:$H$11,V4:V11)</f>
        <v>0</v>
      </c>
      <c r="W12" s="44">
        <f t="shared" si="7"/>
        <v>0</v>
      </c>
      <c r="X12" s="44">
        <f t="shared" si="7"/>
        <v>0</v>
      </c>
      <c r="Y12" s="44">
        <f t="shared" si="7"/>
        <v>0</v>
      </c>
      <c r="Z12" s="44">
        <f t="shared" si="7"/>
        <v>0</v>
      </c>
      <c r="AA12" s="44">
        <f t="shared" si="7"/>
        <v>0</v>
      </c>
      <c r="AB12" s="44">
        <f t="shared" si="7"/>
        <v>0</v>
      </c>
      <c r="AC12" s="44">
        <f t="shared" si="7"/>
        <v>0</v>
      </c>
      <c r="AD12" s="44">
        <f t="shared" si="7"/>
        <v>0</v>
      </c>
      <c r="AE12" s="44">
        <f t="shared" si="7"/>
        <v>0</v>
      </c>
      <c r="AF12" s="44">
        <f t="shared" si="7"/>
        <v>0</v>
      </c>
      <c r="AG12" s="44">
        <f t="shared" si="7"/>
        <v>0</v>
      </c>
    </row>
    <row r="13" spans="1:33" x14ac:dyDescent="0.25">
      <c r="I13" s="119">
        <f t="shared" ref="I13:K13" si="8">SUMPRODUCT($H$4:$H$11,I4:I11)</f>
        <v>5164</v>
      </c>
      <c r="J13" s="119">
        <f t="shared" si="8"/>
        <v>5164</v>
      </c>
      <c r="K13" s="119">
        <f t="shared" si="8"/>
        <v>5164</v>
      </c>
    </row>
  </sheetData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V4:AF11">
    <cfRule type="cellIs" dxfId="33" priority="3" operator="greaterThan">
      <formula>0</formula>
    </cfRule>
  </conditionalFormatting>
  <conditionalFormatting sqref="AG4:AG11">
    <cfRule type="cellIs" dxfId="32" priority="2" operator="greaterThan">
      <formula>0</formula>
    </cfRule>
  </conditionalFormatting>
  <conditionalFormatting sqref="S4:U11">
    <cfRule type="cellIs" dxfId="5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7415-6C74-4417-82CD-0A3A983ADEEB}">
  <dimension ref="A1:AG13"/>
  <sheetViews>
    <sheetView zoomScale="70" zoomScaleNormal="70" workbookViewId="0">
      <selection activeCell="F18" sqref="F18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39.425781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21" width="14.42578125" style="5" bestFit="1" customWidth="1"/>
    <col min="22" max="22" width="14.42578125" style="37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46" t="s">
        <v>115</v>
      </c>
      <c r="T1" s="146" t="s">
        <v>116</v>
      </c>
      <c r="U1" s="146" t="s">
        <v>117</v>
      </c>
      <c r="V1" s="139" t="s">
        <v>55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58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46"/>
      <c r="T2" s="146"/>
      <c r="U2" s="146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75" customHeight="1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72">
        <v>45748</v>
      </c>
      <c r="T3" s="72">
        <v>45748</v>
      </c>
      <c r="U3" s="72">
        <v>45748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50</v>
      </c>
      <c r="J4" s="115">
        <f>IF(SUM(S4:AJ4)&gt;I4+L4,I4+L4,SUM(S4:AJ4))</f>
        <v>50</v>
      </c>
      <c r="K4" s="116">
        <f>(SUM(S4:AJ4))</f>
        <v>50</v>
      </c>
      <c r="L4" s="117"/>
      <c r="M4" s="118">
        <f>ROUND(IF(I4*0.25-0.5&lt;0,0,I4*0.25-0.5),0)-P4-N4</f>
        <v>12</v>
      </c>
      <c r="N4" s="117"/>
      <c r="O4" s="117"/>
      <c r="P4" s="117"/>
      <c r="Q4" s="57">
        <f>I4-(SUM(S4:AB4))+L4</f>
        <v>0</v>
      </c>
      <c r="R4" s="58" t="str">
        <f t="shared" ref="R4:R11" si="0">IF(Q4&lt;0,"ATENÇÃO","OK")</f>
        <v>OK</v>
      </c>
      <c r="S4" s="71"/>
      <c r="T4" s="71"/>
      <c r="U4" s="43">
        <v>50</v>
      </c>
      <c r="V4" s="43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50</v>
      </c>
      <c r="J5" s="115">
        <f t="shared" ref="J5:J11" si="1">IF(SUM(S5:AJ5)&gt;I5+L5,I5+L5,SUM(S5:AJ5))</f>
        <v>50</v>
      </c>
      <c r="K5" s="116">
        <f t="shared" ref="K5:K11" si="2">(SUM(S5:AJ5))</f>
        <v>50</v>
      </c>
      <c r="L5" s="117"/>
      <c r="M5" s="118">
        <f t="shared" ref="M5:M11" si="3">ROUND(IF(I5*0.25-0.5&lt;0,0,I5*0.25-0.5),0)-P5-N5</f>
        <v>12</v>
      </c>
      <c r="N5" s="117"/>
      <c r="O5" s="117"/>
      <c r="P5" s="117"/>
      <c r="Q5" s="57">
        <f t="shared" ref="Q5:Q11" si="4">I5-(SUM(S5:AB5))+L5</f>
        <v>0</v>
      </c>
      <c r="R5" s="58" t="str">
        <f t="shared" si="0"/>
        <v>OK</v>
      </c>
      <c r="S5" s="71"/>
      <c r="T5" s="70">
        <v>50</v>
      </c>
      <c r="U5" s="175"/>
      <c r="V5" s="36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50</v>
      </c>
      <c r="J6" s="115">
        <f t="shared" si="1"/>
        <v>50</v>
      </c>
      <c r="K6" s="116">
        <f t="shared" si="2"/>
        <v>50</v>
      </c>
      <c r="L6" s="117"/>
      <c r="M6" s="118">
        <f t="shared" si="3"/>
        <v>12</v>
      </c>
      <c r="N6" s="117"/>
      <c r="O6" s="117"/>
      <c r="P6" s="117"/>
      <c r="Q6" s="57">
        <f t="shared" si="4"/>
        <v>0</v>
      </c>
      <c r="R6" s="58" t="str">
        <f t="shared" si="0"/>
        <v>OK</v>
      </c>
      <c r="S6" s="71"/>
      <c r="T6" s="70">
        <v>50</v>
      </c>
      <c r="U6" s="175"/>
      <c r="V6" s="36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50</v>
      </c>
      <c r="J7" s="115">
        <f t="shared" si="1"/>
        <v>50</v>
      </c>
      <c r="K7" s="116">
        <f t="shared" si="2"/>
        <v>50</v>
      </c>
      <c r="L7" s="117"/>
      <c r="M7" s="118">
        <f t="shared" si="3"/>
        <v>12</v>
      </c>
      <c r="N7" s="117"/>
      <c r="O7" s="117"/>
      <c r="P7" s="117"/>
      <c r="Q7" s="57">
        <f t="shared" si="4"/>
        <v>0</v>
      </c>
      <c r="R7" s="58" t="str">
        <f t="shared" si="0"/>
        <v>OK</v>
      </c>
      <c r="S7" s="71">
        <v>50</v>
      </c>
      <c r="T7" s="70"/>
      <c r="U7" s="175"/>
      <c r="V7" s="36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100</v>
      </c>
      <c r="J8" s="115">
        <f t="shared" si="1"/>
        <v>100</v>
      </c>
      <c r="K8" s="116">
        <f t="shared" si="2"/>
        <v>100</v>
      </c>
      <c r="L8" s="117"/>
      <c r="M8" s="118">
        <f t="shared" si="3"/>
        <v>25</v>
      </c>
      <c r="N8" s="117"/>
      <c r="O8" s="117"/>
      <c r="P8" s="117"/>
      <c r="Q8" s="57">
        <f t="shared" si="4"/>
        <v>0</v>
      </c>
      <c r="R8" s="58" t="str">
        <f t="shared" si="0"/>
        <v>OK</v>
      </c>
      <c r="S8" s="71"/>
      <c r="T8" s="70"/>
      <c r="U8" s="175">
        <v>100</v>
      </c>
      <c r="V8" s="3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50</v>
      </c>
      <c r="J9" s="115">
        <f t="shared" si="1"/>
        <v>50</v>
      </c>
      <c r="K9" s="116">
        <f t="shared" si="2"/>
        <v>50</v>
      </c>
      <c r="L9" s="117"/>
      <c r="M9" s="118">
        <f t="shared" si="3"/>
        <v>12</v>
      </c>
      <c r="N9" s="117"/>
      <c r="O9" s="117"/>
      <c r="P9" s="117"/>
      <c r="Q9" s="57">
        <f t="shared" si="4"/>
        <v>0</v>
      </c>
      <c r="R9" s="58" t="str">
        <f t="shared" si="0"/>
        <v>OK</v>
      </c>
      <c r="S9" s="71"/>
      <c r="T9" s="70"/>
      <c r="U9" s="175">
        <v>50</v>
      </c>
      <c r="V9" s="36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50</v>
      </c>
      <c r="J10" s="115">
        <f t="shared" si="1"/>
        <v>50</v>
      </c>
      <c r="K10" s="116">
        <f t="shared" si="2"/>
        <v>50</v>
      </c>
      <c r="L10" s="117"/>
      <c r="M10" s="118">
        <f t="shared" si="3"/>
        <v>12</v>
      </c>
      <c r="N10" s="117"/>
      <c r="O10" s="117"/>
      <c r="P10" s="117"/>
      <c r="Q10" s="57">
        <f t="shared" si="4"/>
        <v>0</v>
      </c>
      <c r="R10" s="58" t="str">
        <f t="shared" si="0"/>
        <v>OK</v>
      </c>
      <c r="S10" s="71"/>
      <c r="T10" s="70"/>
      <c r="U10" s="175">
        <v>50</v>
      </c>
      <c r="V10" s="36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250</v>
      </c>
      <c r="J11" s="115">
        <f t="shared" si="1"/>
        <v>250</v>
      </c>
      <c r="K11" s="116">
        <f t="shared" si="2"/>
        <v>250</v>
      </c>
      <c r="L11" s="117"/>
      <c r="M11" s="118">
        <f t="shared" si="3"/>
        <v>62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71"/>
      <c r="T11" s="71">
        <v>250</v>
      </c>
      <c r="U11" s="43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650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0</v>
      </c>
      <c r="S12" s="176">
        <f t="shared" ref="S12:U12" si="6">SUMPRODUCT($H$4:$H$11,S4:S11)</f>
        <v>225</v>
      </c>
      <c r="T12" s="176">
        <f t="shared" si="6"/>
        <v>3490</v>
      </c>
      <c r="U12" s="176">
        <f t="shared" si="6"/>
        <v>3242.5</v>
      </c>
      <c r="V12" s="44">
        <f t="shared" ref="S12:AG12" si="7">SUMPRODUCT($H$4:$H$11,V4:V11)</f>
        <v>0</v>
      </c>
      <c r="W12" s="44">
        <f t="shared" si="7"/>
        <v>0</v>
      </c>
      <c r="X12" s="44">
        <f t="shared" si="7"/>
        <v>0</v>
      </c>
      <c r="Y12" s="44">
        <f t="shared" si="7"/>
        <v>0</v>
      </c>
      <c r="Z12" s="44">
        <f t="shared" si="7"/>
        <v>0</v>
      </c>
      <c r="AA12" s="44">
        <f t="shared" si="7"/>
        <v>0</v>
      </c>
      <c r="AB12" s="44">
        <f t="shared" si="7"/>
        <v>0</v>
      </c>
      <c r="AC12" s="44">
        <f t="shared" si="7"/>
        <v>0</v>
      </c>
      <c r="AD12" s="44">
        <f t="shared" si="7"/>
        <v>0</v>
      </c>
      <c r="AE12" s="44">
        <f t="shared" si="7"/>
        <v>0</v>
      </c>
      <c r="AF12" s="44">
        <f t="shared" si="7"/>
        <v>0</v>
      </c>
      <c r="AG12" s="44">
        <f t="shared" si="7"/>
        <v>0</v>
      </c>
    </row>
    <row r="13" spans="1:33" x14ac:dyDescent="0.25">
      <c r="I13" s="119">
        <f t="shared" ref="I13:K13" si="8">SUMPRODUCT($H$4:$H$11,I4:I11)</f>
        <v>6957.5</v>
      </c>
      <c r="J13" s="119">
        <f t="shared" si="8"/>
        <v>6957.5</v>
      </c>
      <c r="K13" s="119">
        <f t="shared" si="8"/>
        <v>6957.5</v>
      </c>
    </row>
  </sheetData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V4:AF11">
    <cfRule type="cellIs" dxfId="31" priority="3" operator="greaterThan">
      <formula>0</formula>
    </cfRule>
  </conditionalFormatting>
  <conditionalFormatting sqref="AG4:AG11">
    <cfRule type="cellIs" dxfId="30" priority="2" operator="greaterThan">
      <formula>0</formula>
    </cfRule>
  </conditionalFormatting>
  <conditionalFormatting sqref="S4:U11">
    <cfRule type="cellIs" dxfId="7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6C1F-2B29-4A04-8B0D-6EBF4825C498}">
  <dimension ref="A1:AG13"/>
  <sheetViews>
    <sheetView zoomScale="70" zoomScaleNormal="70" workbookViewId="0">
      <selection activeCell="C18" sqref="C18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51.140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21" width="14.42578125" style="5" bestFit="1" customWidth="1"/>
    <col min="22" max="22" width="14.42578125" style="37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39" t="s">
        <v>55</v>
      </c>
      <c r="T1" s="139" t="s">
        <v>55</v>
      </c>
      <c r="U1" s="139" t="s">
        <v>55</v>
      </c>
      <c r="V1" s="139" t="s">
        <v>55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59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60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0</v>
      </c>
      <c r="J4" s="115">
        <f>IF(SUM(S4:AJ4)&gt;I4+L4,I4+L4,SUM(S4:AJ4))</f>
        <v>0</v>
      </c>
      <c r="K4" s="116">
        <f>(SUM(S4:AJ4))</f>
        <v>0</v>
      </c>
      <c r="L4" s="117"/>
      <c r="M4" s="118">
        <f>ROUND(IF(I4*0.25-0.5&lt;0,0,I4*0.25-0.5),0)-P4-N4</f>
        <v>0</v>
      </c>
      <c r="N4" s="117"/>
      <c r="O4" s="117"/>
      <c r="P4" s="117"/>
      <c r="Q4" s="57">
        <f>I4-(SUM(S4:AB4))+L4</f>
        <v>0</v>
      </c>
      <c r="R4" s="58" t="str">
        <f t="shared" ref="R4:R11" si="0">IF(Q4&lt;0,"ATENÇÃO","OK")</f>
        <v>OK</v>
      </c>
      <c r="S4" s="52"/>
      <c r="T4" s="53"/>
      <c r="U4" s="45"/>
      <c r="V4" s="43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30</v>
      </c>
      <c r="J5" s="115">
        <f t="shared" ref="J5:J11" si="1">IF(SUM(S5:AJ5)&gt;I5+L5,I5+L5,SUM(S5:AJ5))</f>
        <v>0</v>
      </c>
      <c r="K5" s="116">
        <f t="shared" ref="K5:K11" si="2">(SUM(S5:AJ5))</f>
        <v>0</v>
      </c>
      <c r="L5" s="117"/>
      <c r="M5" s="118">
        <f t="shared" ref="M5:M11" si="3">ROUND(IF(I5*0.25-0.5&lt;0,0,I5*0.25-0.5),0)-P5-N5</f>
        <v>7</v>
      </c>
      <c r="N5" s="117"/>
      <c r="O5" s="117"/>
      <c r="P5" s="117"/>
      <c r="Q5" s="57">
        <f t="shared" ref="Q5:Q11" si="4">I5-(SUM(S5:AB5))+L5</f>
        <v>30</v>
      </c>
      <c r="R5" s="58" t="str">
        <f t="shared" si="0"/>
        <v>OK</v>
      </c>
      <c r="S5" s="52"/>
      <c r="T5" s="54"/>
      <c r="U5" s="46"/>
      <c r="V5" s="36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0</v>
      </c>
      <c r="J6" s="115">
        <f t="shared" si="1"/>
        <v>0</v>
      </c>
      <c r="K6" s="116">
        <f t="shared" si="2"/>
        <v>0</v>
      </c>
      <c r="L6" s="117"/>
      <c r="M6" s="118">
        <f t="shared" si="3"/>
        <v>0</v>
      </c>
      <c r="N6" s="117"/>
      <c r="O6" s="117"/>
      <c r="P6" s="117"/>
      <c r="Q6" s="57">
        <f t="shared" si="4"/>
        <v>0</v>
      </c>
      <c r="R6" s="58" t="str">
        <f t="shared" si="0"/>
        <v>OK</v>
      </c>
      <c r="S6" s="52"/>
      <c r="T6" s="54"/>
      <c r="U6" s="46"/>
      <c r="V6" s="36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0</v>
      </c>
      <c r="J7" s="115">
        <f t="shared" si="1"/>
        <v>0</v>
      </c>
      <c r="K7" s="116">
        <f t="shared" si="2"/>
        <v>0</v>
      </c>
      <c r="L7" s="117"/>
      <c r="M7" s="118">
        <f t="shared" si="3"/>
        <v>0</v>
      </c>
      <c r="N7" s="117"/>
      <c r="O7" s="117"/>
      <c r="P7" s="117"/>
      <c r="Q7" s="57">
        <f t="shared" si="4"/>
        <v>0</v>
      </c>
      <c r="R7" s="58" t="str">
        <f t="shared" si="0"/>
        <v>OK</v>
      </c>
      <c r="S7" s="52"/>
      <c r="T7" s="55"/>
      <c r="U7" s="46"/>
      <c r="V7" s="36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0</v>
      </c>
      <c r="J8" s="115">
        <f t="shared" si="1"/>
        <v>0</v>
      </c>
      <c r="K8" s="116">
        <f t="shared" si="2"/>
        <v>0</v>
      </c>
      <c r="L8" s="117"/>
      <c r="M8" s="118">
        <f t="shared" si="3"/>
        <v>0</v>
      </c>
      <c r="N8" s="117"/>
      <c r="O8" s="117"/>
      <c r="P8" s="117"/>
      <c r="Q8" s="57">
        <f t="shared" si="4"/>
        <v>0</v>
      </c>
      <c r="R8" s="58" t="str">
        <f t="shared" si="0"/>
        <v>OK</v>
      </c>
      <c r="S8" s="52"/>
      <c r="T8" s="55"/>
      <c r="U8" s="46"/>
      <c r="V8" s="3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30</v>
      </c>
      <c r="J9" s="115">
        <f t="shared" si="1"/>
        <v>0</v>
      </c>
      <c r="K9" s="116">
        <f t="shared" si="2"/>
        <v>0</v>
      </c>
      <c r="L9" s="117"/>
      <c r="M9" s="118">
        <f t="shared" si="3"/>
        <v>7</v>
      </c>
      <c r="N9" s="117"/>
      <c r="O9" s="117"/>
      <c r="P9" s="117"/>
      <c r="Q9" s="57">
        <f t="shared" si="4"/>
        <v>30</v>
      </c>
      <c r="R9" s="58" t="str">
        <f t="shared" si="0"/>
        <v>OK</v>
      </c>
      <c r="S9" s="52"/>
      <c r="T9" s="55"/>
      <c r="U9" s="46"/>
      <c r="V9" s="36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50</v>
      </c>
      <c r="J10" s="115">
        <f t="shared" si="1"/>
        <v>0</v>
      </c>
      <c r="K10" s="116">
        <f t="shared" si="2"/>
        <v>0</v>
      </c>
      <c r="L10" s="117"/>
      <c r="M10" s="118">
        <f t="shared" si="3"/>
        <v>12</v>
      </c>
      <c r="N10" s="117"/>
      <c r="O10" s="117"/>
      <c r="P10" s="117"/>
      <c r="Q10" s="57">
        <f t="shared" si="4"/>
        <v>50</v>
      </c>
      <c r="R10" s="58" t="str">
        <f t="shared" si="0"/>
        <v>OK</v>
      </c>
      <c r="S10" s="52"/>
      <c r="T10" s="55"/>
      <c r="U10" s="46"/>
      <c r="V10" s="36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52"/>
      <c r="T11" s="52"/>
      <c r="U11" s="45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110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110</v>
      </c>
      <c r="S12" s="44">
        <f t="shared" ref="S12:AG12" si="6">SUMPRODUCT($H$4:$H$11,S4:S11)</f>
        <v>0</v>
      </c>
      <c r="T12" s="44">
        <f t="shared" si="6"/>
        <v>0</v>
      </c>
      <c r="U12" s="44">
        <f t="shared" si="6"/>
        <v>0</v>
      </c>
      <c r="V12" s="44">
        <f t="shared" si="6"/>
        <v>0</v>
      </c>
      <c r="W12" s="44">
        <f t="shared" si="6"/>
        <v>0</v>
      </c>
      <c r="X12" s="44">
        <f t="shared" si="6"/>
        <v>0</v>
      </c>
      <c r="Y12" s="44">
        <f t="shared" si="6"/>
        <v>0</v>
      </c>
      <c r="Z12" s="44">
        <f t="shared" si="6"/>
        <v>0</v>
      </c>
      <c r="AA12" s="44">
        <f t="shared" si="6"/>
        <v>0</v>
      </c>
      <c r="AB12" s="44">
        <f t="shared" si="6"/>
        <v>0</v>
      </c>
      <c r="AC12" s="44">
        <f t="shared" si="6"/>
        <v>0</v>
      </c>
      <c r="AD12" s="44">
        <f t="shared" si="6"/>
        <v>0</v>
      </c>
      <c r="AE12" s="44">
        <f t="shared" si="6"/>
        <v>0</v>
      </c>
      <c r="AF12" s="44">
        <f t="shared" si="6"/>
        <v>0</v>
      </c>
      <c r="AG12" s="44">
        <f t="shared" si="6"/>
        <v>0</v>
      </c>
    </row>
    <row r="13" spans="1:33" x14ac:dyDescent="0.25">
      <c r="I13" s="119">
        <f t="shared" ref="I13:K13" si="7">SUMPRODUCT($H$4:$H$11,I4:I11)</f>
        <v>1298.1999999999998</v>
      </c>
      <c r="J13" s="119">
        <f t="shared" si="7"/>
        <v>0</v>
      </c>
      <c r="K13" s="119">
        <f t="shared" si="7"/>
        <v>0</v>
      </c>
    </row>
  </sheetData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S4:AF11">
    <cfRule type="cellIs" dxfId="29" priority="2" operator="greaterThan">
      <formula>0</formula>
    </cfRule>
  </conditionalFormatting>
  <conditionalFormatting sqref="AG4:AG11">
    <cfRule type="cellIs" dxfId="28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5DEF-4C0B-42D9-BB63-F67D40ED7376}">
  <dimension ref="A1:AG13"/>
  <sheetViews>
    <sheetView zoomScale="80" zoomScaleNormal="80" workbookViewId="0">
      <selection activeCell="G12" sqref="G12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52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21" width="14.42578125" style="5" bestFit="1" customWidth="1"/>
    <col min="22" max="22" width="14.42578125" style="37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39" t="s">
        <v>55</v>
      </c>
      <c r="T1" s="139" t="s">
        <v>55</v>
      </c>
      <c r="U1" s="139" t="s">
        <v>55</v>
      </c>
      <c r="V1" s="139" t="s">
        <v>55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60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60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50</v>
      </c>
      <c r="J4" s="115">
        <f>IF(SUM(S4:AJ4)&gt;I4+L4,I4+L4,SUM(S4:AJ4))</f>
        <v>0</v>
      </c>
      <c r="K4" s="116">
        <f>(SUM(S4:AJ4))</f>
        <v>0</v>
      </c>
      <c r="L4" s="117"/>
      <c r="M4" s="118">
        <f>ROUND(IF(I4*0.25-0.5&lt;0,0,I4*0.25-0.5),0)-P4-N4</f>
        <v>12</v>
      </c>
      <c r="N4" s="117"/>
      <c r="O4" s="117"/>
      <c r="P4" s="117"/>
      <c r="Q4" s="57">
        <f>I4-(SUM(S4:AB4))+L4</f>
        <v>50</v>
      </c>
      <c r="R4" s="58" t="str">
        <f t="shared" ref="R4:R11" si="0">IF(Q4&lt;0,"ATENÇÃO","OK")</f>
        <v>OK</v>
      </c>
      <c r="S4" s="52"/>
      <c r="T4" s="53"/>
      <c r="U4" s="45"/>
      <c r="V4" s="43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50</v>
      </c>
      <c r="J5" s="115">
        <f t="shared" ref="J5:J11" si="1">IF(SUM(S5:AJ5)&gt;I5+L5,I5+L5,SUM(S5:AJ5))</f>
        <v>0</v>
      </c>
      <c r="K5" s="116">
        <f t="shared" ref="K5:K11" si="2">(SUM(S5:AJ5))</f>
        <v>0</v>
      </c>
      <c r="L5" s="117"/>
      <c r="M5" s="118">
        <f t="shared" ref="M5:M11" si="3">ROUND(IF(I5*0.25-0.5&lt;0,0,I5*0.25-0.5),0)-P5-N5</f>
        <v>12</v>
      </c>
      <c r="N5" s="117"/>
      <c r="O5" s="117"/>
      <c r="P5" s="117"/>
      <c r="Q5" s="57">
        <f t="shared" ref="Q5:Q11" si="4">I5-(SUM(S5:AB5))+L5</f>
        <v>50</v>
      </c>
      <c r="R5" s="58" t="str">
        <f t="shared" si="0"/>
        <v>OK</v>
      </c>
      <c r="S5" s="52"/>
      <c r="T5" s="54"/>
      <c r="U5" s="46"/>
      <c r="V5" s="36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50</v>
      </c>
      <c r="J6" s="115">
        <f t="shared" si="1"/>
        <v>0</v>
      </c>
      <c r="K6" s="116">
        <f t="shared" si="2"/>
        <v>0</v>
      </c>
      <c r="L6" s="117"/>
      <c r="M6" s="118">
        <f t="shared" si="3"/>
        <v>12</v>
      </c>
      <c r="N6" s="117"/>
      <c r="O6" s="117"/>
      <c r="P6" s="117"/>
      <c r="Q6" s="57">
        <f t="shared" si="4"/>
        <v>50</v>
      </c>
      <c r="R6" s="58" t="str">
        <f t="shared" si="0"/>
        <v>OK</v>
      </c>
      <c r="S6" s="52"/>
      <c r="T6" s="54"/>
      <c r="U6" s="46"/>
      <c r="V6" s="36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50</v>
      </c>
      <c r="J7" s="115">
        <f t="shared" si="1"/>
        <v>0</v>
      </c>
      <c r="K7" s="116">
        <f t="shared" si="2"/>
        <v>0</v>
      </c>
      <c r="L7" s="117"/>
      <c r="M7" s="118">
        <f t="shared" si="3"/>
        <v>12</v>
      </c>
      <c r="N7" s="117"/>
      <c r="O7" s="117"/>
      <c r="P7" s="117"/>
      <c r="Q7" s="57">
        <f t="shared" si="4"/>
        <v>50</v>
      </c>
      <c r="R7" s="58" t="str">
        <f t="shared" si="0"/>
        <v>OK</v>
      </c>
      <c r="S7" s="52"/>
      <c r="T7" s="55"/>
      <c r="U7" s="46"/>
      <c r="V7" s="36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50</v>
      </c>
      <c r="J8" s="115">
        <f t="shared" si="1"/>
        <v>0</v>
      </c>
      <c r="K8" s="116">
        <f t="shared" si="2"/>
        <v>0</v>
      </c>
      <c r="L8" s="117"/>
      <c r="M8" s="118">
        <f t="shared" si="3"/>
        <v>12</v>
      </c>
      <c r="N8" s="117"/>
      <c r="O8" s="117"/>
      <c r="P8" s="117"/>
      <c r="Q8" s="57">
        <f t="shared" si="4"/>
        <v>50</v>
      </c>
      <c r="R8" s="58" t="str">
        <f t="shared" si="0"/>
        <v>OK</v>
      </c>
      <c r="S8" s="52"/>
      <c r="T8" s="55"/>
      <c r="U8" s="46"/>
      <c r="V8" s="3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50</v>
      </c>
      <c r="J9" s="115">
        <f t="shared" si="1"/>
        <v>0</v>
      </c>
      <c r="K9" s="116">
        <f t="shared" si="2"/>
        <v>0</v>
      </c>
      <c r="L9" s="117"/>
      <c r="M9" s="118">
        <f t="shared" si="3"/>
        <v>12</v>
      </c>
      <c r="N9" s="117"/>
      <c r="O9" s="117"/>
      <c r="P9" s="117"/>
      <c r="Q9" s="57">
        <f t="shared" si="4"/>
        <v>50</v>
      </c>
      <c r="R9" s="58" t="str">
        <f t="shared" si="0"/>
        <v>OK</v>
      </c>
      <c r="S9" s="52"/>
      <c r="T9" s="55"/>
      <c r="U9" s="46"/>
      <c r="V9" s="36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50</v>
      </c>
      <c r="J10" s="115">
        <f t="shared" si="1"/>
        <v>0</v>
      </c>
      <c r="K10" s="116">
        <f t="shared" si="2"/>
        <v>0</v>
      </c>
      <c r="L10" s="117"/>
      <c r="M10" s="118">
        <f t="shared" si="3"/>
        <v>12</v>
      </c>
      <c r="N10" s="117"/>
      <c r="O10" s="117"/>
      <c r="P10" s="117"/>
      <c r="Q10" s="57">
        <f t="shared" si="4"/>
        <v>50</v>
      </c>
      <c r="R10" s="58" t="str">
        <f t="shared" si="0"/>
        <v>OK</v>
      </c>
      <c r="S10" s="52"/>
      <c r="T10" s="55"/>
      <c r="U10" s="46"/>
      <c r="V10" s="36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52"/>
      <c r="T11" s="52"/>
      <c r="U11" s="45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350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350</v>
      </c>
      <c r="S12" s="44">
        <f t="shared" ref="S12:AG12" si="6">SUMPRODUCT($H$4:$H$11,S4:S11)</f>
        <v>0</v>
      </c>
      <c r="T12" s="44">
        <f t="shared" si="6"/>
        <v>0</v>
      </c>
      <c r="U12" s="44">
        <f t="shared" si="6"/>
        <v>0</v>
      </c>
      <c r="V12" s="44">
        <f t="shared" si="6"/>
        <v>0</v>
      </c>
      <c r="W12" s="44">
        <f t="shared" si="6"/>
        <v>0</v>
      </c>
      <c r="X12" s="44">
        <f t="shared" si="6"/>
        <v>0</v>
      </c>
      <c r="Y12" s="44">
        <f t="shared" si="6"/>
        <v>0</v>
      </c>
      <c r="Z12" s="44">
        <f t="shared" si="6"/>
        <v>0</v>
      </c>
      <c r="AA12" s="44">
        <f t="shared" si="6"/>
        <v>0</v>
      </c>
      <c r="AB12" s="44">
        <f t="shared" si="6"/>
        <v>0</v>
      </c>
      <c r="AC12" s="44">
        <f t="shared" si="6"/>
        <v>0</v>
      </c>
      <c r="AD12" s="44">
        <f t="shared" si="6"/>
        <v>0</v>
      </c>
      <c r="AE12" s="44">
        <f t="shared" si="6"/>
        <v>0</v>
      </c>
      <c r="AF12" s="44">
        <f t="shared" si="6"/>
        <v>0</v>
      </c>
      <c r="AG12" s="44">
        <f t="shared" si="6"/>
        <v>0</v>
      </c>
    </row>
    <row r="13" spans="1:33" x14ac:dyDescent="0.25">
      <c r="I13" s="119">
        <f t="shared" ref="I13:K13" si="7">SUMPRODUCT($H$4:$H$11,I4:I11)</f>
        <v>5703</v>
      </c>
      <c r="J13" s="119">
        <f t="shared" si="7"/>
        <v>0</v>
      </c>
      <c r="K13" s="119">
        <f t="shared" si="7"/>
        <v>0</v>
      </c>
    </row>
  </sheetData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S4:AF11">
    <cfRule type="cellIs" dxfId="27" priority="2" operator="greaterThan">
      <formula>0</formula>
    </cfRule>
  </conditionalFormatting>
  <conditionalFormatting sqref="AG4:AG11">
    <cfRule type="cellIs" dxfId="2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3CC6-34AA-4ECC-AB96-0E929630A1BA}">
  <dimension ref="A1:AG13"/>
  <sheetViews>
    <sheetView zoomScale="70" zoomScaleNormal="70" workbookViewId="0">
      <selection activeCell="C4" sqref="C4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49.140625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21" width="14.42578125" style="5" bestFit="1" customWidth="1"/>
    <col min="22" max="22" width="14.42578125" style="37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39" t="s">
        <v>55</v>
      </c>
      <c r="T1" s="139" t="s">
        <v>55</v>
      </c>
      <c r="U1" s="139" t="s">
        <v>55</v>
      </c>
      <c r="V1" s="139" t="s">
        <v>55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61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60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50</v>
      </c>
      <c r="J4" s="115">
        <f>IF(SUM(S4:AJ4)&gt;I4+L4,I4+L4,SUM(S4:AJ4))</f>
        <v>0</v>
      </c>
      <c r="K4" s="116">
        <f>(SUM(S4:AJ4))</f>
        <v>0</v>
      </c>
      <c r="L4" s="117"/>
      <c r="M4" s="118">
        <f>ROUND(IF(I4*0.25-0.5&lt;0,0,I4*0.25-0.5),0)-P4-N4</f>
        <v>12</v>
      </c>
      <c r="N4" s="117"/>
      <c r="O4" s="117"/>
      <c r="P4" s="117"/>
      <c r="Q4" s="57">
        <f>I4-(SUM(S4:AB4))+L4</f>
        <v>50</v>
      </c>
      <c r="R4" s="58" t="str">
        <f t="shared" ref="R4:R11" si="0">IF(Q4&lt;0,"ATENÇÃO","OK")</f>
        <v>OK</v>
      </c>
      <c r="S4" s="52"/>
      <c r="T4" s="53"/>
      <c r="U4" s="45"/>
      <c r="V4" s="43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50</v>
      </c>
      <c r="J5" s="115">
        <f t="shared" ref="J5:J11" si="1">IF(SUM(S5:AJ5)&gt;I5+L5,I5+L5,SUM(S5:AJ5))</f>
        <v>0</v>
      </c>
      <c r="K5" s="116">
        <f t="shared" ref="K5:K11" si="2">(SUM(S5:AJ5))</f>
        <v>0</v>
      </c>
      <c r="L5" s="117"/>
      <c r="M5" s="118">
        <f t="shared" ref="M5:M11" si="3">ROUND(IF(I5*0.25-0.5&lt;0,0,I5*0.25-0.5),0)-P5-N5</f>
        <v>12</v>
      </c>
      <c r="N5" s="117"/>
      <c r="O5" s="117"/>
      <c r="P5" s="117"/>
      <c r="Q5" s="57">
        <f t="shared" ref="Q5:Q11" si="4">I5-(SUM(S5:AB5))+L5</f>
        <v>50</v>
      </c>
      <c r="R5" s="58" t="str">
        <f t="shared" si="0"/>
        <v>OK</v>
      </c>
      <c r="S5" s="52"/>
      <c r="T5" s="54"/>
      <c r="U5" s="46"/>
      <c r="V5" s="36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50</v>
      </c>
      <c r="J6" s="115">
        <f t="shared" si="1"/>
        <v>0</v>
      </c>
      <c r="K6" s="116">
        <f t="shared" si="2"/>
        <v>0</v>
      </c>
      <c r="L6" s="117"/>
      <c r="M6" s="118">
        <f t="shared" si="3"/>
        <v>12</v>
      </c>
      <c r="N6" s="117"/>
      <c r="O6" s="117"/>
      <c r="P6" s="117"/>
      <c r="Q6" s="57">
        <f t="shared" si="4"/>
        <v>50</v>
      </c>
      <c r="R6" s="58" t="str">
        <f t="shared" si="0"/>
        <v>OK</v>
      </c>
      <c r="S6" s="52"/>
      <c r="T6" s="54"/>
      <c r="U6" s="46"/>
      <c r="V6" s="36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50</v>
      </c>
      <c r="J7" s="115">
        <f t="shared" si="1"/>
        <v>0</v>
      </c>
      <c r="K7" s="116">
        <f t="shared" si="2"/>
        <v>0</v>
      </c>
      <c r="L7" s="117"/>
      <c r="M7" s="118">
        <f t="shared" si="3"/>
        <v>12</v>
      </c>
      <c r="N7" s="117"/>
      <c r="O7" s="117"/>
      <c r="P7" s="117"/>
      <c r="Q7" s="57">
        <f t="shared" si="4"/>
        <v>50</v>
      </c>
      <c r="R7" s="58" t="str">
        <f t="shared" si="0"/>
        <v>OK</v>
      </c>
      <c r="S7" s="52"/>
      <c r="T7" s="55"/>
      <c r="U7" s="46"/>
      <c r="V7" s="36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50</v>
      </c>
      <c r="J8" s="115">
        <f t="shared" si="1"/>
        <v>0</v>
      </c>
      <c r="K8" s="116">
        <f t="shared" si="2"/>
        <v>0</v>
      </c>
      <c r="L8" s="117"/>
      <c r="M8" s="118">
        <f t="shared" si="3"/>
        <v>12</v>
      </c>
      <c r="N8" s="117"/>
      <c r="O8" s="117"/>
      <c r="P8" s="117"/>
      <c r="Q8" s="57">
        <f t="shared" si="4"/>
        <v>50</v>
      </c>
      <c r="R8" s="58" t="str">
        <f t="shared" si="0"/>
        <v>OK</v>
      </c>
      <c r="S8" s="52"/>
      <c r="T8" s="55"/>
      <c r="U8" s="46"/>
      <c r="V8" s="3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50</v>
      </c>
      <c r="J9" s="115">
        <f t="shared" si="1"/>
        <v>0</v>
      </c>
      <c r="K9" s="116">
        <f t="shared" si="2"/>
        <v>0</v>
      </c>
      <c r="L9" s="117"/>
      <c r="M9" s="118">
        <f t="shared" si="3"/>
        <v>12</v>
      </c>
      <c r="N9" s="117"/>
      <c r="O9" s="117"/>
      <c r="P9" s="117"/>
      <c r="Q9" s="57">
        <f t="shared" si="4"/>
        <v>50</v>
      </c>
      <c r="R9" s="58" t="str">
        <f t="shared" si="0"/>
        <v>OK</v>
      </c>
      <c r="S9" s="52"/>
      <c r="T9" s="55"/>
      <c r="U9" s="46"/>
      <c r="V9" s="36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50</v>
      </c>
      <c r="J10" s="115">
        <f t="shared" si="1"/>
        <v>0</v>
      </c>
      <c r="K10" s="116">
        <f t="shared" si="2"/>
        <v>0</v>
      </c>
      <c r="L10" s="117"/>
      <c r="M10" s="118">
        <f t="shared" si="3"/>
        <v>12</v>
      </c>
      <c r="N10" s="117"/>
      <c r="O10" s="117"/>
      <c r="P10" s="117"/>
      <c r="Q10" s="57">
        <f t="shared" si="4"/>
        <v>50</v>
      </c>
      <c r="R10" s="58" t="str">
        <f t="shared" si="0"/>
        <v>OK</v>
      </c>
      <c r="S10" s="52"/>
      <c r="T10" s="55"/>
      <c r="U10" s="46"/>
      <c r="V10" s="36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52"/>
      <c r="T11" s="52"/>
      <c r="U11" s="45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350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350</v>
      </c>
      <c r="S12" s="44">
        <f t="shared" ref="S12:AG12" si="6">SUMPRODUCT($H$4:$H$11,S4:S11)</f>
        <v>0</v>
      </c>
      <c r="T12" s="44">
        <f t="shared" si="6"/>
        <v>0</v>
      </c>
      <c r="U12" s="44">
        <f t="shared" si="6"/>
        <v>0</v>
      </c>
      <c r="V12" s="44">
        <f t="shared" si="6"/>
        <v>0</v>
      </c>
      <c r="W12" s="44">
        <f t="shared" si="6"/>
        <v>0</v>
      </c>
      <c r="X12" s="44">
        <f t="shared" si="6"/>
        <v>0</v>
      </c>
      <c r="Y12" s="44">
        <f t="shared" si="6"/>
        <v>0</v>
      </c>
      <c r="Z12" s="44">
        <f t="shared" si="6"/>
        <v>0</v>
      </c>
      <c r="AA12" s="44">
        <f t="shared" si="6"/>
        <v>0</v>
      </c>
      <c r="AB12" s="44">
        <f t="shared" si="6"/>
        <v>0</v>
      </c>
      <c r="AC12" s="44">
        <f t="shared" si="6"/>
        <v>0</v>
      </c>
      <c r="AD12" s="44">
        <f t="shared" si="6"/>
        <v>0</v>
      </c>
      <c r="AE12" s="44">
        <f t="shared" si="6"/>
        <v>0</v>
      </c>
      <c r="AF12" s="44">
        <f t="shared" si="6"/>
        <v>0</v>
      </c>
      <c r="AG12" s="44">
        <f t="shared" si="6"/>
        <v>0</v>
      </c>
    </row>
    <row r="13" spans="1:33" x14ac:dyDescent="0.25">
      <c r="I13" s="119">
        <f t="shared" ref="I13:K13" si="7">SUMPRODUCT($H$4:$H$11,I4:I11)</f>
        <v>5703</v>
      </c>
      <c r="J13" s="119">
        <f t="shared" si="7"/>
        <v>0</v>
      </c>
      <c r="K13" s="119">
        <f t="shared" si="7"/>
        <v>0</v>
      </c>
    </row>
  </sheetData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S4:AF11">
    <cfRule type="cellIs" dxfId="25" priority="2" operator="greaterThan">
      <formula>0</formula>
    </cfRule>
  </conditionalFormatting>
  <conditionalFormatting sqref="AG4:AG11">
    <cfRule type="cellIs" dxfId="24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7D92-4CF4-4B33-BDA3-84503B42549D}">
  <dimension ref="A1:AI13"/>
  <sheetViews>
    <sheetView zoomScale="70" zoomScaleNormal="70" workbookViewId="0">
      <selection activeCell="V12" sqref="V12"/>
    </sheetView>
  </sheetViews>
  <sheetFormatPr defaultColWidth="9.7109375" defaultRowHeight="15" x14ac:dyDescent="0.25"/>
  <cols>
    <col min="1" max="1" width="15.140625" style="1" customWidth="1"/>
    <col min="2" max="2" width="6" style="24" bestFit="1" customWidth="1"/>
    <col min="3" max="3" width="35" style="1" customWidth="1"/>
    <col min="4" max="4" width="6" style="1" customWidth="1"/>
    <col min="5" max="5" width="7.28515625" style="1" customWidth="1"/>
    <col min="6" max="6" width="10.28515625" style="1" customWidth="1"/>
    <col min="7" max="7" width="11.28515625" style="1" customWidth="1"/>
    <col min="8" max="8" width="12.5703125" style="1" customWidth="1"/>
    <col min="9" max="16" width="13.28515625" style="6" customWidth="1"/>
    <col min="17" max="17" width="13.28515625" style="25" customWidth="1"/>
    <col min="18" max="18" width="12.5703125" style="4" customWidth="1"/>
    <col min="19" max="21" width="15.140625" style="5" customWidth="1"/>
    <col min="22" max="22" width="16.140625" style="5" customWidth="1"/>
    <col min="23" max="23" width="14.42578125" style="5" bestFit="1" customWidth="1"/>
    <col min="24" max="24" width="14.42578125" style="37" bestFit="1" customWidth="1"/>
    <col min="25" max="35" width="14.42578125" style="5" bestFit="1" customWidth="1"/>
    <col min="36" max="16384" width="9.7109375" style="2"/>
  </cols>
  <sheetData>
    <row r="1" spans="1:35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46" t="s">
        <v>71</v>
      </c>
      <c r="T1" s="146" t="s">
        <v>112</v>
      </c>
      <c r="U1" s="146" t="s">
        <v>113</v>
      </c>
      <c r="V1" s="146" t="s">
        <v>72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  <c r="AH1" s="139" t="s">
        <v>55</v>
      </c>
      <c r="AI1" s="139" t="s">
        <v>55</v>
      </c>
    </row>
    <row r="2" spans="1:35" ht="23.25" customHeight="1" x14ac:dyDescent="0.25">
      <c r="A2" s="140" t="s">
        <v>62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46"/>
      <c r="T2" s="146"/>
      <c r="U2" s="146"/>
      <c r="V2" s="146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</row>
    <row r="3" spans="1:35" s="3" customFormat="1" ht="60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72">
        <v>45608</v>
      </c>
      <c r="T3" s="72">
        <v>45622</v>
      </c>
      <c r="U3" s="72">
        <v>45622</v>
      </c>
      <c r="V3" s="72">
        <v>45622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  <c r="AH3" s="42" t="s">
        <v>1</v>
      </c>
      <c r="AI3" s="42" t="s">
        <v>1</v>
      </c>
    </row>
    <row r="4" spans="1:35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73" t="s">
        <v>73</v>
      </c>
      <c r="H4" s="66">
        <v>31.99</v>
      </c>
      <c r="I4" s="56">
        <v>50</v>
      </c>
      <c r="J4" s="115">
        <f>IF(SUM(S4:AL4)&gt;I4+L4,I4+L4,SUM(S4:AL4))</f>
        <v>30</v>
      </c>
      <c r="K4" s="116">
        <f>(SUM(S4:AL4))</f>
        <v>30</v>
      </c>
      <c r="L4" s="117"/>
      <c r="M4" s="118">
        <f>ROUND(IF(I4*0.25-0.5&lt;0,0,I4*0.25-0.5),0)-P4-N4</f>
        <v>12</v>
      </c>
      <c r="N4" s="117"/>
      <c r="O4" s="117"/>
      <c r="P4" s="117"/>
      <c r="Q4" s="57">
        <f>I4-(SUM(S4:AD4))+L4</f>
        <v>20</v>
      </c>
      <c r="R4" s="58" t="str">
        <f t="shared" ref="R4:R11" si="0">IF(Q4&lt;0,"ATENÇÃO","OK")</f>
        <v>OK</v>
      </c>
      <c r="S4" s="52"/>
      <c r="T4" s="52"/>
      <c r="U4" s="52"/>
      <c r="V4" s="52">
        <v>30</v>
      </c>
      <c r="W4" s="45"/>
      <c r="X4" s="43"/>
      <c r="Y4" s="38"/>
      <c r="Z4" s="27"/>
      <c r="AA4" s="38"/>
      <c r="AB4" s="38"/>
      <c r="AC4" s="43"/>
      <c r="AD4" s="43"/>
      <c r="AE4" s="43"/>
      <c r="AF4" s="43"/>
      <c r="AG4" s="43"/>
      <c r="AH4" s="43"/>
      <c r="AI4" s="43"/>
    </row>
    <row r="5" spans="1:35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50</v>
      </c>
      <c r="J5" s="115">
        <f t="shared" ref="J5:J11" si="1">IF(SUM(S5:AL5)&gt;I5+L5,I5+L5,SUM(S5:AL5))</f>
        <v>30</v>
      </c>
      <c r="K5" s="116">
        <f t="shared" ref="K5:K11" si="2">(SUM(S5:AL5))</f>
        <v>30</v>
      </c>
      <c r="L5" s="117"/>
      <c r="M5" s="118">
        <f t="shared" ref="M5:M11" si="3">ROUND(IF(I5*0.25-0.5&lt;0,0,I5*0.25-0.5),0)-P5-N5</f>
        <v>12</v>
      </c>
      <c r="N5" s="117"/>
      <c r="O5" s="117"/>
      <c r="P5" s="117"/>
      <c r="Q5" s="57">
        <f t="shared" ref="Q5:Q11" si="4">I5-(SUM(S5:AD5))+L5</f>
        <v>20</v>
      </c>
      <c r="R5" s="58" t="str">
        <f t="shared" si="0"/>
        <v>OK</v>
      </c>
      <c r="S5" s="52"/>
      <c r="T5" s="52">
        <v>30</v>
      </c>
      <c r="U5" s="52"/>
      <c r="V5" s="55"/>
      <c r="W5" s="46"/>
      <c r="X5" s="36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6" spans="1:35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50</v>
      </c>
      <c r="J6" s="115">
        <f t="shared" si="1"/>
        <v>30</v>
      </c>
      <c r="K6" s="116">
        <f t="shared" si="2"/>
        <v>30</v>
      </c>
      <c r="L6" s="117"/>
      <c r="M6" s="118">
        <f t="shared" si="3"/>
        <v>12</v>
      </c>
      <c r="N6" s="117"/>
      <c r="O6" s="117"/>
      <c r="P6" s="117"/>
      <c r="Q6" s="57">
        <f t="shared" si="4"/>
        <v>20</v>
      </c>
      <c r="R6" s="58" t="str">
        <f t="shared" si="0"/>
        <v>OK</v>
      </c>
      <c r="S6" s="52"/>
      <c r="T6" s="52">
        <v>30</v>
      </c>
      <c r="U6" s="52"/>
      <c r="V6" s="55"/>
      <c r="W6" s="46"/>
      <c r="X6" s="36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pans="1:35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50</v>
      </c>
      <c r="J7" s="115">
        <f t="shared" si="1"/>
        <v>30</v>
      </c>
      <c r="K7" s="116">
        <f t="shared" si="2"/>
        <v>30</v>
      </c>
      <c r="L7" s="117"/>
      <c r="M7" s="118">
        <f t="shared" si="3"/>
        <v>12</v>
      </c>
      <c r="N7" s="117"/>
      <c r="O7" s="117"/>
      <c r="P7" s="117"/>
      <c r="Q7" s="57">
        <f t="shared" si="4"/>
        <v>20</v>
      </c>
      <c r="R7" s="58" t="str">
        <f t="shared" si="0"/>
        <v>OK</v>
      </c>
      <c r="S7" s="52"/>
      <c r="T7" s="52"/>
      <c r="U7" s="52">
        <v>30</v>
      </c>
      <c r="V7" s="55"/>
      <c r="W7" s="46"/>
      <c r="X7" s="36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</row>
    <row r="8" spans="1:35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74" t="s">
        <v>75</v>
      </c>
      <c r="H8" s="28">
        <v>5.09</v>
      </c>
      <c r="I8" s="56">
        <v>50</v>
      </c>
      <c r="J8" s="115">
        <f t="shared" si="1"/>
        <v>30</v>
      </c>
      <c r="K8" s="116">
        <f t="shared" si="2"/>
        <v>30</v>
      </c>
      <c r="L8" s="117"/>
      <c r="M8" s="118">
        <f t="shared" si="3"/>
        <v>12</v>
      </c>
      <c r="N8" s="117"/>
      <c r="O8" s="117"/>
      <c r="P8" s="117"/>
      <c r="Q8" s="57">
        <f t="shared" si="4"/>
        <v>20</v>
      </c>
      <c r="R8" s="58" t="str">
        <f t="shared" si="0"/>
        <v>OK</v>
      </c>
      <c r="S8" s="52"/>
      <c r="T8" s="52"/>
      <c r="U8" s="52"/>
      <c r="V8" s="55">
        <v>30</v>
      </c>
      <c r="W8" s="46"/>
      <c r="X8" s="36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</row>
    <row r="9" spans="1:35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74" t="s">
        <v>73</v>
      </c>
      <c r="H9" s="28">
        <v>16.989999999999998</v>
      </c>
      <c r="I9" s="56">
        <v>50</v>
      </c>
      <c r="J9" s="115">
        <f t="shared" si="1"/>
        <v>50</v>
      </c>
      <c r="K9" s="116">
        <f t="shared" si="2"/>
        <v>50</v>
      </c>
      <c r="L9" s="117"/>
      <c r="M9" s="118">
        <f t="shared" si="3"/>
        <v>12</v>
      </c>
      <c r="N9" s="117"/>
      <c r="O9" s="117"/>
      <c r="P9" s="117"/>
      <c r="Q9" s="57">
        <f t="shared" si="4"/>
        <v>0</v>
      </c>
      <c r="R9" s="58" t="str">
        <f t="shared" si="0"/>
        <v>OK</v>
      </c>
      <c r="S9" s="52">
        <v>35</v>
      </c>
      <c r="T9" s="52"/>
      <c r="U9" s="52"/>
      <c r="V9" s="55">
        <v>15</v>
      </c>
      <c r="W9" s="46"/>
      <c r="X9" s="36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</row>
    <row r="10" spans="1:35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74" t="s">
        <v>74</v>
      </c>
      <c r="H10" s="28">
        <v>5.69</v>
      </c>
      <c r="I10" s="56">
        <v>50</v>
      </c>
      <c r="J10" s="115">
        <f t="shared" si="1"/>
        <v>30</v>
      </c>
      <c r="K10" s="116">
        <f t="shared" si="2"/>
        <v>30</v>
      </c>
      <c r="L10" s="117"/>
      <c r="M10" s="118">
        <f t="shared" si="3"/>
        <v>12</v>
      </c>
      <c r="N10" s="117"/>
      <c r="O10" s="117"/>
      <c r="P10" s="117"/>
      <c r="Q10" s="57">
        <f t="shared" si="4"/>
        <v>20</v>
      </c>
      <c r="R10" s="58" t="str">
        <f t="shared" si="0"/>
        <v>OK</v>
      </c>
      <c r="S10" s="52"/>
      <c r="T10" s="52"/>
      <c r="U10" s="52"/>
      <c r="V10" s="55">
        <v>30</v>
      </c>
      <c r="W10" s="46"/>
      <c r="X10" s="36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</row>
    <row r="11" spans="1:35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52"/>
      <c r="T11" s="52"/>
      <c r="U11" s="52"/>
      <c r="V11" s="52"/>
      <c r="W11" s="45"/>
      <c r="X11" s="35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35" x14ac:dyDescent="0.25">
      <c r="I12" s="64">
        <f>SUM(I4:I11)</f>
        <v>350</v>
      </c>
      <c r="J12" s="64">
        <f t="shared" ref="J12:Q12" si="5">SUM(J4:J11)</f>
        <v>230</v>
      </c>
      <c r="K12" s="64">
        <f t="shared" si="5"/>
        <v>230</v>
      </c>
      <c r="L12" s="64">
        <f t="shared" si="5"/>
        <v>0</v>
      </c>
      <c r="M12" s="64">
        <f t="shared" si="5"/>
        <v>84</v>
      </c>
      <c r="N12" s="64">
        <f t="shared" si="5"/>
        <v>0</v>
      </c>
      <c r="O12" s="64">
        <f t="shared" si="5"/>
        <v>0</v>
      </c>
      <c r="P12" s="64">
        <f t="shared" si="5"/>
        <v>0</v>
      </c>
      <c r="Q12" s="64">
        <f t="shared" si="5"/>
        <v>120</v>
      </c>
      <c r="S12" s="44">
        <f t="shared" ref="S12:AI12" si="6">SUMPRODUCT($H$4:$H$11,S4:S11)</f>
        <v>594.65</v>
      </c>
      <c r="T12" s="44">
        <f t="shared" si="6"/>
        <v>1494</v>
      </c>
      <c r="U12" s="44">
        <f t="shared" si="6"/>
        <v>135</v>
      </c>
      <c r="V12" s="44">
        <f>SUMPRODUCT($H$4:$H$11,V4:V11)</f>
        <v>1537.9499999999998</v>
      </c>
      <c r="W12" s="44">
        <f t="shared" si="6"/>
        <v>0</v>
      </c>
      <c r="X12" s="44">
        <f t="shared" si="6"/>
        <v>0</v>
      </c>
      <c r="Y12" s="44">
        <f t="shared" si="6"/>
        <v>0</v>
      </c>
      <c r="Z12" s="44">
        <f t="shared" si="6"/>
        <v>0</v>
      </c>
      <c r="AA12" s="44">
        <f t="shared" si="6"/>
        <v>0</v>
      </c>
      <c r="AB12" s="44">
        <f t="shared" si="6"/>
        <v>0</v>
      </c>
      <c r="AC12" s="44">
        <f t="shared" si="6"/>
        <v>0</v>
      </c>
      <c r="AD12" s="44">
        <f t="shared" si="6"/>
        <v>0</v>
      </c>
      <c r="AE12" s="44">
        <f t="shared" si="6"/>
        <v>0</v>
      </c>
      <c r="AF12" s="44">
        <f t="shared" si="6"/>
        <v>0</v>
      </c>
      <c r="AG12" s="44">
        <f t="shared" si="6"/>
        <v>0</v>
      </c>
      <c r="AH12" s="44">
        <f t="shared" si="6"/>
        <v>0</v>
      </c>
      <c r="AI12" s="44">
        <f t="shared" si="6"/>
        <v>0</v>
      </c>
    </row>
    <row r="13" spans="1:35" x14ac:dyDescent="0.25">
      <c r="I13" s="119" t="e">
        <f>SUMPRODUCT(#REF!,I4:I11)</f>
        <v>#REF!</v>
      </c>
      <c r="J13" s="119" t="e">
        <f>SUMPRODUCT(#REF!,J4:J11)</f>
        <v>#REF!</v>
      </c>
      <c r="K13" s="119" t="e">
        <f>SUMPRODUCT(#REF!,K4:K11)</f>
        <v>#REF!</v>
      </c>
    </row>
  </sheetData>
  <autoFilter ref="A3:AI12" xr:uid="{66307D92-4CF4-4B33-BDA3-84503B42549D}"/>
  <mergeCells count="21"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A2:R2"/>
    <mergeCell ref="A1:B1"/>
    <mergeCell ref="C1:H1"/>
    <mergeCell ref="I1:R1"/>
    <mergeCell ref="S1:S2"/>
    <mergeCell ref="V1:V2"/>
    <mergeCell ref="T1:T2"/>
    <mergeCell ref="U1:U2"/>
  </mergeCells>
  <conditionalFormatting sqref="S4:AH11">
    <cfRule type="cellIs" dxfId="23" priority="2" operator="greaterThan">
      <formula>0</formula>
    </cfRule>
  </conditionalFormatting>
  <conditionalFormatting sqref="AI4:AI11">
    <cfRule type="cellIs" dxfId="2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348F-9843-40E0-86DE-D2D76883AF35}">
  <dimension ref="A1:AG13"/>
  <sheetViews>
    <sheetView zoomScale="70" zoomScaleNormal="70" workbookViewId="0">
      <selection activeCell="S1" sqref="S1:U1048576"/>
    </sheetView>
  </sheetViews>
  <sheetFormatPr defaultColWidth="9.7109375" defaultRowHeight="15" x14ac:dyDescent="0.25"/>
  <cols>
    <col min="1" max="1" width="26.28515625" style="1" customWidth="1"/>
    <col min="2" max="2" width="6" style="24" bestFit="1" customWidth="1"/>
    <col min="3" max="3" width="63" style="1" customWidth="1"/>
    <col min="4" max="4" width="11.42578125" style="1" customWidth="1"/>
    <col min="5" max="5" width="13.7109375" style="1" customWidth="1"/>
    <col min="6" max="6" width="13.42578125" style="1" customWidth="1"/>
    <col min="7" max="7" width="17.42578125" style="1" customWidth="1"/>
    <col min="8" max="8" width="12.7109375" style="1" bestFit="1" customWidth="1"/>
    <col min="9" max="16" width="13.28515625" style="6" customWidth="1"/>
    <col min="17" max="17" width="13.28515625" style="25" customWidth="1"/>
    <col min="18" max="18" width="12.5703125" style="4" customWidth="1"/>
    <col min="19" max="21" width="14.42578125" style="5" bestFit="1" customWidth="1"/>
    <col min="22" max="22" width="14.42578125" style="37" bestFit="1" customWidth="1"/>
    <col min="23" max="33" width="14.42578125" style="5" bestFit="1" customWidth="1"/>
    <col min="34" max="16384" width="9.7109375" style="2"/>
  </cols>
  <sheetData>
    <row r="1" spans="1:33" ht="39" customHeight="1" x14ac:dyDescent="0.25">
      <c r="A1" s="143" t="s">
        <v>20</v>
      </c>
      <c r="B1" s="144"/>
      <c r="C1" s="145" t="s">
        <v>22</v>
      </c>
      <c r="D1" s="145"/>
      <c r="E1" s="145"/>
      <c r="F1" s="145"/>
      <c r="G1" s="145"/>
      <c r="H1" s="145"/>
      <c r="I1" s="145" t="s">
        <v>57</v>
      </c>
      <c r="J1" s="145"/>
      <c r="K1" s="145"/>
      <c r="L1" s="145"/>
      <c r="M1" s="145"/>
      <c r="N1" s="145"/>
      <c r="O1" s="145"/>
      <c r="P1" s="145"/>
      <c r="Q1" s="145"/>
      <c r="R1" s="145"/>
      <c r="S1" s="146" t="s">
        <v>127</v>
      </c>
      <c r="T1" s="146" t="s">
        <v>128</v>
      </c>
      <c r="U1" s="146" t="s">
        <v>129</v>
      </c>
      <c r="V1" s="139" t="s">
        <v>55</v>
      </c>
      <c r="W1" s="139" t="s">
        <v>55</v>
      </c>
      <c r="X1" s="139" t="s">
        <v>55</v>
      </c>
      <c r="Y1" s="139" t="s">
        <v>55</v>
      </c>
      <c r="Z1" s="139" t="s">
        <v>55</v>
      </c>
      <c r="AA1" s="139" t="s">
        <v>55</v>
      </c>
      <c r="AB1" s="139" t="s">
        <v>55</v>
      </c>
      <c r="AC1" s="139" t="s">
        <v>55</v>
      </c>
      <c r="AD1" s="139" t="s">
        <v>55</v>
      </c>
      <c r="AE1" s="139" t="s">
        <v>55</v>
      </c>
      <c r="AF1" s="139" t="s">
        <v>55</v>
      </c>
      <c r="AG1" s="139" t="s">
        <v>55</v>
      </c>
    </row>
    <row r="2" spans="1:33" ht="23.25" customHeight="1" x14ac:dyDescent="0.25">
      <c r="A2" s="140" t="s">
        <v>63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S2" s="146"/>
      <c r="T2" s="146"/>
      <c r="U2" s="146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s="3" customFormat="1" ht="60" x14ac:dyDescent="0.2">
      <c r="A3" s="59" t="s">
        <v>17</v>
      </c>
      <c r="B3" s="60" t="s">
        <v>3</v>
      </c>
      <c r="C3" s="60" t="s">
        <v>26</v>
      </c>
      <c r="D3" s="60" t="s">
        <v>4</v>
      </c>
      <c r="E3" s="60" t="s">
        <v>14</v>
      </c>
      <c r="F3" s="60" t="s">
        <v>15</v>
      </c>
      <c r="G3" s="60" t="s">
        <v>16</v>
      </c>
      <c r="H3" s="61" t="s">
        <v>18</v>
      </c>
      <c r="I3" s="22" t="s">
        <v>5</v>
      </c>
      <c r="J3" s="76" t="s">
        <v>97</v>
      </c>
      <c r="K3" s="76" t="s">
        <v>98</v>
      </c>
      <c r="L3" s="76" t="s">
        <v>99</v>
      </c>
      <c r="M3" s="76" t="s">
        <v>100</v>
      </c>
      <c r="N3" s="76" t="s">
        <v>101</v>
      </c>
      <c r="O3" s="76" t="s">
        <v>102</v>
      </c>
      <c r="P3" s="76" t="s">
        <v>103</v>
      </c>
      <c r="Q3" s="23" t="s">
        <v>0</v>
      </c>
      <c r="R3" s="21" t="s">
        <v>2</v>
      </c>
      <c r="S3" s="123" t="s">
        <v>1</v>
      </c>
      <c r="T3" s="123" t="s">
        <v>1</v>
      </c>
      <c r="U3" s="123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42" t="s">
        <v>1</v>
      </c>
      <c r="AD3" s="42" t="s">
        <v>1</v>
      </c>
      <c r="AE3" s="42" t="s">
        <v>1</v>
      </c>
      <c r="AF3" s="42" t="s">
        <v>1</v>
      </c>
      <c r="AG3" s="42" t="s">
        <v>1</v>
      </c>
    </row>
    <row r="4" spans="1:33" ht="75" customHeight="1" x14ac:dyDescent="0.25">
      <c r="A4" s="51" t="s">
        <v>23</v>
      </c>
      <c r="B4" s="51">
        <v>1</v>
      </c>
      <c r="C4" s="34" t="s">
        <v>27</v>
      </c>
      <c r="D4" s="33" t="s">
        <v>34</v>
      </c>
      <c r="E4" s="32" t="s">
        <v>35</v>
      </c>
      <c r="F4" s="33" t="s">
        <v>36</v>
      </c>
      <c r="G4" s="33" t="s">
        <v>49</v>
      </c>
      <c r="H4" s="66">
        <v>31.99</v>
      </c>
      <c r="I4" s="56">
        <v>0</v>
      </c>
      <c r="J4" s="115">
        <f>IF(SUM(S4:AJ4)&gt;I4+L4,I4+L4,SUM(S4:AJ4))</f>
        <v>0</v>
      </c>
      <c r="K4" s="116">
        <f>(SUM(S4:AJ4))</f>
        <v>0</v>
      </c>
      <c r="L4" s="117"/>
      <c r="M4" s="118">
        <f>ROUND(IF(I4*0.25-0.5&lt;0,0,I4*0.25-0.5),0)-P4-N4</f>
        <v>0</v>
      </c>
      <c r="N4" s="117"/>
      <c r="O4" s="117"/>
      <c r="P4" s="117"/>
      <c r="Q4" s="57">
        <f>I4-(SUM(S4:AB4))+L4</f>
        <v>0</v>
      </c>
      <c r="R4" s="58" t="str">
        <f t="shared" ref="R4:R11" si="0">IF(Q4&lt;0,"ATENÇÃO","OK")</f>
        <v>OK</v>
      </c>
      <c r="S4" s="71"/>
      <c r="T4" s="39"/>
      <c r="U4" s="27"/>
      <c r="V4" s="43"/>
      <c r="W4" s="38"/>
      <c r="X4" s="27"/>
      <c r="Y4" s="38"/>
      <c r="Z4" s="38"/>
      <c r="AA4" s="43"/>
      <c r="AB4" s="43"/>
      <c r="AC4" s="43"/>
      <c r="AD4" s="43"/>
      <c r="AE4" s="43"/>
      <c r="AF4" s="43"/>
      <c r="AG4" s="43"/>
    </row>
    <row r="5" spans="1:33" ht="75" customHeight="1" x14ac:dyDescent="0.25">
      <c r="A5" s="51" t="s">
        <v>24</v>
      </c>
      <c r="B5" s="51">
        <v>2</v>
      </c>
      <c r="C5" s="34" t="s">
        <v>28</v>
      </c>
      <c r="D5" s="33" t="s">
        <v>34</v>
      </c>
      <c r="E5" s="32" t="s">
        <v>37</v>
      </c>
      <c r="F5" s="33" t="s">
        <v>38</v>
      </c>
      <c r="G5" s="33" t="s">
        <v>50</v>
      </c>
      <c r="H5" s="28">
        <v>16.8</v>
      </c>
      <c r="I5" s="56">
        <v>50</v>
      </c>
      <c r="J5" s="115">
        <f t="shared" ref="J5:J11" si="1">IF(SUM(S5:AJ5)&gt;I5+L5,I5+L5,SUM(S5:AJ5))</f>
        <v>50</v>
      </c>
      <c r="K5" s="116">
        <f t="shared" ref="K5:K11" si="2">(SUM(S5:AJ5))</f>
        <v>50</v>
      </c>
      <c r="L5" s="117"/>
      <c r="M5" s="118">
        <f t="shared" ref="M5:M11" si="3">ROUND(IF(I5*0.25-0.5&lt;0,0,I5*0.25-0.5),0)-P5-N5</f>
        <v>12</v>
      </c>
      <c r="N5" s="117"/>
      <c r="O5" s="117"/>
      <c r="P5" s="117"/>
      <c r="Q5" s="57">
        <f t="shared" ref="Q5:Q11" si="4">I5-(SUM(S5:AB5))+L5</f>
        <v>0</v>
      </c>
      <c r="R5" s="58" t="str">
        <f t="shared" si="0"/>
        <v>OK</v>
      </c>
      <c r="S5" s="71">
        <v>50</v>
      </c>
      <c r="T5" s="40"/>
      <c r="U5" s="179"/>
      <c r="V5" s="36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33" ht="75" customHeight="1" x14ac:dyDescent="0.25">
      <c r="A6" s="51" t="s">
        <v>24</v>
      </c>
      <c r="B6" s="51">
        <v>3</v>
      </c>
      <c r="C6" s="34" t="s">
        <v>54</v>
      </c>
      <c r="D6" s="33" t="s">
        <v>34</v>
      </c>
      <c r="E6" s="32" t="s">
        <v>39</v>
      </c>
      <c r="F6" s="33" t="s">
        <v>40</v>
      </c>
      <c r="G6" s="33" t="s">
        <v>50</v>
      </c>
      <c r="H6" s="28">
        <v>33</v>
      </c>
      <c r="I6" s="56">
        <v>16</v>
      </c>
      <c r="J6" s="115">
        <f t="shared" si="1"/>
        <v>16</v>
      </c>
      <c r="K6" s="116">
        <f t="shared" si="2"/>
        <v>16</v>
      </c>
      <c r="L6" s="117"/>
      <c r="M6" s="118">
        <f t="shared" si="3"/>
        <v>4</v>
      </c>
      <c r="N6" s="117"/>
      <c r="O6" s="117"/>
      <c r="P6" s="117"/>
      <c r="Q6" s="57">
        <f t="shared" si="4"/>
        <v>0</v>
      </c>
      <c r="R6" s="58" t="str">
        <f t="shared" si="0"/>
        <v>OK</v>
      </c>
      <c r="S6" s="71">
        <v>16</v>
      </c>
      <c r="T6" s="40"/>
      <c r="U6" s="179"/>
      <c r="V6" s="36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75" customHeight="1" x14ac:dyDescent="0.25">
      <c r="A7" s="51" t="s">
        <v>25</v>
      </c>
      <c r="B7" s="51">
        <v>4</v>
      </c>
      <c r="C7" s="34" t="s">
        <v>29</v>
      </c>
      <c r="D7" s="33" t="s">
        <v>34</v>
      </c>
      <c r="E7" s="32" t="s">
        <v>41</v>
      </c>
      <c r="F7" s="33" t="s">
        <v>42</v>
      </c>
      <c r="G7" s="33" t="s">
        <v>51</v>
      </c>
      <c r="H7" s="28">
        <v>4.5</v>
      </c>
      <c r="I7" s="56">
        <v>40</v>
      </c>
      <c r="J7" s="115">
        <f t="shared" si="1"/>
        <v>40</v>
      </c>
      <c r="K7" s="116">
        <f t="shared" si="2"/>
        <v>40</v>
      </c>
      <c r="L7" s="117"/>
      <c r="M7" s="118">
        <f t="shared" si="3"/>
        <v>10</v>
      </c>
      <c r="N7" s="117"/>
      <c r="O7" s="117"/>
      <c r="P7" s="117"/>
      <c r="Q7" s="57">
        <f t="shared" si="4"/>
        <v>0</v>
      </c>
      <c r="R7" s="58" t="str">
        <f t="shared" si="0"/>
        <v>OK</v>
      </c>
      <c r="S7" s="71"/>
      <c r="T7" s="70">
        <v>40</v>
      </c>
      <c r="U7" s="179"/>
      <c r="V7" s="36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ht="75" customHeight="1" x14ac:dyDescent="0.25">
      <c r="A8" s="51" t="s">
        <v>23</v>
      </c>
      <c r="B8" s="51">
        <v>5</v>
      </c>
      <c r="C8" s="63" t="s">
        <v>30</v>
      </c>
      <c r="D8" s="33" t="s">
        <v>34</v>
      </c>
      <c r="E8" s="47" t="s">
        <v>43</v>
      </c>
      <c r="F8" s="48" t="s">
        <v>44</v>
      </c>
      <c r="G8" s="48" t="s">
        <v>52</v>
      </c>
      <c r="H8" s="28">
        <v>5.09</v>
      </c>
      <c r="I8" s="56">
        <v>50</v>
      </c>
      <c r="J8" s="115">
        <f t="shared" si="1"/>
        <v>50</v>
      </c>
      <c r="K8" s="116">
        <f t="shared" si="2"/>
        <v>50</v>
      </c>
      <c r="L8" s="117"/>
      <c r="M8" s="118">
        <f t="shared" si="3"/>
        <v>12</v>
      </c>
      <c r="N8" s="117"/>
      <c r="O8" s="117"/>
      <c r="P8" s="117"/>
      <c r="Q8" s="57">
        <f t="shared" si="4"/>
        <v>0</v>
      </c>
      <c r="R8" s="58" t="str">
        <f t="shared" si="0"/>
        <v>OK</v>
      </c>
      <c r="S8" s="71"/>
      <c r="T8" s="70"/>
      <c r="U8" s="179">
        <v>50</v>
      </c>
      <c r="V8" s="3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ht="75" customHeight="1" x14ac:dyDescent="0.25">
      <c r="A9" s="51" t="s">
        <v>23</v>
      </c>
      <c r="B9" s="51">
        <v>6</v>
      </c>
      <c r="C9" s="63" t="s">
        <v>31</v>
      </c>
      <c r="D9" s="33" t="s">
        <v>34</v>
      </c>
      <c r="E9" s="47" t="s">
        <v>35</v>
      </c>
      <c r="F9" s="48" t="s">
        <v>45</v>
      </c>
      <c r="G9" s="48" t="s">
        <v>49</v>
      </c>
      <c r="H9" s="28">
        <v>16.989999999999998</v>
      </c>
      <c r="I9" s="56">
        <v>0</v>
      </c>
      <c r="J9" s="115">
        <f t="shared" si="1"/>
        <v>0</v>
      </c>
      <c r="K9" s="116">
        <f t="shared" si="2"/>
        <v>0</v>
      </c>
      <c r="L9" s="117"/>
      <c r="M9" s="118">
        <f t="shared" si="3"/>
        <v>0</v>
      </c>
      <c r="N9" s="117"/>
      <c r="O9" s="117"/>
      <c r="P9" s="117"/>
      <c r="Q9" s="57">
        <f t="shared" si="4"/>
        <v>0</v>
      </c>
      <c r="R9" s="58" t="str">
        <f t="shared" si="0"/>
        <v>OK</v>
      </c>
      <c r="S9" s="71"/>
      <c r="T9" s="70"/>
      <c r="U9" s="179"/>
      <c r="V9" s="36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75" customHeight="1" x14ac:dyDescent="0.25">
      <c r="A10" s="51" t="s">
        <v>23</v>
      </c>
      <c r="B10" s="51">
        <v>7</v>
      </c>
      <c r="C10" s="63" t="s">
        <v>32</v>
      </c>
      <c r="D10" s="33" t="s">
        <v>34</v>
      </c>
      <c r="E10" s="47" t="s">
        <v>46</v>
      </c>
      <c r="F10" s="48" t="s">
        <v>47</v>
      </c>
      <c r="G10" s="48" t="s">
        <v>53</v>
      </c>
      <c r="H10" s="28">
        <v>5.69</v>
      </c>
      <c r="I10" s="56">
        <v>50</v>
      </c>
      <c r="J10" s="115">
        <f t="shared" si="1"/>
        <v>50</v>
      </c>
      <c r="K10" s="116">
        <f t="shared" si="2"/>
        <v>50</v>
      </c>
      <c r="L10" s="117"/>
      <c r="M10" s="118">
        <f t="shared" si="3"/>
        <v>12</v>
      </c>
      <c r="N10" s="117"/>
      <c r="O10" s="117"/>
      <c r="P10" s="117"/>
      <c r="Q10" s="57">
        <f t="shared" si="4"/>
        <v>0</v>
      </c>
      <c r="R10" s="58" t="str">
        <f t="shared" si="0"/>
        <v>OK</v>
      </c>
      <c r="S10" s="71"/>
      <c r="T10" s="70"/>
      <c r="U10" s="179">
        <v>50</v>
      </c>
      <c r="V10" s="36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75" customHeight="1" x14ac:dyDescent="0.25">
      <c r="A11" s="51" t="s">
        <v>24</v>
      </c>
      <c r="B11" s="51">
        <v>8</v>
      </c>
      <c r="C11" s="34" t="s">
        <v>33</v>
      </c>
      <c r="D11" s="33" t="s">
        <v>34</v>
      </c>
      <c r="E11" s="32" t="s">
        <v>39</v>
      </c>
      <c r="F11" s="33" t="s">
        <v>48</v>
      </c>
      <c r="G11" s="33" t="s">
        <v>50</v>
      </c>
      <c r="H11" s="28">
        <v>4</v>
      </c>
      <c r="I11" s="56">
        <v>0</v>
      </c>
      <c r="J11" s="115">
        <f t="shared" si="1"/>
        <v>0</v>
      </c>
      <c r="K11" s="116">
        <f t="shared" si="2"/>
        <v>0</v>
      </c>
      <c r="L11" s="117"/>
      <c r="M11" s="118">
        <f t="shared" si="3"/>
        <v>0</v>
      </c>
      <c r="N11" s="117"/>
      <c r="O11" s="117"/>
      <c r="P11" s="117"/>
      <c r="Q11" s="57">
        <f t="shared" si="4"/>
        <v>0</v>
      </c>
      <c r="R11" s="58" t="str">
        <f t="shared" si="0"/>
        <v>OK</v>
      </c>
      <c r="S11" s="71">
        <v>0</v>
      </c>
      <c r="T11" s="71"/>
      <c r="U11" s="27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33" x14ac:dyDescent="0.25">
      <c r="I12" s="64">
        <f>SUM(I4:I11)</f>
        <v>206</v>
      </c>
      <c r="J12" s="64"/>
      <c r="K12" s="64"/>
      <c r="L12" s="64"/>
      <c r="M12" s="64"/>
      <c r="N12" s="64"/>
      <c r="O12" s="64"/>
      <c r="P12" s="64"/>
      <c r="Q12" s="64">
        <f t="shared" ref="J12:Q12" si="5">SUM(Q4:Q11)</f>
        <v>0</v>
      </c>
      <c r="S12" s="176">
        <f t="shared" ref="S12:U12" si="6">SUMPRODUCT($H$4:$H$11,S4:S11)</f>
        <v>1368</v>
      </c>
      <c r="T12" s="176">
        <f t="shared" si="6"/>
        <v>180</v>
      </c>
      <c r="U12" s="176">
        <f t="shared" si="6"/>
        <v>539</v>
      </c>
      <c r="V12" s="44">
        <f t="shared" ref="S12:AG12" si="7">SUMPRODUCT($H$4:$H$11,V4:V11)</f>
        <v>0</v>
      </c>
      <c r="W12" s="44">
        <f t="shared" si="7"/>
        <v>0</v>
      </c>
      <c r="X12" s="44">
        <f t="shared" si="7"/>
        <v>0</v>
      </c>
      <c r="Y12" s="44">
        <f t="shared" si="7"/>
        <v>0</v>
      </c>
      <c r="Z12" s="44">
        <f t="shared" si="7"/>
        <v>0</v>
      </c>
      <c r="AA12" s="44">
        <f t="shared" si="7"/>
        <v>0</v>
      </c>
      <c r="AB12" s="44">
        <f t="shared" si="7"/>
        <v>0</v>
      </c>
      <c r="AC12" s="44">
        <f t="shared" si="7"/>
        <v>0</v>
      </c>
      <c r="AD12" s="44">
        <f t="shared" si="7"/>
        <v>0</v>
      </c>
      <c r="AE12" s="44">
        <f t="shared" si="7"/>
        <v>0</v>
      </c>
      <c r="AF12" s="44">
        <f t="shared" si="7"/>
        <v>0</v>
      </c>
      <c r="AG12" s="44">
        <f t="shared" si="7"/>
        <v>0</v>
      </c>
    </row>
    <row r="13" spans="1:33" x14ac:dyDescent="0.25">
      <c r="I13" s="119">
        <f t="shared" ref="I13:K13" si="8">SUMPRODUCT($H$4:$H$11,I4:I11)</f>
        <v>2087</v>
      </c>
      <c r="J13" s="119">
        <f t="shared" si="8"/>
        <v>2087</v>
      </c>
      <c r="K13" s="119">
        <f t="shared" si="8"/>
        <v>2087</v>
      </c>
    </row>
  </sheetData>
  <mergeCells count="19"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U1:U2"/>
    <mergeCell ref="A2:R2"/>
    <mergeCell ref="A1:B1"/>
    <mergeCell ref="C1:H1"/>
    <mergeCell ref="I1:R1"/>
    <mergeCell ref="S1:S2"/>
    <mergeCell ref="T1:T2"/>
  </mergeCells>
  <conditionalFormatting sqref="V4:AF11">
    <cfRule type="cellIs" dxfId="21" priority="3" operator="greaterThan">
      <formula>0</formula>
    </cfRule>
  </conditionalFormatting>
  <conditionalFormatting sqref="AG4:AG11">
    <cfRule type="cellIs" dxfId="20" priority="2" operator="greaterThan">
      <formula>0</formula>
    </cfRule>
  </conditionalFormatting>
  <conditionalFormatting sqref="S4:U11">
    <cfRule type="cellIs" dxfId="2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REITORIA-GAB</vt:lpstr>
      <vt:lpstr>CEART</vt:lpstr>
      <vt:lpstr>CEFID</vt:lpstr>
      <vt:lpstr>ESAG</vt:lpstr>
      <vt:lpstr>FAED</vt:lpstr>
      <vt:lpstr>CAV</vt:lpstr>
      <vt:lpstr>CCT</vt:lpstr>
      <vt:lpstr>CEAD</vt:lpstr>
      <vt:lpstr>CEAVI</vt:lpstr>
      <vt:lpstr>CEO</vt:lpstr>
      <vt:lpstr>CEPLAN</vt:lpstr>
      <vt:lpstr>CERES</vt:lpstr>
      <vt:lpstr>CESFI</vt:lpstr>
      <vt:lpstr>CESMO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2025-04-10T19:11:38Z</dcterms:modified>
</cp:coreProperties>
</file>