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omments3.xml" ContentType="application/vnd.openxmlformats-officedocument.spreadsheetml.comments+xml"/>
  <Override PartName="/xl/drawings/drawing3.xml" ContentType="application/vnd.openxmlformats-officedocument.drawing+xml"/>
  <Override PartName="/xl/comments4.xml" ContentType="application/vnd.openxmlformats-officedocument.spreadsheetml.comments+xml"/>
  <Override PartName="/xl/drawings/drawing4.xml" ContentType="application/vnd.openxmlformats-officedocument.drawing+xml"/>
  <Override PartName="/xl/comments5.xml" ContentType="application/vnd.openxmlformats-officedocument.spreadsheetml.comments+xml"/>
  <Override PartName="/xl/drawings/drawing5.xml" ContentType="application/vnd.openxmlformats-officedocument.drawing+xml"/>
  <Override PartName="/xl/comments6.xml" ContentType="application/vnd.openxmlformats-officedocument.spreadsheetml.comments+xml"/>
  <Override PartName="/xl/drawings/drawing6.xml" ContentType="application/vnd.openxmlformats-officedocument.drawing+xml"/>
  <Override PartName="/xl/comments7.xml" ContentType="application/vnd.openxmlformats-officedocument.spreadsheetml.comments+xml"/>
  <Override PartName="/xl/drawings/drawing7.xml" ContentType="application/vnd.openxmlformats-officedocument.drawing+xml"/>
  <Override PartName="/xl/comments8.xml" ContentType="application/vnd.openxmlformats-officedocument.spreadsheetml.comments+xml"/>
  <Override PartName="/xl/drawings/drawing8.xml" ContentType="application/vnd.openxmlformats-officedocument.drawing+xml"/>
  <Override PartName="/xl/comments9.xml" ContentType="application/vnd.openxmlformats-officedocument.spreadsheetml.comments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I:\SEGECON\2. Atas de Registro de Preços\UDESC\Vigência Expirada\PE 1285.2017 - UDESC - Transp passageiros - SGPE 8648.2017SRP - REL VIG 11.01.19\"/>
    </mc:Choice>
  </mc:AlternateContent>
  <bookViews>
    <workbookView xWindow="0" yWindow="0" windowWidth="20490" windowHeight="7155" tabRatio="857" activeTab="9"/>
  </bookViews>
  <sheets>
    <sheet name="Reitoria" sheetId="163" r:id="rId1"/>
    <sheet name="PROEX" sheetId="165" r:id="rId2"/>
    <sheet name="ESAG" sheetId="150" r:id="rId3"/>
    <sheet name="CEART" sheetId="151" r:id="rId4"/>
    <sheet name="CEAD" sheetId="154" r:id="rId5"/>
    <sheet name="FAED" sheetId="153" r:id="rId6"/>
    <sheet name="CEFID" sheetId="152" r:id="rId7"/>
    <sheet name="CERES" sheetId="166" r:id="rId8"/>
    <sheet name="CESFI" sheetId="167" r:id="rId9"/>
    <sheet name="GESTOR" sheetId="162" r:id="rId10"/>
    <sheet name="Modelo Anexo II IN 002_2014" sheetId="77" r:id="rId11"/>
    <sheet name="Modelo Anexo I IN 002_2014" sheetId="164" r:id="rId12"/>
  </sheets>
  <definedNames>
    <definedName name="diasuteis" localSheetId="4">#REF!</definedName>
    <definedName name="diasuteis" localSheetId="3">#REF!</definedName>
    <definedName name="diasuteis" localSheetId="6">#REF!</definedName>
    <definedName name="diasuteis" localSheetId="7">#REF!</definedName>
    <definedName name="diasuteis" localSheetId="8">#REF!</definedName>
    <definedName name="diasuteis" localSheetId="2">#REF!</definedName>
    <definedName name="diasuteis" localSheetId="5">#REF!</definedName>
    <definedName name="diasuteis" localSheetId="9">#REF!</definedName>
    <definedName name="diasuteis" localSheetId="11">#REF!</definedName>
    <definedName name="diasuteis" localSheetId="1">#REF!</definedName>
    <definedName name="diasuteis">#REF!</definedName>
    <definedName name="Ferias" localSheetId="4">#REF!</definedName>
    <definedName name="Ferias" localSheetId="6">#REF!</definedName>
    <definedName name="Ferias" localSheetId="7">#REF!</definedName>
    <definedName name="Ferias" localSheetId="8">#REF!</definedName>
    <definedName name="Ferias" localSheetId="2">#REF!</definedName>
    <definedName name="Ferias" localSheetId="9">#REF!</definedName>
    <definedName name="Ferias" localSheetId="11">#REF!</definedName>
    <definedName name="Ferias" localSheetId="1">#REF!</definedName>
    <definedName name="Ferias">#REF!</definedName>
    <definedName name="RD" localSheetId="4">OFFSET(#REF!,(MATCH(SMALL(#REF!,ROW()-10),#REF!,0)-1),0)</definedName>
    <definedName name="RD" localSheetId="6">OFFSET(#REF!,(MATCH(SMALL(#REF!,ROW()-10),#REF!,0)-1),0)</definedName>
    <definedName name="RD" localSheetId="7">OFFSET(#REF!,(MATCH(SMALL(#REF!,ROW()-10),#REF!,0)-1),0)</definedName>
    <definedName name="RD" localSheetId="8">OFFSET(#REF!,(MATCH(SMALL(#REF!,ROW()-10),#REF!,0)-1),0)</definedName>
    <definedName name="RD" localSheetId="2">OFFSET(#REF!,(MATCH(SMALL(#REF!,ROW()-10),#REF!,0)-1),0)</definedName>
    <definedName name="RD" localSheetId="9">OFFSET(#REF!,(MATCH(SMALL(#REF!,ROW()-10),#REF!,0)-1),0)</definedName>
    <definedName name="RD" localSheetId="11">OFFSET(#REF!,(MATCH(SMALL(#REF!,ROW()-10),#REF!,0)-1),0)</definedName>
    <definedName name="RD" localSheetId="1">OFFSET(#REF!,(MATCH(SMALL(#REF!,ROW()-10),#REF!,0)-1),0)</definedName>
    <definedName name="RD">OFFSET(#REF!,(MATCH(SMALL(#REF!,ROW()-10),#REF!,0)-1),0)</definedName>
  </definedNames>
  <calcPr calcId="162913"/>
</workbook>
</file>

<file path=xl/calcChain.xml><?xml version="1.0" encoding="utf-8"?>
<calcChain xmlns="http://schemas.openxmlformats.org/spreadsheetml/2006/main">
  <c r="H5" i="151" l="1"/>
  <c r="H6" i="151"/>
  <c r="H7" i="151"/>
  <c r="H8" i="151"/>
  <c r="H9" i="151"/>
  <c r="H10" i="151"/>
  <c r="H11" i="151"/>
  <c r="H4" i="151"/>
  <c r="H5" i="163" l="1"/>
  <c r="H6" i="163"/>
  <c r="H7" i="163"/>
  <c r="H8" i="163"/>
  <c r="H9" i="163"/>
  <c r="H10" i="163"/>
  <c r="H11" i="163"/>
  <c r="G11" i="152" l="1"/>
  <c r="G10" i="152"/>
  <c r="G11" i="153"/>
  <c r="G10" i="153"/>
  <c r="G10" i="151" l="1"/>
  <c r="G10" i="166"/>
  <c r="G11" i="154" l="1"/>
  <c r="G10" i="154"/>
  <c r="G4" i="154" l="1"/>
  <c r="G10" i="167" l="1"/>
  <c r="G10" i="150" l="1"/>
  <c r="G10" i="163"/>
  <c r="G11" i="150" l="1"/>
  <c r="G11" i="163"/>
  <c r="G4" i="162" l="1"/>
  <c r="G5" i="162"/>
  <c r="G6" i="162"/>
  <c r="G7" i="162"/>
  <c r="J7" i="162" s="1"/>
  <c r="G8" i="162"/>
  <c r="J8" i="162" s="1"/>
  <c r="G9" i="162"/>
  <c r="G10" i="162"/>
  <c r="G3" i="162"/>
  <c r="J3" i="162" s="1"/>
  <c r="J4" i="162"/>
  <c r="H11" i="167"/>
  <c r="I11" i="167" s="1"/>
  <c r="H10" i="167"/>
  <c r="I10" i="167" s="1"/>
  <c r="H9" i="167"/>
  <c r="I9" i="167" s="1"/>
  <c r="H8" i="167"/>
  <c r="I8" i="167" s="1"/>
  <c r="H7" i="167"/>
  <c r="I7" i="167" s="1"/>
  <c r="H6" i="167"/>
  <c r="I6" i="167" s="1"/>
  <c r="H5" i="167"/>
  <c r="I5" i="167" s="1"/>
  <c r="H4" i="167"/>
  <c r="I4" i="167" s="1"/>
  <c r="H11" i="166"/>
  <c r="I11" i="166" s="1"/>
  <c r="H10" i="166"/>
  <c r="I10" i="166" s="1"/>
  <c r="H9" i="166"/>
  <c r="I9" i="166" s="1"/>
  <c r="H8" i="166"/>
  <c r="I8" i="166" s="1"/>
  <c r="H7" i="166"/>
  <c r="I7" i="166" s="1"/>
  <c r="H6" i="166"/>
  <c r="I6" i="166" s="1"/>
  <c r="H5" i="166"/>
  <c r="I5" i="166" s="1"/>
  <c r="H4" i="166"/>
  <c r="I4" i="166" s="1"/>
  <c r="H11" i="152"/>
  <c r="I11" i="152" s="1"/>
  <c r="H10" i="152"/>
  <c r="I10" i="152" s="1"/>
  <c r="H9" i="152"/>
  <c r="I9" i="152" s="1"/>
  <c r="H8" i="152"/>
  <c r="I8" i="152" s="1"/>
  <c r="H7" i="152"/>
  <c r="I7" i="152" s="1"/>
  <c r="H6" i="152"/>
  <c r="I6" i="152" s="1"/>
  <c r="H5" i="152"/>
  <c r="I5" i="152" s="1"/>
  <c r="H4" i="152"/>
  <c r="I4" i="152" s="1"/>
  <c r="H11" i="153"/>
  <c r="I11" i="153" s="1"/>
  <c r="H10" i="153"/>
  <c r="I10" i="153" s="1"/>
  <c r="H9" i="153"/>
  <c r="I9" i="153" s="1"/>
  <c r="H8" i="153"/>
  <c r="I8" i="153" s="1"/>
  <c r="H7" i="153"/>
  <c r="I7" i="153" s="1"/>
  <c r="H6" i="153"/>
  <c r="I6" i="153" s="1"/>
  <c r="H5" i="153"/>
  <c r="I5" i="153" s="1"/>
  <c r="H4" i="153"/>
  <c r="I4" i="153" s="1"/>
  <c r="H11" i="154"/>
  <c r="I11" i="154" s="1"/>
  <c r="H10" i="154"/>
  <c r="I10" i="154" s="1"/>
  <c r="H9" i="154"/>
  <c r="I9" i="154" s="1"/>
  <c r="H8" i="154"/>
  <c r="I8" i="154" s="1"/>
  <c r="H7" i="154"/>
  <c r="I7" i="154" s="1"/>
  <c r="H6" i="154"/>
  <c r="I6" i="154" s="1"/>
  <c r="H5" i="154"/>
  <c r="I5" i="154" s="1"/>
  <c r="H4" i="154"/>
  <c r="I4" i="154" s="1"/>
  <c r="I11" i="151"/>
  <c r="I10" i="151"/>
  <c r="I9" i="151"/>
  <c r="I8" i="151"/>
  <c r="I7" i="151"/>
  <c r="I6" i="151"/>
  <c r="I5" i="151"/>
  <c r="I4" i="151"/>
  <c r="H11" i="150"/>
  <c r="I11" i="150" s="1"/>
  <c r="H10" i="150"/>
  <c r="I10" i="150" s="1"/>
  <c r="H9" i="150"/>
  <c r="I9" i="150" s="1"/>
  <c r="H8" i="150"/>
  <c r="I8" i="150" s="1"/>
  <c r="H7" i="150"/>
  <c r="I7" i="150" s="1"/>
  <c r="H6" i="150"/>
  <c r="I6" i="150" s="1"/>
  <c r="H5" i="150"/>
  <c r="I5" i="150" s="1"/>
  <c r="H4" i="150"/>
  <c r="I4" i="150" s="1"/>
  <c r="H11" i="165"/>
  <c r="I11" i="165" s="1"/>
  <c r="H10" i="165"/>
  <c r="I10" i="165" s="1"/>
  <c r="H9" i="165"/>
  <c r="I9" i="165" s="1"/>
  <c r="H8" i="165"/>
  <c r="I8" i="165" s="1"/>
  <c r="H7" i="165"/>
  <c r="I7" i="165" s="1"/>
  <c r="H6" i="165"/>
  <c r="H5" i="165"/>
  <c r="I5" i="165" s="1"/>
  <c r="H4" i="165"/>
  <c r="I4" i="165" s="1"/>
  <c r="H4" i="163"/>
  <c r="I5" i="163"/>
  <c r="I6" i="163"/>
  <c r="I7" i="163"/>
  <c r="I11" i="163"/>
  <c r="I10" i="163"/>
  <c r="H4" i="162" l="1"/>
  <c r="I4" i="162" s="1"/>
  <c r="H5" i="162"/>
  <c r="H3" i="162"/>
  <c r="K3" i="162" s="1"/>
  <c r="I6" i="165"/>
  <c r="I4" i="163"/>
  <c r="H9" i="162"/>
  <c r="H10" i="162"/>
  <c r="H6" i="162"/>
  <c r="J9" i="162"/>
  <c r="J10" i="162"/>
  <c r="K4" i="162" l="1"/>
  <c r="I3" i="162"/>
  <c r="I9" i="163"/>
  <c r="H8" i="162"/>
  <c r="I8" i="163"/>
  <c r="H7" i="162"/>
  <c r="J6" i="162"/>
  <c r="I5" i="162"/>
  <c r="K7" i="162" l="1"/>
  <c r="I7" i="162"/>
  <c r="I8" i="162"/>
  <c r="K8" i="162"/>
  <c r="I10" i="162"/>
  <c r="K10" i="162"/>
  <c r="I9" i="162"/>
  <c r="K9" i="162"/>
  <c r="I6" i="162"/>
  <c r="K5" i="162"/>
  <c r="J5" i="162"/>
  <c r="J11" i="162" s="1"/>
  <c r="K6" i="162" l="1"/>
  <c r="K16" i="162"/>
  <c r="K11" i="162" l="1"/>
  <c r="K17" i="162" s="1"/>
  <c r="K19" i="162" s="1"/>
</calcChain>
</file>

<file path=xl/comments1.xml><?xml version="1.0" encoding="utf-8"?>
<comments xmlns="http://schemas.openxmlformats.org/spreadsheetml/2006/main">
  <authors>
    <author>Leticia Koslowsky Mees Mattos</author>
    <author>Leticia Mees</author>
    <author>MARCELO DARCI DE SOUZA</author>
  </authors>
  <commentList>
    <comment ref="J1" authorId="0" shapeId="0">
      <text>
        <r>
          <rPr>
            <b/>
            <sz val="9"/>
            <color indexed="81"/>
            <rFont val="Segoe UI"/>
            <family val="2"/>
          </rPr>
          <t>Leticia Koslowsky Mees Mattos:</t>
        </r>
        <r>
          <rPr>
            <sz val="9"/>
            <color indexed="81"/>
            <rFont val="Segoe UI"/>
            <family val="2"/>
          </rPr>
          <t xml:space="preserve">
+ PROEX</t>
        </r>
      </text>
    </comment>
    <comment ref="K1" authorId="0" shapeId="0">
      <text>
        <r>
          <rPr>
            <b/>
            <sz val="9"/>
            <color indexed="81"/>
            <rFont val="Segoe UI"/>
            <family val="2"/>
          </rPr>
          <t>Leticia Koslowsky Mees Mattos:</t>
        </r>
        <r>
          <rPr>
            <sz val="9"/>
            <color indexed="81"/>
            <rFont val="Segoe UI"/>
            <family val="2"/>
          </rPr>
          <t xml:space="preserve">
+ PROEX</t>
        </r>
      </text>
    </comment>
    <comment ref="Q1" authorId="0" shapeId="0">
      <text>
        <r>
          <rPr>
            <b/>
            <sz val="9"/>
            <color indexed="81"/>
            <rFont val="Segoe UI"/>
            <family val="2"/>
          </rPr>
          <t>Leticia Koslowsky Mees Mattos:</t>
        </r>
        <r>
          <rPr>
            <sz val="9"/>
            <color indexed="81"/>
            <rFont val="Segoe UI"/>
            <family val="2"/>
          </rPr>
          <t xml:space="preserve">
+ PROEX</t>
        </r>
      </text>
    </comment>
    <comment ref="R1" authorId="1" shapeId="0">
      <text>
        <r>
          <rPr>
            <b/>
            <sz val="9"/>
            <color indexed="81"/>
            <rFont val="Segoe UI"/>
            <family val="2"/>
          </rPr>
          <t>Leticia Mees:</t>
        </r>
        <r>
          <rPr>
            <sz val="9"/>
            <color indexed="81"/>
            <rFont val="Segoe UI"/>
            <family val="2"/>
          </rPr>
          <t xml:space="preserve">
+PROEX</t>
        </r>
      </text>
    </comment>
    <comment ref="T1" authorId="1" shapeId="0">
      <text>
        <r>
          <rPr>
            <b/>
            <sz val="9"/>
            <color indexed="81"/>
            <rFont val="Segoe UI"/>
            <family val="2"/>
          </rPr>
          <t>Leticia Mees:</t>
        </r>
        <r>
          <rPr>
            <sz val="9"/>
            <color indexed="81"/>
            <rFont val="Segoe UI"/>
            <family val="2"/>
          </rPr>
          <t xml:space="preserve">
+PROEX</t>
        </r>
      </text>
    </comment>
    <comment ref="G10" authorId="2" shapeId="0">
      <text>
        <r>
          <rPr>
            <b/>
            <sz val="9"/>
            <color indexed="81"/>
            <rFont val="Segoe UI"/>
            <charset val="1"/>
          </rPr>
          <t>MARCELO DARCI DE SOUZA:</t>
        </r>
        <r>
          <rPr>
            <sz val="9"/>
            <color indexed="81"/>
            <rFont val="Segoe UI"/>
            <charset val="1"/>
          </rPr>
          <t xml:space="preserve">
CEDIDO A ESAG 1500 KM 
cedido 1000 km a esag </t>
        </r>
      </text>
    </comment>
    <comment ref="G11" authorId="2" shapeId="0">
      <text>
        <r>
          <rPr>
            <b/>
            <sz val="9"/>
            <color indexed="81"/>
            <rFont val="Segoe UI"/>
            <charset val="1"/>
          </rPr>
          <t>MARCELO DARCI DE SOUZA:</t>
        </r>
        <r>
          <rPr>
            <sz val="9"/>
            <color indexed="81"/>
            <rFont val="Segoe UI"/>
            <charset val="1"/>
          </rPr>
          <t xml:space="preserve">
CEDIDO A ESAG 12 DIARIAS </t>
        </r>
      </text>
    </comment>
  </commentList>
</comments>
</file>

<file path=xl/comments2.xml><?xml version="1.0" encoding="utf-8"?>
<comments xmlns="http://schemas.openxmlformats.org/spreadsheetml/2006/main">
  <authors>
    <author>Leticia Koslowsky Mees Mattos</author>
    <author>Leticia Mees</author>
  </authors>
  <commentList>
    <comment ref="J1" authorId="0" shapeId="0">
      <text>
        <r>
          <rPr>
            <b/>
            <sz val="9"/>
            <color indexed="81"/>
            <rFont val="Segoe UI"/>
            <family val="2"/>
          </rPr>
          <t>Leticia Koslowsky Mees Mattos:</t>
        </r>
        <r>
          <rPr>
            <sz val="9"/>
            <color indexed="81"/>
            <rFont val="Segoe UI"/>
            <family val="2"/>
          </rPr>
          <t xml:space="preserve">
+ Reitoria.</t>
        </r>
      </text>
    </comment>
    <comment ref="K1" authorId="0" shapeId="0">
      <text>
        <r>
          <rPr>
            <b/>
            <sz val="9"/>
            <color indexed="81"/>
            <rFont val="Segoe UI"/>
            <family val="2"/>
          </rPr>
          <t>Leticia Koslowsky Mees Mattos:</t>
        </r>
        <r>
          <rPr>
            <sz val="9"/>
            <color indexed="81"/>
            <rFont val="Segoe UI"/>
            <family val="2"/>
          </rPr>
          <t xml:space="preserve">
+ Reitoria.</t>
        </r>
      </text>
    </comment>
    <comment ref="L1" authorId="0" shapeId="0">
      <text>
        <r>
          <rPr>
            <b/>
            <sz val="9"/>
            <color indexed="81"/>
            <rFont val="Segoe UI"/>
            <family val="2"/>
          </rPr>
          <t>Leticia Koslowsky Mees Mattos:</t>
        </r>
        <r>
          <rPr>
            <sz val="9"/>
            <color indexed="81"/>
            <rFont val="Segoe UI"/>
            <family val="2"/>
          </rPr>
          <t xml:space="preserve">
+ REITORIA</t>
        </r>
      </text>
    </comment>
    <comment ref="M1" authorId="1" shapeId="0">
      <text>
        <r>
          <rPr>
            <b/>
            <sz val="9"/>
            <color indexed="81"/>
            <rFont val="Segoe UI"/>
            <family val="2"/>
          </rPr>
          <t>Leticia Mees:</t>
        </r>
        <r>
          <rPr>
            <sz val="9"/>
            <color indexed="81"/>
            <rFont val="Segoe UI"/>
            <family val="2"/>
          </rPr>
          <t xml:space="preserve">
+REITORIA</t>
        </r>
      </text>
    </comment>
    <comment ref="N1" authorId="1" shapeId="0">
      <text>
        <r>
          <rPr>
            <b/>
            <sz val="9"/>
            <color indexed="81"/>
            <rFont val="Segoe UI"/>
            <family val="2"/>
          </rPr>
          <t>Leticia Mees:</t>
        </r>
        <r>
          <rPr>
            <sz val="9"/>
            <color indexed="81"/>
            <rFont val="Segoe UI"/>
            <family val="2"/>
          </rPr>
          <t xml:space="preserve">
+REITORIA</t>
        </r>
      </text>
    </comment>
    <comment ref="M5" authorId="1" shapeId="0">
      <text>
        <r>
          <rPr>
            <b/>
            <sz val="9"/>
            <color indexed="81"/>
            <rFont val="Segoe UI"/>
            <family val="2"/>
          </rPr>
          <t>Leticia Mees:</t>
        </r>
        <r>
          <rPr>
            <sz val="9"/>
            <color indexed="81"/>
            <rFont val="Segoe UI"/>
            <family val="2"/>
          </rPr>
          <t xml:space="preserve">
SOLICITADO 10, MAS JÁ ESTAVA ZERADO.</t>
        </r>
      </text>
    </comment>
  </commentList>
</comments>
</file>

<file path=xl/comments3.xml><?xml version="1.0" encoding="utf-8"?>
<comments xmlns="http://schemas.openxmlformats.org/spreadsheetml/2006/main">
  <authors>
    <author>MARCELO DARCI DE SOUZA</author>
  </authors>
  <commentList>
    <comment ref="G10" authorId="0" shapeId="0">
      <text>
        <r>
          <rPr>
            <b/>
            <sz val="9"/>
            <color indexed="81"/>
            <rFont val="Segoe UI"/>
            <charset val="1"/>
          </rPr>
          <t>MARCELO DARCI DE SOUZA:</t>
        </r>
        <r>
          <rPr>
            <sz val="9"/>
            <color indexed="81"/>
            <rFont val="Segoe UI"/>
            <charset val="1"/>
          </rPr>
          <t xml:space="preserve">
RECEBIDO DA REITORIA 1500 KM cedido pela reitoria 1000 km </t>
        </r>
      </text>
    </comment>
    <comment ref="G11" authorId="0" shapeId="0">
      <text>
        <r>
          <rPr>
            <b/>
            <sz val="9"/>
            <color indexed="81"/>
            <rFont val="Segoe UI"/>
            <charset val="1"/>
          </rPr>
          <t>MARCELO DARCI DE SOUZA:</t>
        </r>
        <r>
          <rPr>
            <sz val="9"/>
            <color indexed="81"/>
            <rFont val="Segoe UI"/>
            <charset val="1"/>
          </rPr>
          <t xml:space="preserve">
RECEBIDO DA REITORIA 12 DIARIAS </t>
        </r>
      </text>
    </comment>
  </commentList>
</comments>
</file>

<file path=xl/comments4.xml><?xml version="1.0" encoding="utf-8"?>
<comments xmlns="http://schemas.openxmlformats.org/spreadsheetml/2006/main">
  <authors>
    <author>MARCELO DARCI DE SOUZA</author>
  </authors>
  <commentList>
    <comment ref="G10" authorId="0" shapeId="0">
      <text>
        <r>
          <rPr>
            <b/>
            <sz val="9"/>
            <color indexed="81"/>
            <rFont val="Segoe UI"/>
            <charset val="1"/>
          </rPr>
          <t>MARCELO DARCI DE SOUZA:</t>
        </r>
        <r>
          <rPr>
            <sz val="9"/>
            <color indexed="81"/>
            <rFont val="Segoe UI"/>
            <charset val="1"/>
          </rPr>
          <t xml:space="preserve">
cedido pelo cesfi 500 km recebido do ceres 1400 km 26/10/18</t>
        </r>
      </text>
    </comment>
  </commentList>
</comments>
</file>

<file path=xl/comments5.xml><?xml version="1.0" encoding="utf-8"?>
<comments xmlns="http://schemas.openxmlformats.org/spreadsheetml/2006/main">
  <authors>
    <author>MARCELO DARCI DE SOUZA</author>
  </authors>
  <commentList>
    <comment ref="G4" authorId="0" shapeId="0">
      <text>
        <r>
          <rPr>
            <b/>
            <sz val="9"/>
            <color indexed="81"/>
            <rFont val="Segoe UI"/>
            <charset val="1"/>
          </rPr>
          <t>MARCELO DARCI DE SOUZA:</t>
        </r>
        <r>
          <rPr>
            <sz val="9"/>
            <color indexed="81"/>
            <rFont val="Segoe UI"/>
            <charset val="1"/>
          </rPr>
          <t xml:space="preserve">
cedido a faed 600 km 
06/04/2018 </t>
        </r>
      </text>
    </comment>
    <comment ref="G10" authorId="0" shapeId="0">
      <text>
        <r>
          <rPr>
            <b/>
            <sz val="9"/>
            <color indexed="81"/>
            <rFont val="Segoe UI"/>
            <family val="2"/>
          </rPr>
          <t>MARCELO DARCI DE SOUZA:</t>
        </r>
        <r>
          <rPr>
            <sz val="9"/>
            <color indexed="81"/>
            <rFont val="Segoe UI"/>
            <family val="2"/>
          </rPr>
          <t xml:space="preserve">
recebido faed  
1.000 km e 3 diarias 09/10/18 </t>
        </r>
      </text>
    </comment>
    <comment ref="G11" authorId="0" shapeId="0">
      <text>
        <r>
          <rPr>
            <b/>
            <sz val="9"/>
            <color indexed="81"/>
            <rFont val="Segoe UI"/>
            <family val="2"/>
          </rPr>
          <t>MARCELO DARCI DE SOUZA:</t>
        </r>
        <r>
          <rPr>
            <sz val="9"/>
            <color indexed="81"/>
            <rFont val="Segoe UI"/>
            <family val="2"/>
          </rPr>
          <t xml:space="preserve">
recebido faed  
1.000 km e 3 diarias 09/10/18 
</t>
        </r>
      </text>
    </comment>
  </commentList>
</comments>
</file>

<file path=xl/comments6.xml><?xml version="1.0" encoding="utf-8"?>
<comments xmlns="http://schemas.openxmlformats.org/spreadsheetml/2006/main">
  <authors>
    <author>MARCELO DARCI DE SOUZA</author>
  </authors>
  <commentList>
    <comment ref="G10" authorId="0" shapeId="0">
      <text>
        <r>
          <rPr>
            <b/>
            <sz val="9"/>
            <color indexed="81"/>
            <rFont val="Segoe UI"/>
            <charset val="1"/>
          </rPr>
          <t>MARCELO DARCI DE SOUZA:</t>
        </r>
        <r>
          <rPr>
            <sz val="9"/>
            <color indexed="81"/>
            <rFont val="Segoe UI"/>
            <charset val="1"/>
          </rPr>
          <t xml:space="preserve">
cedido ao cead 1.000 km e 3 diarias 09/10/18 - cedido ao cefid 850 km </t>
        </r>
      </text>
    </comment>
    <comment ref="G11" authorId="0" shapeId="0">
      <text>
        <r>
          <rPr>
            <b/>
            <sz val="9"/>
            <color indexed="81"/>
            <rFont val="Segoe UI"/>
            <family val="2"/>
          </rPr>
          <t>MARCELO DARCI DE SOUZA:</t>
        </r>
        <r>
          <rPr>
            <sz val="9"/>
            <color indexed="81"/>
            <rFont val="Segoe UI"/>
            <family val="2"/>
          </rPr>
          <t xml:space="preserve">
cedido cead 
1.000 km e 3 diarias 09/10/18  cedido ao cefid 2 darias 21/11/18</t>
        </r>
      </text>
    </comment>
  </commentList>
</comments>
</file>

<file path=xl/comments7.xml><?xml version="1.0" encoding="utf-8"?>
<comments xmlns="http://schemas.openxmlformats.org/spreadsheetml/2006/main">
  <authors>
    <author>MARCELO DARCI DE SOUZA</author>
  </authors>
  <commentList>
    <comment ref="G10" authorId="0" shapeId="0">
      <text>
        <r>
          <rPr>
            <b/>
            <sz val="9"/>
            <color indexed="81"/>
            <rFont val="Segoe UI"/>
            <charset val="1"/>
          </rPr>
          <t>MARCELO DARCI DE SOUZA:</t>
        </r>
        <r>
          <rPr>
            <sz val="9"/>
            <color indexed="81"/>
            <rFont val="Segoe UI"/>
            <charset val="1"/>
          </rPr>
          <t xml:space="preserve">
recebido da faed 850 km 21/11/18</t>
        </r>
      </text>
    </comment>
    <comment ref="G11" authorId="0" shapeId="0">
      <text>
        <r>
          <rPr>
            <b/>
            <sz val="9"/>
            <color indexed="81"/>
            <rFont val="Segoe UI"/>
            <charset val="1"/>
          </rPr>
          <t>MARCELO DARCI DE SOUZA:</t>
        </r>
        <r>
          <rPr>
            <sz val="9"/>
            <color indexed="81"/>
            <rFont val="Segoe UI"/>
            <charset val="1"/>
          </rPr>
          <t xml:space="preserve">
recebido da faed 2 diarias 21/11/18 </t>
        </r>
      </text>
    </comment>
  </commentList>
</comments>
</file>

<file path=xl/comments8.xml><?xml version="1.0" encoding="utf-8"?>
<comments xmlns="http://schemas.openxmlformats.org/spreadsheetml/2006/main">
  <authors>
    <author>MARCELO DARCI DE SOUZA</author>
  </authors>
  <commentList>
    <comment ref="G10" authorId="0" shapeId="0">
      <text>
        <r>
          <rPr>
            <b/>
            <sz val="9"/>
            <color indexed="81"/>
            <rFont val="Segoe UI"/>
            <charset val="1"/>
          </rPr>
          <t>MARCELO DARCI DE SOUZA:</t>
        </r>
        <r>
          <rPr>
            <sz val="9"/>
            <color indexed="81"/>
            <rFont val="Segoe UI"/>
            <charset val="1"/>
          </rPr>
          <t xml:space="preserve">
cedido ao ceart 1400 km 26/10/18</t>
        </r>
      </text>
    </comment>
  </commentList>
</comments>
</file>

<file path=xl/comments9.xml><?xml version="1.0" encoding="utf-8"?>
<comments xmlns="http://schemas.openxmlformats.org/spreadsheetml/2006/main">
  <authors>
    <author>MARCELO DARCI DE SOUZA</author>
  </authors>
  <commentList>
    <comment ref="G10" authorId="0" shapeId="0">
      <text>
        <r>
          <rPr>
            <b/>
            <sz val="9"/>
            <color indexed="81"/>
            <rFont val="Segoe UI"/>
            <charset val="1"/>
          </rPr>
          <t>MARCELO DARCI DE SOUZA:</t>
        </r>
        <r>
          <rPr>
            <sz val="9"/>
            <color indexed="81"/>
            <rFont val="Segoe UI"/>
            <charset val="1"/>
          </rPr>
          <t xml:space="preserve">
cedido ao ceart 500 km </t>
        </r>
      </text>
    </comment>
  </commentList>
</comments>
</file>

<file path=xl/sharedStrings.xml><?xml version="1.0" encoding="utf-8"?>
<sst xmlns="http://schemas.openxmlformats.org/spreadsheetml/2006/main" count="679" uniqueCount="119">
  <si>
    <t>Saldo / Automático</t>
  </si>
  <si>
    <t>LOTE</t>
  </si>
  <si>
    <t>...../...../......</t>
  </si>
  <si>
    <t>FORNECEDOR</t>
  </si>
  <si>
    <t>Preço UNITÁRIO (R$)</t>
  </si>
  <si>
    <t>ALERTA</t>
  </si>
  <si>
    <t>Item</t>
  </si>
  <si>
    <t>Unidade</t>
  </si>
  <si>
    <t>Lote</t>
  </si>
  <si>
    <t>ANEXO II – Instrução Normativa n.º 002/2014</t>
  </si>
  <si>
    <t>DECLARAÇÃO DE DISPONIBILIDADE DE QUANTITATIVO PARA EMISSÃO DE AUTORIZAÇÃO DE FORNECIMENTO/ORDEM DE SERVIÇO – SISTEMA DE REGISTRO DE PREÇOS/UDESC</t>
  </si>
  <si>
    <t>Processo CPA n.º XXXX/2014</t>
  </si>
  <si>
    <t>Pregão n.º  XXXX/2014</t>
  </si>
  <si>
    <t xml:space="preserve">Objeto: </t>
  </si>
  <si>
    <t>Vigência da Ata de Registro de Preços: XX/XX/XXXX até XX/XX/XXXXX</t>
  </si>
  <si>
    <t>Declaro que o Centro XXXXXXX, participante da Ata de Registro de Preços proveniente do Pregão n.º XXXX/2014, possui saldo em seu quantitativo para a emissão da Autorização de Fornecimento/Ordem de Serviço n.º XXXX/2014, no valor de R$ X.XXX,XX, a ser firmada com a empresa XXXXXXX, restando ainda em sua cota para próximas contratações com o referido fornecedor os seguintes quantitativos:</t>
  </si>
  <si>
    <t>Descrição Resumida</t>
  </si>
  <si>
    <t>Valor Unitário (R$)</t>
  </si>
  <si>
    <r>
      <t xml:space="preserve">Saldo Quantitativo </t>
    </r>
    <r>
      <rPr>
        <sz val="8"/>
        <color indexed="8"/>
        <rFont val="Arial"/>
        <family val="2"/>
      </rPr>
      <t>(antes da emissão desta AF/OS)</t>
    </r>
  </si>
  <si>
    <t>Quantitativo da AF/OS</t>
  </si>
  <si>
    <t>Saldo Atualizado</t>
  </si>
  <si>
    <t>__________________, ____/_____/____</t>
  </si>
  <si>
    <t>Cidade                                    Data</t>
  </si>
  <si>
    <t>_____________________________________________</t>
  </si>
  <si>
    <t xml:space="preserve">Diretor(a) de Administração </t>
  </si>
  <si>
    <t>(carimbo e assinatura)</t>
  </si>
  <si>
    <t>Qtde Registrada</t>
  </si>
  <si>
    <t>UNIDADE</t>
  </si>
  <si>
    <t>DETALHAMENTO</t>
  </si>
  <si>
    <t>Quantidade Utilizada</t>
  </si>
  <si>
    <t>SALDO</t>
  </si>
  <si>
    <t>Valor Total Registrado</t>
  </si>
  <si>
    <t>Valor Total Utilizado</t>
  </si>
  <si>
    <t>Valor Total da Ata com Aditivo</t>
  </si>
  <si>
    <t>Valor Utilizado</t>
  </si>
  <si>
    <t>% Aditivos</t>
  </si>
  <si>
    <t>% Utilizado</t>
  </si>
  <si>
    <t>km rodado</t>
  </si>
  <si>
    <t>diária/mais de 6h</t>
  </si>
  <si>
    <t>Ônibus Convencional</t>
  </si>
  <si>
    <t>ESPECIFICAÇÃO</t>
  </si>
  <si>
    <t>339039.26</t>
  </si>
  <si>
    <t>ESPECIFICAÇÕES</t>
  </si>
  <si>
    <t xml:space="preserve">OBJETO: CONTRATAÇÃO DE EMPRESA PARA LOCAÇÃO DE VEÍCULOS PARA TRANSPORTE DE PASSAGEIROS PARA A UDESC </t>
  </si>
  <si>
    <t>ANEXO I – Instrução Normativa n.º 002/2014</t>
  </si>
  <si>
    <t>Pregão n.º XXXX/2014</t>
  </si>
  <si>
    <t>Objeto:</t>
  </si>
  <si>
    <t xml:space="preserve">Declaro que o Centro XXXXXXX, participante da Ata de Registro de Preços proveniente do Pregão n.º XXXX/2014, possui saldo em seu quantitativo para a emissão da Autorização  de  Fornecimento/Ordem  de  Serviço  n.º  XXXX/2014,  no  valor  de  R$ X.XXX,XX, a ser firmada com a empresa XXXXXXX.
</t>
  </si>
  <si>
    <r>
      <t xml:space="preserve">                                    </t>
    </r>
    <r>
      <rPr>
        <sz val="11"/>
        <rFont val="Arial"/>
        <family val="2"/>
      </rPr>
      <t xml:space="preserve">, </t>
    </r>
    <r>
      <rPr>
        <u/>
        <sz val="11"/>
        <rFont val="Arial"/>
        <family val="2"/>
      </rPr>
      <t xml:space="preserve">        </t>
    </r>
    <r>
      <rPr>
        <sz val="11"/>
        <rFont val="Arial"/>
        <family val="2"/>
      </rPr>
      <t>/</t>
    </r>
    <r>
      <rPr>
        <u/>
        <sz val="11"/>
        <rFont val="Arial"/>
        <family val="2"/>
      </rPr>
      <t xml:space="preserve">          </t>
    </r>
    <r>
      <rPr>
        <sz val="11"/>
        <rFont val="Arial"/>
        <family val="2"/>
      </rPr>
      <t>/</t>
    </r>
    <r>
      <rPr>
        <u/>
        <sz val="11"/>
        <rFont val="Arial"/>
        <family val="2"/>
      </rPr>
      <t xml:space="preserve"> </t>
    </r>
  </si>
  <si>
    <t>Cidade                      Data</t>
  </si>
  <si>
    <t>Diretor(a) de Administração</t>
  </si>
  <si>
    <t>PROCESSO: 1285/2017/UDESC</t>
  </si>
  <si>
    <t xml:space="preserve">CENTRO PARTICIPANTE: </t>
  </si>
  <si>
    <t>VIGÊNCIA DA ATA: 12/01/18 até 11/01/2019.</t>
  </si>
  <si>
    <t>VEIGATUR RECEPTIVO DE TURISMO LTDA - ME  CNPJ 00.295.990/0001-32</t>
  </si>
  <si>
    <t>EMPRESA UNIAO DE TRANSPORTE LTDA                 CNPJ 82.563.891/0001-59</t>
  </si>
  <si>
    <t>TURISMO RODOCIDE LTDA - EPP                                                     CNPJ 00.201.479/0001-24</t>
  </si>
  <si>
    <t>REUNIDAS TURISMO S.A                                                       CNPJ 04.176.082/0001-80</t>
  </si>
  <si>
    <t>Van</t>
  </si>
  <si>
    <t>Micro-ônibus</t>
  </si>
  <si>
    <t>Ônibus Executivo</t>
  </si>
  <si>
    <t xml:space="preserve"> AF/OS nº  xxxx/2018 Qtde. DT</t>
  </si>
  <si>
    <t>* Quando o deslocamento for inferior a 6 horas diárias, deverá ser cobrado o valor de 1/2 diária, descontando 0,5 diária do quantitativo contratado.</t>
  </si>
  <si>
    <t>VIGÊNCIA DA ATA: 12/01/18 até 11/01/19.</t>
  </si>
  <si>
    <t>Pregão 1285/2017/UDESC - SRP</t>
  </si>
  <si>
    <t>OS nº  203/2018 Qtde. DT</t>
  </si>
  <si>
    <t>OS nº  204/2018 Qtde. DT</t>
  </si>
  <si>
    <t>OS nº  205/2018 Qtde. DT</t>
  </si>
  <si>
    <t>OS nº  206/2018 Qtde. DT</t>
  </si>
  <si>
    <t>OS nº 834/2018 Qtde. DT</t>
  </si>
  <si>
    <t>OS nº  835/2018 Qtde. DT</t>
  </si>
  <si>
    <t>OS nº  836/2018 Qtde. DT</t>
  </si>
  <si>
    <t xml:space="preserve"> OS nº  204/2018 Qtde. DT</t>
  </si>
  <si>
    <t xml:space="preserve"> AF/OS nº  443/2018 - JIUDESC</t>
  </si>
  <si>
    <t xml:space="preserve"> AF/OS nº  452/2018
ALESC - Aud. Dança</t>
  </si>
  <si>
    <t xml:space="preserve"> AF/OS nº  589/2018 - JIUDESC (complemento)</t>
  </si>
  <si>
    <t xml:space="preserve"> AF757/2018 Qtde. DT</t>
  </si>
  <si>
    <t xml:space="preserve"> AF/OS nº  959/2018 Qtde. DT</t>
  </si>
  <si>
    <t xml:space="preserve"> AF/OS nº 1000/2018 Qtde. DT</t>
  </si>
  <si>
    <t>OS nº  465/2018 Qtde. DT</t>
  </si>
  <si>
    <t>OS nº  483/2018 Qtde. DT</t>
  </si>
  <si>
    <t>OS nº  631/2018     Qtde. DT</t>
  </si>
  <si>
    <t xml:space="preserve"> AF/OS nº  119/2018 Qtde. DT</t>
  </si>
  <si>
    <t xml:space="preserve"> AF/OS nº  126/2018 Qtde. DT</t>
  </si>
  <si>
    <t xml:space="preserve"> AF/OS nº  130/2018 Qtde. DT</t>
  </si>
  <si>
    <t xml:space="preserve"> AF/OS nº  131/2018 Qtde. DT</t>
  </si>
  <si>
    <t xml:space="preserve"> AF/OS nº  601/2018 Qtde. DT</t>
  </si>
  <si>
    <t xml:space="preserve"> AF/OS nº  669/2018 Qtde. DT</t>
  </si>
  <si>
    <t xml:space="preserve"> AF/OS nº  x681/2018 Qtde. DT</t>
  </si>
  <si>
    <t xml:space="preserve"> AF/OS nº  x903/2018 Qtde. DT</t>
  </si>
  <si>
    <t xml:space="preserve"> AF/OS nº  x940/2018 Qtde. DT</t>
  </si>
  <si>
    <t xml:space="preserve"> AF/OS nº  0685/2018 Qtde. DT</t>
  </si>
  <si>
    <t xml:space="preserve"> AF/OS nº  0760/2018 Qtde. DT</t>
  </si>
  <si>
    <t xml:space="preserve"> AF/OS nº  633/2018 Qtde. DT</t>
  </si>
  <si>
    <t xml:space="preserve"> AF/OS nº  124/2018 Qtde. DT</t>
  </si>
  <si>
    <t xml:space="preserve"> AF/OS nº  866/2018 Qtde. DT</t>
  </si>
  <si>
    <t>OS nº 1503/2018 Qtde. DT</t>
  </si>
  <si>
    <t>OS nº  2130/2018 Qtde. DT</t>
  </si>
  <si>
    <t>OS nº 2155/2018 Qtde. DT</t>
  </si>
  <si>
    <t>OS nº  2132/2018 Qtde. DT</t>
  </si>
  <si>
    <t>OS nº 2156/2018 Qtde. DT</t>
  </si>
  <si>
    <t xml:space="preserve"> OS nº  1503/2018 Qtde. DT</t>
  </si>
  <si>
    <t xml:space="preserve"> OS nº  2130/2018 Qtde. DT</t>
  </si>
  <si>
    <t xml:space="preserve"> OS nº  2132/2018 Qtde. DT</t>
  </si>
  <si>
    <t xml:space="preserve"> AF/OS nº  1618/2018 Qtde. DT</t>
  </si>
  <si>
    <t xml:space="preserve"> AF/OS nº  1716/2018 Qtde. DT</t>
  </si>
  <si>
    <t xml:space="preserve"> AF/OS nº  2034/2018 Qtde. DT</t>
  </si>
  <si>
    <t xml:space="preserve"> AF/OS nº 2035/2018 Qtde. DT</t>
  </si>
  <si>
    <t xml:space="preserve"> AF/OS nº  2182/2018 Qtde. DT</t>
  </si>
  <si>
    <t xml:space="preserve"> AF/OS nº 2236/2018 Qtde. DT</t>
  </si>
  <si>
    <r>
      <t xml:space="preserve"> </t>
    </r>
    <r>
      <rPr>
        <sz val="10"/>
        <rFont val="Calibri"/>
        <family val="2"/>
        <scheme val="minor"/>
      </rPr>
      <t>AF/OS nº</t>
    </r>
    <r>
      <rPr>
        <sz val="11"/>
        <rFont val="Calibri"/>
        <family val="2"/>
        <scheme val="minor"/>
      </rPr>
      <t xml:space="preserve"> 2169/18          SGPe 12603/2018 Qtde. DT</t>
    </r>
  </si>
  <si>
    <t xml:space="preserve"> AF/OS nº  2009/2018 Qtde. DT</t>
  </si>
  <si>
    <t xml:space="preserve"> AF/OS nº  2115/2018 Qtde. DT</t>
  </si>
  <si>
    <t xml:space="preserve"> AF/OS nº  2113/2018 Qtde. DT</t>
  </si>
  <si>
    <t xml:space="preserve"> AF/OS nº  1783/2018 Qtde. DT</t>
  </si>
  <si>
    <t xml:space="preserve"> AF/OS nº  2298/2018 Qtde. DT</t>
  </si>
  <si>
    <t xml:space="preserve"> AF/OS nº  2434/2018 Qtde. DT</t>
  </si>
  <si>
    <t xml:space="preserve"> AF/OS nº  2412/2018 Qtde. DT</t>
  </si>
  <si>
    <t xml:space="preserve">Resumo Atualizado  fevereiro 2019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</si>
</sst>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1" formatCode="_-* #,##0_-;\-* #,##0_-;_-* &quot;-&quot;_-;_-@_-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_(* #,##0.00_);_(* \(#,##0.00\);_(* \-??_);_(@_)"/>
    <numFmt numFmtId="166" formatCode="#,##0;[Red]#,##0"/>
    <numFmt numFmtId="167" formatCode="_-* #,##0.00\ &quot;€&quot;_-;\-* #,##0.00\ &quot;€&quot;_-;_-* &quot;-&quot;??\ &quot;€&quot;_-;_-@_-"/>
    <numFmt numFmtId="168" formatCode="_-[$R$-416]\ * #,##0.00_-;\-[$R$-416]\ * #,##0.00_-;_-[$R$-416]\ * &quot;-&quot;??_-;_-@_-"/>
  </numFmts>
  <fonts count="39" x14ac:knownFonts="1">
    <font>
      <sz val="10"/>
      <name val="Arial"/>
    </font>
    <font>
      <sz val="10"/>
      <name val="Arial"/>
      <family val="2"/>
    </font>
    <font>
      <b/>
      <sz val="18"/>
      <color indexed="56"/>
      <name val="Cambria"/>
      <family val="2"/>
    </font>
    <font>
      <sz val="8"/>
      <color indexed="8"/>
      <name val="Arial"/>
      <family val="2"/>
    </font>
    <font>
      <sz val="11"/>
      <name val="Calibri"/>
      <family val="2"/>
      <scheme val="minor"/>
    </font>
    <font>
      <b/>
      <sz val="16"/>
      <color theme="1"/>
      <name val="Arial"/>
      <family val="2"/>
    </font>
    <font>
      <sz val="12"/>
      <color theme="1"/>
      <name val="Arial"/>
      <family val="2"/>
    </font>
    <font>
      <i/>
      <sz val="12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i/>
      <sz val="11"/>
      <color theme="1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2"/>
      <name val="Calibri"/>
      <family val="2"/>
      <scheme val="minor"/>
    </font>
    <font>
      <b/>
      <sz val="16"/>
      <name val="Arial"/>
      <family val="2"/>
    </font>
    <font>
      <sz val="10"/>
      <name val="Times New Roman"/>
      <family val="1"/>
    </font>
    <font>
      <b/>
      <sz val="12"/>
      <name val="Arial"/>
      <family val="2"/>
    </font>
    <font>
      <sz val="5.5"/>
      <name val="Times New Roman"/>
      <family val="1"/>
    </font>
    <font>
      <i/>
      <sz val="12"/>
      <name val="Arial"/>
      <family val="2"/>
    </font>
    <font>
      <sz val="12"/>
      <name val="Times New Roman"/>
      <family val="1"/>
    </font>
    <font>
      <sz val="6.5"/>
      <name val="Times New Roman"/>
      <family val="1"/>
    </font>
    <font>
      <u/>
      <sz val="11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sz val="14"/>
      <name val="Times New Roman"/>
      <family val="1"/>
    </font>
    <font>
      <sz val="12"/>
      <name val="Arial"/>
      <family val="2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indexed="81"/>
      <name val="Segoe UI"/>
      <charset val="1"/>
    </font>
    <font>
      <b/>
      <sz val="9"/>
      <color indexed="81"/>
      <name val="Segoe UI"/>
      <charset val="1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0"/>
        <bgColor indexed="10"/>
      </patternFill>
    </fill>
    <fill>
      <patternFill patternType="solid">
        <fgColor indexed="11"/>
        <bgColor indexed="64"/>
      </patternFill>
    </fill>
    <fill>
      <patternFill patternType="solid">
        <fgColor indexed="13"/>
        <bgColor indexed="26"/>
      </patternFill>
    </fill>
    <fill>
      <patternFill patternType="solid">
        <fgColor indexed="5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indexed="10"/>
      </patternFill>
    </fill>
    <fill>
      <patternFill patternType="solid">
        <fgColor rgb="FF00B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7">
    <xf numFmtId="0" fontId="0" fillId="0" borderId="0"/>
    <xf numFmtId="0" fontId="1" fillId="0" borderId="0"/>
    <xf numFmtId="164" fontId="1" fillId="0" borderId="0" applyFill="0" applyBorder="0" applyAlignment="0" applyProtection="0"/>
    <xf numFmtId="165" fontId="1" fillId="0" borderId="0" applyFill="0" applyBorder="0" applyAlignment="0" applyProtection="0"/>
    <xf numFmtId="0" fontId="2" fillId="0" borderId="0" applyNumberFormat="0" applyFill="0" applyBorder="0" applyAlignment="0" applyProtection="0"/>
    <xf numFmtId="167" fontId="13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9" fontId="1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</cellStyleXfs>
  <cellXfs count="142">
    <xf numFmtId="0" fontId="0" fillId="0" borderId="0" xfId="0"/>
    <xf numFmtId="0" fontId="4" fillId="0" borderId="0" xfId="1" applyFont="1" applyFill="1" applyAlignment="1">
      <alignment horizontal="center" vertical="center" wrapText="1"/>
    </xf>
    <xf numFmtId="0" fontId="0" fillId="0" borderId="0" xfId="0" applyAlignment="1">
      <alignment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horizontal="justify" vertical="center" wrapText="1"/>
    </xf>
    <xf numFmtId="0" fontId="7" fillId="0" borderId="0" xfId="0" applyFont="1" applyAlignment="1">
      <alignment vertical="center" wrapText="1"/>
    </xf>
    <xf numFmtId="0" fontId="8" fillId="0" borderId="2" xfId="0" applyFont="1" applyBorder="1" applyAlignment="1">
      <alignment horizontal="center" vertical="center" textRotation="90" wrapText="1"/>
    </xf>
    <xf numFmtId="0" fontId="9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0" fillId="0" borderId="0" xfId="0" applyAlignment="1">
      <alignment horizontal="left" wrapText="1"/>
    </xf>
    <xf numFmtId="0" fontId="4" fillId="0" borderId="0" xfId="1" applyFont="1" applyAlignment="1">
      <alignment wrapText="1"/>
    </xf>
    <xf numFmtId="0" fontId="4" fillId="0" borderId="0" xfId="1" applyFont="1" applyFill="1" applyAlignment="1">
      <alignment vertical="center" wrapText="1"/>
    </xf>
    <xf numFmtId="3" fontId="4" fillId="0" borderId="0" xfId="1" applyNumberFormat="1" applyFont="1" applyAlignment="1" applyProtection="1">
      <alignment wrapText="1"/>
      <protection locked="0"/>
    </xf>
    <xf numFmtId="0" fontId="4" fillId="0" borderId="0" xfId="1" applyFont="1" applyAlignment="1" applyProtection="1">
      <alignment wrapText="1"/>
      <protection locked="0"/>
    </xf>
    <xf numFmtId="1" fontId="4" fillId="0" borderId="0" xfId="1" applyNumberFormat="1" applyFont="1" applyFill="1" applyAlignment="1" applyProtection="1">
      <alignment horizontal="center" wrapText="1"/>
      <protection locked="0"/>
    </xf>
    <xf numFmtId="41" fontId="4" fillId="0" borderId="1" xfId="0" applyNumberFormat="1" applyFont="1" applyFill="1" applyBorder="1" applyAlignment="1">
      <alignment horizontal="center" vertical="center" wrapText="1"/>
    </xf>
    <xf numFmtId="0" fontId="4" fillId="0" borderId="0" xfId="1" applyFont="1" applyFill="1" applyAlignment="1">
      <alignment wrapText="1"/>
    </xf>
    <xf numFmtId="3" fontId="4" fillId="0" borderId="0" xfId="1" applyNumberFormat="1" applyFont="1" applyFill="1" applyAlignment="1" applyProtection="1">
      <alignment wrapText="1"/>
      <protection locked="0"/>
    </xf>
    <xf numFmtId="168" fontId="16" fillId="8" borderId="6" xfId="1" applyNumberFormat="1" applyFont="1" applyFill="1" applyBorder="1" applyAlignment="1" applyProtection="1">
      <alignment horizontal="right"/>
      <protection locked="0"/>
    </xf>
    <xf numFmtId="168" fontId="16" fillId="8" borderId="11" xfId="1" applyNumberFormat="1" applyFont="1" applyFill="1" applyBorder="1" applyAlignment="1" applyProtection="1">
      <alignment horizontal="right"/>
      <protection locked="0"/>
    </xf>
    <xf numFmtId="9" fontId="16" fillId="8" borderId="7" xfId="12" applyFont="1" applyFill="1" applyBorder="1" applyAlignment="1" applyProtection="1">
      <alignment horizontal="right"/>
      <protection locked="0"/>
    </xf>
    <xf numFmtId="2" fontId="16" fillId="8" borderId="11" xfId="1" applyNumberFormat="1" applyFont="1" applyFill="1" applyBorder="1" applyAlignment="1">
      <alignment horizontal="right"/>
    </xf>
    <xf numFmtId="0" fontId="16" fillId="8" borderId="12" xfId="1" applyFont="1" applyFill="1" applyBorder="1" applyAlignment="1" applyProtection="1">
      <alignment horizontal="left"/>
      <protection locked="0"/>
    </xf>
    <xf numFmtId="0" fontId="16" fillId="8" borderId="19" xfId="1" applyFont="1" applyFill="1" applyBorder="1" applyAlignment="1" applyProtection="1">
      <alignment horizontal="left"/>
      <protection locked="0"/>
    </xf>
    <xf numFmtId="0" fontId="16" fillId="8" borderId="14" xfId="1" applyFont="1" applyFill="1" applyBorder="1" applyAlignment="1" applyProtection="1">
      <alignment horizontal="left"/>
      <protection locked="0"/>
    </xf>
    <xf numFmtId="0" fontId="16" fillId="8" borderId="0" xfId="1" applyFont="1" applyFill="1" applyBorder="1" applyAlignment="1" applyProtection="1">
      <alignment horizontal="left"/>
      <protection locked="0"/>
    </xf>
    <xf numFmtId="0" fontId="16" fillId="8" borderId="16" xfId="1" applyFont="1" applyFill="1" applyBorder="1" applyAlignment="1" applyProtection="1">
      <alignment horizontal="left"/>
      <protection locked="0"/>
    </xf>
    <xf numFmtId="0" fontId="16" fillId="8" borderId="18" xfId="1" applyFont="1" applyFill="1" applyBorder="1" applyAlignment="1" applyProtection="1">
      <alignment horizontal="left"/>
      <protection locked="0"/>
    </xf>
    <xf numFmtId="41" fontId="4" fillId="7" borderId="1" xfId="0" applyNumberFormat="1" applyFont="1" applyFill="1" applyBorder="1" applyAlignment="1">
      <alignment horizontal="center" vertical="center" wrapText="1"/>
    </xf>
    <xf numFmtId="166" fontId="4" fillId="10" borderId="1" xfId="1" applyNumberFormat="1" applyFont="1" applyFill="1" applyBorder="1" applyAlignment="1" applyProtection="1">
      <alignment horizontal="center" vertical="center" wrapText="1"/>
      <protection locked="0"/>
    </xf>
    <xf numFmtId="0" fontId="14" fillId="0" borderId="1" xfId="0" applyFont="1" applyFill="1" applyBorder="1" applyAlignment="1">
      <alignment vertical="center" wrapText="1"/>
    </xf>
    <xf numFmtId="41" fontId="4" fillId="0" borderId="1" xfId="0" applyNumberFormat="1" applyFont="1" applyFill="1" applyBorder="1" applyAlignment="1">
      <alignment horizontal="center" vertical="center"/>
    </xf>
    <xf numFmtId="0" fontId="17" fillId="0" borderId="0" xfId="1" applyFont="1" applyAlignment="1">
      <alignment horizontal="center" vertical="center"/>
    </xf>
    <xf numFmtId="0" fontId="1" fillId="0" borderId="0" xfId="1"/>
    <xf numFmtId="0" fontId="18" fillId="0" borderId="0" xfId="1" applyFont="1" applyAlignment="1">
      <alignment vertical="center"/>
    </xf>
    <xf numFmtId="0" fontId="19" fillId="0" borderId="0" xfId="1" applyFont="1" applyAlignment="1">
      <alignment horizontal="center" vertical="justify"/>
    </xf>
    <xf numFmtId="0" fontId="20" fillId="0" borderId="0" xfId="1" applyFont="1" applyAlignment="1">
      <alignment vertical="center"/>
    </xf>
    <xf numFmtId="0" fontId="21" fillId="0" borderId="0" xfId="1" applyFont="1" applyAlignment="1">
      <alignment horizontal="justify" vertical="center"/>
    </xf>
    <xf numFmtId="0" fontId="22" fillId="0" borderId="0" xfId="1" applyFont="1" applyAlignment="1">
      <alignment vertical="center"/>
    </xf>
    <xf numFmtId="0" fontId="21" fillId="0" borderId="0" xfId="1" applyFont="1" applyAlignment="1">
      <alignment horizontal="justify" vertical="center" wrapText="1"/>
    </xf>
    <xf numFmtId="0" fontId="23" fillId="0" borderId="0" xfId="1" applyFont="1" applyAlignment="1">
      <alignment vertical="center"/>
    </xf>
    <xf numFmtId="0" fontId="24" fillId="0" borderId="0" xfId="1" applyFont="1" applyAlignment="1">
      <alignment horizontal="center" vertical="center"/>
    </xf>
    <xf numFmtId="0" fontId="26" fillId="0" borderId="0" xfId="1" applyFont="1" applyAlignment="1">
      <alignment horizontal="center" vertical="center"/>
    </xf>
    <xf numFmtId="0" fontId="27" fillId="0" borderId="0" xfId="1" applyFont="1" applyAlignment="1">
      <alignment vertical="center"/>
    </xf>
    <xf numFmtId="0" fontId="28" fillId="0" borderId="0" xfId="1" applyFont="1" applyAlignment="1">
      <alignment horizontal="center" vertical="center"/>
    </xf>
    <xf numFmtId="0" fontId="4" fillId="2" borderId="1" xfId="1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>
      <alignment horizontal="center" vertical="center" wrapText="1"/>
    </xf>
    <xf numFmtId="165" fontId="4" fillId="2" borderId="1" xfId="3" applyFont="1" applyFill="1" applyBorder="1" applyAlignment="1" applyProtection="1">
      <alignment horizontal="center" vertical="center" wrapText="1"/>
    </xf>
    <xf numFmtId="1" fontId="4" fillId="2" borderId="1" xfId="1" applyNumberFormat="1" applyFont="1" applyFill="1" applyBorder="1" applyAlignment="1" applyProtection="1">
      <alignment horizontal="center" vertical="center" wrapText="1"/>
    </xf>
    <xf numFmtId="166" fontId="4" fillId="2" borderId="1" xfId="1" applyNumberFormat="1" applyFont="1" applyFill="1" applyBorder="1" applyAlignment="1">
      <alignment horizontal="center" vertical="center" wrapText="1"/>
    </xf>
    <xf numFmtId="0" fontId="4" fillId="2" borderId="1" xfId="1" applyNumberFormat="1" applyFont="1" applyFill="1" applyBorder="1" applyAlignment="1" applyProtection="1">
      <alignment horizontal="center" vertical="center" wrapText="1"/>
      <protection locked="0"/>
    </xf>
    <xf numFmtId="166" fontId="4" fillId="4" borderId="1" xfId="0" applyNumberFormat="1" applyFont="1" applyFill="1" applyBorder="1" applyAlignment="1">
      <alignment horizontal="center" vertical="center" wrapText="1"/>
    </xf>
    <xf numFmtId="3" fontId="4" fillId="3" borderId="1" xfId="1" applyNumberFormat="1" applyFont="1" applyFill="1" applyBorder="1" applyAlignment="1" applyProtection="1">
      <alignment horizontal="center" vertical="center" wrapText="1"/>
      <protection locked="0"/>
    </xf>
    <xf numFmtId="166" fontId="4" fillId="0" borderId="0" xfId="0" applyNumberFormat="1" applyFont="1" applyFill="1" applyAlignment="1">
      <alignment horizontal="center" vertical="center" wrapText="1"/>
    </xf>
    <xf numFmtId="4" fontId="4" fillId="0" borderId="0" xfId="1" applyNumberFormat="1" applyFont="1" applyFill="1" applyAlignment="1">
      <alignment horizontal="center" vertical="center" wrapText="1"/>
    </xf>
    <xf numFmtId="0" fontId="4" fillId="2" borderId="1" xfId="1" applyFont="1" applyFill="1" applyBorder="1" applyAlignment="1" applyProtection="1">
      <alignment horizontal="center" vertical="center" wrapText="1"/>
    </xf>
    <xf numFmtId="168" fontId="4" fillId="2" borderId="1" xfId="3" applyNumberFormat="1" applyFont="1" applyFill="1" applyBorder="1" applyAlignment="1" applyProtection="1">
      <alignment horizontal="center" vertical="center" wrapText="1"/>
    </xf>
    <xf numFmtId="166" fontId="4" fillId="7" borderId="1" xfId="0" applyNumberFormat="1" applyFont="1" applyFill="1" applyBorder="1" applyAlignment="1">
      <alignment horizontal="center" vertical="center" wrapText="1"/>
    </xf>
    <xf numFmtId="3" fontId="4" fillId="9" borderId="1" xfId="1" applyNumberFormat="1" applyFont="1" applyFill="1" applyBorder="1" applyAlignment="1" applyProtection="1">
      <alignment horizontal="center" vertical="center" wrapText="1"/>
      <protection locked="0"/>
    </xf>
    <xf numFmtId="44" fontId="4" fillId="11" borderId="1" xfId="1" applyNumberFormat="1" applyFont="1" applyFill="1" applyBorder="1" applyAlignment="1" applyProtection="1">
      <alignment horizontal="center" vertical="center" wrapText="1"/>
      <protection locked="0"/>
    </xf>
    <xf numFmtId="44" fontId="4" fillId="11" borderId="1" xfId="13" applyFont="1" applyFill="1" applyBorder="1" applyAlignment="1" applyProtection="1">
      <alignment vertical="center" wrapText="1"/>
      <protection locked="0"/>
    </xf>
    <xf numFmtId="0" fontId="4" fillId="0" borderId="1" xfId="1" applyFont="1" applyBorder="1" applyAlignment="1">
      <alignment wrapText="1"/>
    </xf>
    <xf numFmtId="0" fontId="4" fillId="0" borderId="1" xfId="1" applyFont="1" applyFill="1" applyBorder="1" applyAlignment="1">
      <alignment wrapText="1"/>
    </xf>
    <xf numFmtId="0" fontId="4" fillId="12" borderId="1" xfId="1" applyFont="1" applyFill="1" applyBorder="1" applyAlignment="1" applyProtection="1">
      <alignment wrapText="1"/>
      <protection locked="0"/>
    </xf>
    <xf numFmtId="0" fontId="4" fillId="12" borderId="1" xfId="1" applyFont="1" applyFill="1" applyBorder="1" applyAlignment="1">
      <alignment wrapText="1"/>
    </xf>
    <xf numFmtId="44" fontId="30" fillId="12" borderId="1" xfId="13" applyFont="1" applyFill="1" applyBorder="1" applyAlignment="1">
      <alignment horizontal="center" vertical="center"/>
    </xf>
    <xf numFmtId="0" fontId="14" fillId="13" borderId="1" xfId="0" applyFont="1" applyFill="1" applyBorder="1" applyAlignment="1">
      <alignment vertical="center" wrapText="1"/>
    </xf>
    <xf numFmtId="41" fontId="4" fillId="13" borderId="1" xfId="0" applyNumberFormat="1" applyFont="1" applyFill="1" applyBorder="1" applyAlignment="1">
      <alignment horizontal="center" vertical="center" wrapText="1"/>
    </xf>
    <xf numFmtId="44" fontId="30" fillId="13" borderId="1" xfId="13" applyFont="1" applyFill="1" applyBorder="1" applyAlignment="1">
      <alignment horizontal="center" vertical="center"/>
    </xf>
    <xf numFmtId="41" fontId="4" fillId="13" borderId="1" xfId="0" applyNumberFormat="1" applyFont="1" applyFill="1" applyBorder="1" applyAlignment="1">
      <alignment horizontal="center" vertical="center"/>
    </xf>
    <xf numFmtId="0" fontId="14" fillId="12" borderId="1" xfId="0" applyFont="1" applyFill="1" applyBorder="1" applyAlignment="1">
      <alignment vertical="center" wrapText="1"/>
    </xf>
    <xf numFmtId="41" fontId="4" fillId="12" borderId="1" xfId="0" applyNumberFormat="1" applyFont="1" applyFill="1" applyBorder="1" applyAlignment="1">
      <alignment horizontal="center" vertical="center" wrapText="1"/>
    </xf>
    <xf numFmtId="41" fontId="4" fillId="12" borderId="1" xfId="0" applyNumberFormat="1" applyFont="1" applyFill="1" applyBorder="1" applyAlignment="1">
      <alignment horizontal="center" vertical="center"/>
    </xf>
    <xf numFmtId="44" fontId="30" fillId="13" borderId="1" xfId="8" applyFont="1" applyFill="1" applyBorder="1" applyAlignment="1">
      <alignment horizontal="center" vertical="center"/>
    </xf>
    <xf numFmtId="44" fontId="30" fillId="12" borderId="1" xfId="8" applyFont="1" applyFill="1" applyBorder="1" applyAlignment="1">
      <alignment horizontal="center" vertical="center"/>
    </xf>
    <xf numFmtId="14" fontId="4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14" borderId="1" xfId="1" applyFont="1" applyFill="1" applyBorder="1" applyAlignment="1" applyProtection="1">
      <alignment horizontal="center" wrapText="1"/>
      <protection locked="0"/>
    </xf>
    <xf numFmtId="0" fontId="4" fillId="7" borderId="1" xfId="1" applyFont="1" applyFill="1" applyBorder="1" applyAlignment="1" applyProtection="1">
      <alignment horizontal="center" wrapText="1"/>
      <protection locked="0"/>
    </xf>
    <xf numFmtId="1" fontId="4" fillId="14" borderId="1" xfId="1" applyNumberFormat="1" applyFont="1" applyFill="1" applyBorder="1" applyAlignment="1" applyProtection="1">
      <alignment horizontal="center" wrapText="1"/>
      <protection locked="0"/>
    </xf>
    <xf numFmtId="0" fontId="4" fillId="12" borderId="1" xfId="1" applyFont="1" applyFill="1" applyBorder="1" applyAlignment="1" applyProtection="1">
      <alignment horizontal="center" wrapText="1"/>
      <protection locked="0"/>
    </xf>
    <xf numFmtId="0" fontId="4" fillId="7" borderId="1" xfId="1" applyFont="1" applyFill="1" applyBorder="1" applyAlignment="1" applyProtection="1">
      <alignment wrapText="1"/>
      <protection locked="0"/>
    </xf>
    <xf numFmtId="0" fontId="4" fillId="0" borderId="1" xfId="1" applyFont="1" applyFill="1" applyBorder="1" applyAlignment="1" applyProtection="1">
      <alignment wrapText="1"/>
      <protection locked="0"/>
    </xf>
    <xf numFmtId="3" fontId="4" fillId="5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6" borderId="1" xfId="0" applyNumberFormat="1" applyFont="1" applyFill="1" applyBorder="1" applyAlignment="1">
      <alignment horizontal="left" vertical="center" wrapText="1"/>
    </xf>
    <xf numFmtId="3" fontId="4" fillId="5" borderId="6" xfId="1" applyNumberFormat="1" applyFont="1" applyFill="1" applyBorder="1" applyAlignment="1" applyProtection="1">
      <alignment horizontal="center" vertical="center" wrapText="1"/>
      <protection locked="0"/>
    </xf>
    <xf numFmtId="3" fontId="4" fillId="5" borderId="7" xfId="1" applyNumberFormat="1" applyFont="1" applyFill="1" applyBorder="1" applyAlignment="1" applyProtection="1">
      <alignment horizontal="center" vertical="center" wrapText="1"/>
      <protection locked="0"/>
    </xf>
    <xf numFmtId="0" fontId="29" fillId="13" borderId="6" xfId="0" applyFont="1" applyFill="1" applyBorder="1" applyAlignment="1">
      <alignment horizontal="center" vertical="center" wrapText="1"/>
    </xf>
    <xf numFmtId="0" fontId="29" fillId="13" borderId="7" xfId="0" applyFont="1" applyFill="1" applyBorder="1" applyAlignment="1">
      <alignment horizontal="center" vertical="center" wrapText="1"/>
    </xf>
    <xf numFmtId="0" fontId="29" fillId="13" borderId="1" xfId="0" applyFont="1" applyFill="1" applyBorder="1" applyAlignment="1">
      <alignment horizontal="center" vertical="center"/>
    </xf>
    <xf numFmtId="0" fontId="29" fillId="13" borderId="1" xfId="0" applyFont="1" applyFill="1" applyBorder="1" applyAlignment="1">
      <alignment horizontal="center" vertical="center" wrapText="1"/>
    </xf>
    <xf numFmtId="0" fontId="30" fillId="13" borderId="1" xfId="0" applyFont="1" applyFill="1" applyBorder="1" applyAlignment="1">
      <alignment horizontal="center" vertical="center" wrapText="1"/>
    </xf>
    <xf numFmtId="0" fontId="31" fillId="12" borderId="8" xfId="0" applyFont="1" applyFill="1" applyBorder="1" applyAlignment="1">
      <alignment horizontal="left" vertical="distributed"/>
    </xf>
    <xf numFmtId="0" fontId="31" fillId="12" borderId="9" xfId="0" applyFont="1" applyFill="1" applyBorder="1" applyAlignment="1">
      <alignment horizontal="left" vertical="distributed"/>
    </xf>
    <xf numFmtId="0" fontId="31" fillId="12" borderId="10" xfId="0" applyFont="1" applyFill="1" applyBorder="1" applyAlignment="1">
      <alignment horizontal="left" vertical="distributed"/>
    </xf>
    <xf numFmtId="0" fontId="29" fillId="12" borderId="6" xfId="0" applyFont="1" applyFill="1" applyBorder="1" applyAlignment="1">
      <alignment horizontal="center" vertical="center" wrapText="1"/>
    </xf>
    <xf numFmtId="0" fontId="29" fillId="12" borderId="7" xfId="0" applyFont="1" applyFill="1" applyBorder="1" applyAlignment="1">
      <alignment horizontal="center" vertical="center" wrapText="1"/>
    </xf>
    <xf numFmtId="0" fontId="29" fillId="12" borderId="1" xfId="0" applyFont="1" applyFill="1" applyBorder="1" applyAlignment="1">
      <alignment horizontal="center" vertical="center"/>
    </xf>
    <xf numFmtId="0" fontId="29" fillId="12" borderId="1" xfId="0" applyFont="1" applyFill="1" applyBorder="1" applyAlignment="1">
      <alignment horizontal="center" vertical="center" wrapText="1"/>
    </xf>
    <xf numFmtId="0" fontId="30" fillId="12" borderId="1" xfId="0" applyFont="1" applyFill="1" applyBorder="1" applyAlignment="1">
      <alignment horizontal="center" vertical="center" wrapText="1"/>
    </xf>
    <xf numFmtId="0" fontId="29" fillId="12" borderId="6" xfId="0" applyFont="1" applyFill="1" applyBorder="1" applyAlignment="1">
      <alignment horizontal="center" vertical="center"/>
    </xf>
    <xf numFmtId="0" fontId="29" fillId="12" borderId="7" xfId="0" applyFont="1" applyFill="1" applyBorder="1" applyAlignment="1">
      <alignment horizontal="center" vertical="center"/>
    </xf>
    <xf numFmtId="0" fontId="30" fillId="12" borderId="6" xfId="0" applyFont="1" applyFill="1" applyBorder="1" applyAlignment="1">
      <alignment horizontal="center" vertical="center" wrapText="1"/>
    </xf>
    <xf numFmtId="0" fontId="30" fillId="12" borderId="7" xfId="0" applyFont="1" applyFill="1" applyBorder="1" applyAlignment="1">
      <alignment horizontal="center" vertical="center" wrapText="1"/>
    </xf>
    <xf numFmtId="0" fontId="16" fillId="8" borderId="8" xfId="1" applyFont="1" applyFill="1" applyBorder="1" applyAlignment="1" applyProtection="1">
      <alignment horizontal="left"/>
      <protection locked="0"/>
    </xf>
    <xf numFmtId="0" fontId="16" fillId="8" borderId="9" xfId="1" applyFont="1" applyFill="1" applyBorder="1" applyAlignment="1" applyProtection="1">
      <alignment horizontal="left"/>
      <protection locked="0"/>
    </xf>
    <xf numFmtId="0" fontId="16" fillId="8" borderId="10" xfId="1" applyFont="1" applyFill="1" applyBorder="1" applyAlignment="1" applyProtection="1">
      <alignment horizontal="left"/>
      <protection locked="0"/>
    </xf>
    <xf numFmtId="0" fontId="16" fillId="8" borderId="12" xfId="1" applyFont="1" applyFill="1" applyBorder="1" applyAlignment="1">
      <alignment vertical="center" wrapText="1"/>
    </xf>
    <xf numFmtId="0" fontId="16" fillId="8" borderId="19" xfId="1" applyFont="1" applyFill="1" applyBorder="1" applyAlignment="1">
      <alignment vertical="center" wrapText="1"/>
    </xf>
    <xf numFmtId="0" fontId="16" fillId="8" borderId="13" xfId="1" applyFont="1" applyFill="1" applyBorder="1" applyAlignment="1">
      <alignment vertical="center" wrapText="1"/>
    </xf>
    <xf numFmtId="0" fontId="16" fillId="8" borderId="14" xfId="1" applyFont="1" applyFill="1" applyBorder="1" applyAlignment="1">
      <alignment vertical="center" wrapText="1"/>
    </xf>
    <xf numFmtId="0" fontId="16" fillId="8" borderId="0" xfId="1" applyFont="1" applyFill="1" applyBorder="1" applyAlignment="1">
      <alignment vertical="center" wrapText="1"/>
    </xf>
    <xf numFmtId="0" fontId="16" fillId="8" borderId="15" xfId="1" applyFont="1" applyFill="1" applyBorder="1" applyAlignment="1">
      <alignment vertical="center" wrapText="1"/>
    </xf>
    <xf numFmtId="0" fontId="4" fillId="6" borderId="1" xfId="0" applyNumberFormat="1" applyFont="1" applyFill="1" applyBorder="1" applyAlignment="1">
      <alignment horizontal="center" vertical="center" wrapText="1"/>
    </xf>
    <xf numFmtId="0" fontId="16" fillId="8" borderId="16" xfId="1" applyFont="1" applyFill="1" applyBorder="1" applyAlignment="1">
      <alignment vertical="center" wrapText="1"/>
    </xf>
    <xf numFmtId="0" fontId="16" fillId="8" borderId="18" xfId="1" applyFont="1" applyFill="1" applyBorder="1" applyAlignment="1">
      <alignment vertical="center" wrapText="1"/>
    </xf>
    <xf numFmtId="0" fontId="16" fillId="8" borderId="17" xfId="1" applyFont="1" applyFill="1" applyBorder="1" applyAlignment="1">
      <alignment vertical="center" wrapText="1"/>
    </xf>
    <xf numFmtId="4" fontId="4" fillId="0" borderId="0" xfId="1" applyNumberFormat="1" applyFont="1" applyFill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justify" vertical="center" wrapText="1"/>
    </xf>
    <xf numFmtId="0" fontId="10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3" fontId="36" fillId="5" borderId="1" xfId="1" applyNumberFormat="1" applyFont="1" applyFill="1" applyBorder="1" applyAlignment="1" applyProtection="1">
      <alignment horizontal="center" vertical="center" wrapText="1"/>
      <protection locked="0"/>
    </xf>
    <xf numFmtId="14" fontId="36" fillId="2" borderId="1" xfId="1" applyNumberFormat="1" applyFont="1" applyFill="1" applyBorder="1" applyAlignment="1" applyProtection="1">
      <alignment horizontal="center" vertical="center" wrapText="1"/>
      <protection locked="0"/>
    </xf>
    <xf numFmtId="3" fontId="4" fillId="7" borderId="1" xfId="1" applyNumberFormat="1" applyFont="1" applyFill="1" applyBorder="1" applyAlignment="1" applyProtection="1">
      <alignment horizontal="center" wrapText="1"/>
      <protection locked="0"/>
    </xf>
    <xf numFmtId="3" fontId="37" fillId="12" borderId="1" xfId="1" applyNumberFormat="1" applyFont="1" applyFill="1" applyBorder="1" applyAlignment="1" applyProtection="1">
      <alignment horizontal="center" wrapText="1"/>
      <protection locked="0"/>
    </xf>
    <xf numFmtId="0" fontId="4" fillId="12" borderId="1" xfId="1" applyFont="1" applyFill="1" applyBorder="1" applyAlignment="1">
      <alignment horizontal="center" wrapText="1"/>
    </xf>
    <xf numFmtId="0" fontId="4" fillId="0" borderId="1" xfId="1" applyFont="1" applyBorder="1" applyAlignment="1">
      <alignment horizontal="center" wrapText="1"/>
    </xf>
    <xf numFmtId="0" fontId="36" fillId="12" borderId="1" xfId="1" applyFont="1" applyFill="1" applyBorder="1" applyAlignment="1" applyProtection="1">
      <alignment wrapText="1"/>
      <protection locked="0"/>
    </xf>
    <xf numFmtId="0" fontId="4" fillId="7" borderId="1" xfId="1" applyFont="1" applyFill="1" applyBorder="1" applyAlignment="1">
      <alignment horizontal="center" wrapText="1"/>
    </xf>
    <xf numFmtId="0" fontId="4" fillId="0" borderId="1" xfId="1" applyFont="1" applyFill="1" applyBorder="1" applyAlignment="1">
      <alignment horizontal="center" wrapText="1"/>
    </xf>
    <xf numFmtId="0" fontId="37" fillId="12" borderId="1" xfId="1" applyFont="1" applyFill="1" applyBorder="1" applyAlignment="1" applyProtection="1">
      <alignment horizontal="center" wrapText="1"/>
      <protection locked="0"/>
    </xf>
    <xf numFmtId="0" fontId="4" fillId="7" borderId="1" xfId="1" applyFont="1" applyFill="1" applyBorder="1" applyAlignment="1">
      <alignment wrapText="1"/>
    </xf>
    <xf numFmtId="0" fontId="4" fillId="7" borderId="1" xfId="1" applyFont="1" applyFill="1" applyBorder="1" applyAlignment="1" applyProtection="1">
      <alignment horizontal="center" vertical="center" wrapText="1"/>
      <protection locked="0"/>
    </xf>
  </cellXfs>
  <cellStyles count="17">
    <cellStyle name="Moeda" xfId="13" builtinId="4"/>
    <cellStyle name="Moeda 2" xfId="5"/>
    <cellStyle name="Moeda 2 2" xfId="9"/>
    <cellStyle name="Moeda 3" xfId="8"/>
    <cellStyle name="Moeda 4" xfId="14"/>
    <cellStyle name="Normal" xfId="0" builtinId="0"/>
    <cellStyle name="Normal 2" xfId="1"/>
    <cellStyle name="Porcentagem 2" xfId="12"/>
    <cellStyle name="Separador de milhares 2" xfId="2"/>
    <cellStyle name="Separador de milhares 2 2" xfId="7"/>
    <cellStyle name="Separador de milhares 2 2 2" xfId="11"/>
    <cellStyle name="Separador de milhares 2 2 3" xfId="16"/>
    <cellStyle name="Separador de milhares 2 3" xfId="6"/>
    <cellStyle name="Separador de milhares 2 3 2" xfId="10"/>
    <cellStyle name="Separador de milhares 2 3 3" xfId="15"/>
    <cellStyle name="Separador de milhares 3" xfId="3"/>
    <cellStyle name="Título 5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/>
        <xdr:cNvSpPr>
          <a:spLocks noChangeArrowheads="1"/>
        </xdr:cNvSpPr>
      </xdr:nvSpPr>
      <xdr:spPr bwMode="auto">
        <a:xfrm>
          <a:off x="1924050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47625</xdr:colOff>
      <xdr:row>27</xdr:row>
      <xdr:rowOff>228600</xdr:rowOff>
    </xdr:from>
    <xdr:to>
      <xdr:col>9</xdr:col>
      <xdr:colOff>200025</xdr:colOff>
      <xdr:row>27</xdr:row>
      <xdr:rowOff>228600</xdr:rowOff>
    </xdr:to>
    <xdr:grpSp>
      <xdr:nvGrpSpPr>
        <xdr:cNvPr id="2" name="Group 1"/>
        <xdr:cNvGrpSpPr>
          <a:grpSpLocks/>
        </xdr:cNvGrpSpPr>
      </xdr:nvGrpSpPr>
      <xdr:grpSpPr bwMode="auto">
        <a:xfrm>
          <a:off x="9153525" y="8258175"/>
          <a:ext cx="3810000" cy="0"/>
          <a:chOff x="2948" y="-22"/>
          <a:chExt cx="6002" cy="0"/>
        </a:xfrm>
      </xdr:grpSpPr>
      <xdr:sp macro="" textlink="">
        <xdr:nvSpPr>
          <xdr:cNvPr id="3" name="Freeform 2"/>
          <xdr:cNvSpPr>
            <a:spLocks/>
          </xdr:cNvSpPr>
        </xdr:nvSpPr>
        <xdr:spPr bwMode="auto">
          <a:xfrm>
            <a:off x="2948" y="-22"/>
            <a:ext cx="6002" cy="0"/>
          </a:xfrm>
          <a:custGeom>
            <a:avLst/>
            <a:gdLst>
              <a:gd name="T0" fmla="+- 0 2948 2948"/>
              <a:gd name="T1" fmla="*/ T0 w 6002"/>
              <a:gd name="T2" fmla="+- 0 8950 2948"/>
              <a:gd name="T3" fmla="*/ T2 w 6002"/>
            </a:gdLst>
            <a:ahLst/>
            <a:cxnLst>
              <a:cxn ang="0">
                <a:pos x="T1" y="0"/>
              </a:cxn>
              <a:cxn ang="0">
                <a:pos x="T3" y="0"/>
              </a:cxn>
            </a:cxnLst>
            <a:rect l="0" t="0" r="r" b="b"/>
            <a:pathLst>
              <a:path w="6002">
                <a:moveTo>
                  <a:pt x="0" y="0"/>
                </a:moveTo>
                <a:lnTo>
                  <a:pt x="6002" y="0"/>
                </a:lnTo>
              </a:path>
            </a:pathLst>
          </a:custGeom>
          <a:noFill/>
          <a:ln w="9601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/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/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/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/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/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/>
        <xdr:cNvSpPr>
          <a:spLocks noChangeArrowheads="1"/>
        </xdr:cNvSpPr>
      </xdr:nvSpPr>
      <xdr:spPr bwMode="auto">
        <a:xfrm>
          <a:off x="1924050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/>
        <xdr:cNvSpPr>
          <a:spLocks noChangeArrowheads="1"/>
        </xdr:cNvSpPr>
      </xdr:nvSpPr>
      <xdr:spPr bwMode="auto">
        <a:xfrm>
          <a:off x="1924050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/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A14"/>
  <sheetViews>
    <sheetView topLeftCell="G1" zoomScale="80" zoomScaleNormal="80" workbookViewId="0">
      <selection activeCell="H8" sqref="H8"/>
    </sheetView>
  </sheetViews>
  <sheetFormatPr defaultColWidth="9.7109375" defaultRowHeight="15" x14ac:dyDescent="0.25"/>
  <cols>
    <col min="1" max="1" width="37.5703125" style="1" customWidth="1"/>
    <col min="2" max="2" width="10.28515625" style="1" customWidth="1"/>
    <col min="3" max="3" width="22" style="59" customWidth="1"/>
    <col min="4" max="4" width="25.28515625" style="1" customWidth="1"/>
    <col min="5" max="5" width="17.5703125" style="1" customWidth="1"/>
    <col min="6" max="6" width="15.42578125" style="1" customWidth="1"/>
    <col min="7" max="7" width="11.28515625" style="19" customWidth="1"/>
    <col min="8" max="8" width="13.28515625" style="58" customWidth="1"/>
    <col min="9" max="9" width="12.5703125" style="17" customWidth="1"/>
    <col min="10" max="19" width="15.7109375" style="18" customWidth="1"/>
    <col min="20" max="27" width="15.7109375" style="15" customWidth="1"/>
    <col min="28" max="16384" width="9.7109375" style="15"/>
  </cols>
  <sheetData>
    <row r="1" spans="1:27" ht="65.25" customHeight="1" x14ac:dyDescent="0.25">
      <c r="A1" s="88" t="s">
        <v>51</v>
      </c>
      <c r="B1" s="88"/>
      <c r="C1" s="88"/>
      <c r="D1" s="88" t="s">
        <v>43</v>
      </c>
      <c r="E1" s="88"/>
      <c r="F1" s="88"/>
      <c r="G1" s="88" t="s">
        <v>53</v>
      </c>
      <c r="H1" s="88"/>
      <c r="I1" s="88"/>
      <c r="J1" s="89" t="s">
        <v>65</v>
      </c>
      <c r="K1" s="89" t="s">
        <v>66</v>
      </c>
      <c r="L1" s="89" t="s">
        <v>67</v>
      </c>
      <c r="M1" s="89" t="s">
        <v>68</v>
      </c>
      <c r="N1" s="89" t="s">
        <v>69</v>
      </c>
      <c r="O1" s="89" t="s">
        <v>70</v>
      </c>
      <c r="P1" s="89" t="s">
        <v>71</v>
      </c>
      <c r="Q1" s="87" t="s">
        <v>96</v>
      </c>
      <c r="R1" s="130" t="s">
        <v>97</v>
      </c>
      <c r="S1" s="130" t="s">
        <v>98</v>
      </c>
      <c r="T1" s="130" t="s">
        <v>99</v>
      </c>
      <c r="U1" s="130" t="s">
        <v>100</v>
      </c>
      <c r="V1" s="87" t="s">
        <v>61</v>
      </c>
      <c r="W1" s="87" t="s">
        <v>61</v>
      </c>
      <c r="X1" s="87" t="s">
        <v>61</v>
      </c>
      <c r="Y1" s="87" t="s">
        <v>61</v>
      </c>
      <c r="Z1" s="87" t="s">
        <v>61</v>
      </c>
      <c r="AA1" s="87" t="s">
        <v>61</v>
      </c>
    </row>
    <row r="2" spans="1:27" ht="21.75" customHeight="1" x14ac:dyDescent="0.25">
      <c r="A2" s="88" t="s">
        <v>52</v>
      </c>
      <c r="B2" s="88"/>
      <c r="C2" s="88"/>
      <c r="D2" s="88"/>
      <c r="E2" s="88"/>
      <c r="F2" s="88"/>
      <c r="G2" s="88"/>
      <c r="H2" s="88"/>
      <c r="I2" s="88"/>
      <c r="J2" s="90"/>
      <c r="K2" s="90"/>
      <c r="L2" s="90"/>
      <c r="M2" s="90"/>
      <c r="N2" s="90"/>
      <c r="O2" s="90"/>
      <c r="P2" s="90"/>
      <c r="Q2" s="87"/>
      <c r="R2" s="130"/>
      <c r="S2" s="130"/>
      <c r="T2" s="130"/>
      <c r="U2" s="130"/>
      <c r="V2" s="87"/>
      <c r="W2" s="87"/>
      <c r="X2" s="87"/>
      <c r="Y2" s="87"/>
      <c r="Z2" s="87"/>
      <c r="AA2" s="87"/>
    </row>
    <row r="3" spans="1:27" s="16" customFormat="1" ht="30" x14ac:dyDescent="0.2">
      <c r="A3" s="50" t="s">
        <v>3</v>
      </c>
      <c r="B3" s="50" t="s">
        <v>1</v>
      </c>
      <c r="C3" s="51" t="s">
        <v>40</v>
      </c>
      <c r="D3" s="51" t="s">
        <v>27</v>
      </c>
      <c r="E3" s="51" t="s">
        <v>28</v>
      </c>
      <c r="F3" s="52" t="s">
        <v>4</v>
      </c>
      <c r="G3" s="53" t="s">
        <v>26</v>
      </c>
      <c r="H3" s="54" t="s">
        <v>0</v>
      </c>
      <c r="I3" s="50" t="s">
        <v>5</v>
      </c>
      <c r="J3" s="80">
        <v>43161</v>
      </c>
      <c r="K3" s="80">
        <v>43161</v>
      </c>
      <c r="L3" s="80">
        <v>43161</v>
      </c>
      <c r="M3" s="80">
        <v>43161</v>
      </c>
      <c r="N3" s="80">
        <v>43238</v>
      </c>
      <c r="O3" s="80">
        <v>43238</v>
      </c>
      <c r="P3" s="80">
        <v>43238</v>
      </c>
      <c r="Q3" s="80">
        <v>43336</v>
      </c>
      <c r="R3" s="131">
        <v>43405</v>
      </c>
      <c r="S3" s="131">
        <v>43409</v>
      </c>
      <c r="T3" s="131">
        <v>43405</v>
      </c>
      <c r="U3" s="131">
        <v>43409</v>
      </c>
      <c r="V3" s="55" t="s">
        <v>2</v>
      </c>
      <c r="W3" s="55" t="s">
        <v>2</v>
      </c>
      <c r="X3" s="55" t="s">
        <v>2</v>
      </c>
      <c r="Y3" s="55" t="s">
        <v>2</v>
      </c>
      <c r="Z3" s="55" t="s">
        <v>2</v>
      </c>
      <c r="AA3" s="55" t="s">
        <v>2</v>
      </c>
    </row>
    <row r="4" spans="1:27" ht="19.5" customHeight="1" x14ac:dyDescent="0.25">
      <c r="A4" s="91" t="s">
        <v>54</v>
      </c>
      <c r="B4" s="93">
        <v>1</v>
      </c>
      <c r="C4" s="94" t="s">
        <v>58</v>
      </c>
      <c r="D4" s="71" t="s">
        <v>37</v>
      </c>
      <c r="E4" s="72" t="s">
        <v>41</v>
      </c>
      <c r="F4" s="73">
        <v>2.64</v>
      </c>
      <c r="G4" s="33">
        <v>7500</v>
      </c>
      <c r="H4" s="56">
        <f>G4-(SUM(J4:AA4))</f>
        <v>0</v>
      </c>
      <c r="I4" s="57" t="str">
        <f t="shared" ref="I4:I7" si="0">IF(H4&lt;0,"ATENÇÃO","OK")</f>
        <v>OK</v>
      </c>
      <c r="J4" s="82">
        <v>1500</v>
      </c>
      <c r="K4" s="68"/>
      <c r="L4" s="68"/>
      <c r="M4" s="68"/>
      <c r="N4" s="68"/>
      <c r="O4" s="68"/>
      <c r="P4" s="82">
        <v>3000</v>
      </c>
      <c r="Q4" s="132">
        <v>3000</v>
      </c>
      <c r="R4" s="133"/>
      <c r="S4" s="134"/>
      <c r="T4" s="68"/>
      <c r="U4" s="135"/>
      <c r="V4" s="66"/>
      <c r="W4" s="66"/>
      <c r="X4" s="66"/>
      <c r="Y4" s="66"/>
      <c r="Z4" s="66"/>
      <c r="AA4" s="66"/>
    </row>
    <row r="5" spans="1:27" ht="19.5" customHeight="1" x14ac:dyDescent="0.25">
      <c r="A5" s="92"/>
      <c r="B5" s="93"/>
      <c r="C5" s="95"/>
      <c r="D5" s="71" t="s">
        <v>38</v>
      </c>
      <c r="E5" s="74" t="s">
        <v>41</v>
      </c>
      <c r="F5" s="73">
        <v>522.29999999999995</v>
      </c>
      <c r="G5" s="33">
        <v>100</v>
      </c>
      <c r="H5" s="56">
        <f t="shared" ref="H5:H11" si="1">G5-(SUM(J5:AA5))</f>
        <v>0</v>
      </c>
      <c r="I5" s="57" t="str">
        <f t="shared" si="0"/>
        <v>OK</v>
      </c>
      <c r="J5" s="82">
        <v>25</v>
      </c>
      <c r="K5" s="68"/>
      <c r="L5" s="68"/>
      <c r="M5" s="68"/>
      <c r="N5" s="68"/>
      <c r="O5" s="68"/>
      <c r="P5" s="82">
        <v>30</v>
      </c>
      <c r="Q5" s="82">
        <v>30</v>
      </c>
      <c r="R5" s="82">
        <v>15</v>
      </c>
      <c r="S5" s="134"/>
      <c r="T5" s="68"/>
      <c r="U5" s="135"/>
      <c r="V5" s="66"/>
      <c r="W5" s="66"/>
      <c r="X5" s="66"/>
      <c r="Y5" s="66"/>
      <c r="Z5" s="66"/>
      <c r="AA5" s="66"/>
    </row>
    <row r="6" spans="1:27" s="21" customFormat="1" ht="19.5" customHeight="1" x14ac:dyDescent="0.25">
      <c r="A6" s="99" t="s">
        <v>55</v>
      </c>
      <c r="B6" s="104">
        <v>2</v>
      </c>
      <c r="C6" s="106" t="s">
        <v>59</v>
      </c>
      <c r="D6" s="75" t="s">
        <v>37</v>
      </c>
      <c r="E6" s="76" t="s">
        <v>41</v>
      </c>
      <c r="F6" s="70">
        <v>4.37</v>
      </c>
      <c r="G6" s="33">
        <v>2500</v>
      </c>
      <c r="H6" s="56">
        <f t="shared" si="1"/>
        <v>0</v>
      </c>
      <c r="I6" s="57" t="str">
        <f t="shared" si="0"/>
        <v>OK</v>
      </c>
      <c r="J6" s="68"/>
      <c r="K6" s="68"/>
      <c r="L6" s="82">
        <v>1000</v>
      </c>
      <c r="M6" s="68"/>
      <c r="N6" s="82">
        <v>1000</v>
      </c>
      <c r="O6" s="68"/>
      <c r="P6" s="68"/>
      <c r="Q6" s="136"/>
      <c r="R6" s="84"/>
      <c r="S6" s="137">
        <v>500</v>
      </c>
      <c r="T6" s="68"/>
      <c r="U6" s="138"/>
      <c r="V6" s="67"/>
      <c r="W6" s="67"/>
      <c r="X6" s="67"/>
      <c r="Y6" s="67"/>
      <c r="Z6" s="67"/>
      <c r="AA6" s="67"/>
    </row>
    <row r="7" spans="1:27" s="21" customFormat="1" ht="25.5" customHeight="1" x14ac:dyDescent="0.25">
      <c r="A7" s="100"/>
      <c r="B7" s="105"/>
      <c r="C7" s="107"/>
      <c r="D7" s="75" t="s">
        <v>38</v>
      </c>
      <c r="E7" s="77" t="s">
        <v>41</v>
      </c>
      <c r="F7" s="70">
        <v>523.54999999999995</v>
      </c>
      <c r="G7" s="33">
        <v>20</v>
      </c>
      <c r="H7" s="56">
        <f t="shared" si="1"/>
        <v>0</v>
      </c>
      <c r="I7" s="57" t="str">
        <f t="shared" si="0"/>
        <v>OK</v>
      </c>
      <c r="J7" s="68"/>
      <c r="K7" s="68"/>
      <c r="L7" s="82">
        <v>5</v>
      </c>
      <c r="M7" s="68"/>
      <c r="N7" s="82">
        <v>10</v>
      </c>
      <c r="O7" s="68"/>
      <c r="P7" s="68"/>
      <c r="Q7" s="136"/>
      <c r="R7" s="84"/>
      <c r="S7" s="137">
        <v>5</v>
      </c>
      <c r="T7" s="68"/>
      <c r="U7" s="138"/>
      <c r="V7" s="67"/>
      <c r="W7" s="67"/>
      <c r="X7" s="67"/>
      <c r="Y7" s="67"/>
      <c r="Z7" s="67"/>
      <c r="AA7" s="67"/>
    </row>
    <row r="8" spans="1:27" s="21" customFormat="1" ht="19.5" customHeight="1" x14ac:dyDescent="0.25">
      <c r="A8" s="91" t="s">
        <v>56</v>
      </c>
      <c r="B8" s="93">
        <v>3</v>
      </c>
      <c r="C8" s="94" t="s">
        <v>60</v>
      </c>
      <c r="D8" s="71" t="s">
        <v>37</v>
      </c>
      <c r="E8" s="72" t="s">
        <v>41</v>
      </c>
      <c r="F8" s="73">
        <v>5.58</v>
      </c>
      <c r="G8" s="33">
        <v>15000</v>
      </c>
      <c r="H8" s="56">
        <f t="shared" si="1"/>
        <v>3000</v>
      </c>
      <c r="I8" s="57" t="str">
        <f t="shared" ref="I8:I9" si="2">IF(H8&lt;0,"ATENÇÃO","OK")</f>
        <v>OK</v>
      </c>
      <c r="J8" s="68"/>
      <c r="K8" s="82">
        <v>4000</v>
      </c>
      <c r="L8" s="68"/>
      <c r="M8" s="68"/>
      <c r="N8" s="68"/>
      <c r="O8" s="68"/>
      <c r="P8" s="68"/>
      <c r="Q8" s="136"/>
      <c r="R8" s="84"/>
      <c r="S8" s="134"/>
      <c r="T8" s="82">
        <v>8000</v>
      </c>
      <c r="U8" s="138"/>
      <c r="V8" s="67"/>
      <c r="W8" s="67"/>
      <c r="X8" s="67"/>
      <c r="Y8" s="67"/>
      <c r="Z8" s="67"/>
      <c r="AA8" s="67"/>
    </row>
    <row r="9" spans="1:27" s="21" customFormat="1" ht="26.25" customHeight="1" x14ac:dyDescent="0.25">
      <c r="A9" s="92"/>
      <c r="B9" s="93"/>
      <c r="C9" s="95"/>
      <c r="D9" s="71" t="s">
        <v>38</v>
      </c>
      <c r="E9" s="74" t="s">
        <v>41</v>
      </c>
      <c r="F9" s="73">
        <v>400</v>
      </c>
      <c r="G9" s="33">
        <v>20</v>
      </c>
      <c r="H9" s="56">
        <f t="shared" si="1"/>
        <v>7</v>
      </c>
      <c r="I9" s="57" t="str">
        <f t="shared" si="2"/>
        <v>OK</v>
      </c>
      <c r="J9" s="68"/>
      <c r="K9" s="82">
        <v>5</v>
      </c>
      <c r="L9" s="68"/>
      <c r="M9" s="68"/>
      <c r="N9" s="68"/>
      <c r="O9" s="68"/>
      <c r="P9" s="68"/>
      <c r="Q9" s="136"/>
      <c r="R9" s="84"/>
      <c r="S9" s="134"/>
      <c r="T9" s="82">
        <v>8</v>
      </c>
      <c r="U9" s="138"/>
      <c r="V9" s="67"/>
      <c r="W9" s="67"/>
      <c r="X9" s="67"/>
      <c r="Y9" s="67"/>
      <c r="Z9" s="67"/>
      <c r="AA9" s="67"/>
    </row>
    <row r="10" spans="1:27" s="21" customFormat="1" ht="19.5" customHeight="1" x14ac:dyDescent="0.25">
      <c r="A10" s="99" t="s">
        <v>57</v>
      </c>
      <c r="B10" s="101">
        <v>4</v>
      </c>
      <c r="C10" s="102" t="s">
        <v>39</v>
      </c>
      <c r="D10" s="75" t="s">
        <v>37</v>
      </c>
      <c r="E10" s="76" t="s">
        <v>41</v>
      </c>
      <c r="F10" s="70">
        <v>4</v>
      </c>
      <c r="G10" s="33">
        <f>7000-1500-1000</f>
        <v>4500</v>
      </c>
      <c r="H10" s="56">
        <f t="shared" si="1"/>
        <v>0</v>
      </c>
      <c r="I10" s="57" t="str">
        <f t="shared" ref="I10:I11" si="3">IF(H10&lt;0,"ATENÇÃO","OK")</f>
        <v>OK</v>
      </c>
      <c r="J10" s="68"/>
      <c r="K10" s="68"/>
      <c r="L10" s="68"/>
      <c r="M10" s="82">
        <v>2000</v>
      </c>
      <c r="N10" s="68"/>
      <c r="O10" s="82">
        <v>2000</v>
      </c>
      <c r="P10" s="68"/>
      <c r="Q10" s="136"/>
      <c r="R10" s="84"/>
      <c r="S10" s="134"/>
      <c r="T10" s="68"/>
      <c r="U10" s="137">
        <v>500</v>
      </c>
      <c r="V10" s="67"/>
      <c r="W10" s="67"/>
      <c r="X10" s="67"/>
      <c r="Y10" s="67"/>
      <c r="Z10" s="67"/>
      <c r="AA10" s="67"/>
    </row>
    <row r="11" spans="1:27" s="21" customFormat="1" ht="26.25" customHeight="1" x14ac:dyDescent="0.25">
      <c r="A11" s="100"/>
      <c r="B11" s="101"/>
      <c r="C11" s="103"/>
      <c r="D11" s="75" t="s">
        <v>38</v>
      </c>
      <c r="E11" s="77" t="s">
        <v>41</v>
      </c>
      <c r="F11" s="70">
        <v>138.82</v>
      </c>
      <c r="G11" s="33">
        <f>30-12</f>
        <v>18</v>
      </c>
      <c r="H11" s="56">
        <f t="shared" si="1"/>
        <v>0</v>
      </c>
      <c r="I11" s="57" t="str">
        <f t="shared" si="3"/>
        <v>OK</v>
      </c>
      <c r="J11" s="68"/>
      <c r="K11" s="68"/>
      <c r="L11" s="68"/>
      <c r="M11" s="82">
        <v>8</v>
      </c>
      <c r="N11" s="68"/>
      <c r="O11" s="82">
        <v>5</v>
      </c>
      <c r="P11" s="68"/>
      <c r="Q11" s="136"/>
      <c r="R11" s="84"/>
      <c r="S11" s="134"/>
      <c r="T11" s="68"/>
      <c r="U11" s="137">
        <v>5</v>
      </c>
      <c r="V11" s="67"/>
      <c r="W11" s="67"/>
      <c r="X11" s="67"/>
      <c r="Y11" s="67"/>
      <c r="Z11" s="67"/>
      <c r="AA11" s="67"/>
    </row>
    <row r="14" spans="1:27" ht="18.75" x14ac:dyDescent="0.25">
      <c r="C14" s="96" t="s">
        <v>62</v>
      </c>
      <c r="D14" s="97"/>
      <c r="E14" s="97"/>
      <c r="F14" s="97"/>
      <c r="G14" s="97"/>
      <c r="H14" s="97"/>
      <c r="I14" s="97"/>
      <c r="J14" s="97"/>
      <c r="K14" s="97"/>
      <c r="L14" s="97"/>
      <c r="M14" s="97"/>
      <c r="N14" s="97"/>
      <c r="O14" s="97"/>
      <c r="P14" s="98"/>
    </row>
  </sheetData>
  <mergeCells count="35">
    <mergeCell ref="C14:P14"/>
    <mergeCell ref="Y1:Y2"/>
    <mergeCell ref="Z1:Z2"/>
    <mergeCell ref="AA1:AA2"/>
    <mergeCell ref="A10:A11"/>
    <mergeCell ref="B10:B11"/>
    <mergeCell ref="C10:C11"/>
    <mergeCell ref="T1:T2"/>
    <mergeCell ref="U1:U2"/>
    <mergeCell ref="V1:V2"/>
    <mergeCell ref="W1:W2"/>
    <mergeCell ref="X1:X2"/>
    <mergeCell ref="R1:R2"/>
    <mergeCell ref="A6:A7"/>
    <mergeCell ref="B6:B7"/>
    <mergeCell ref="C6:C7"/>
    <mergeCell ref="A8:A9"/>
    <mergeCell ref="B8:B9"/>
    <mergeCell ref="C8:C9"/>
    <mergeCell ref="C4:C5"/>
    <mergeCell ref="B4:B5"/>
    <mergeCell ref="A4:A5"/>
    <mergeCell ref="S1:S2"/>
    <mergeCell ref="A2:I2"/>
    <mergeCell ref="K1:K2"/>
    <mergeCell ref="L1:L2"/>
    <mergeCell ref="M1:M2"/>
    <mergeCell ref="N1:N2"/>
    <mergeCell ref="O1:O2"/>
    <mergeCell ref="P1:P2"/>
    <mergeCell ref="A1:C1"/>
    <mergeCell ref="D1:F1"/>
    <mergeCell ref="G1:I1"/>
    <mergeCell ref="J1:J2"/>
    <mergeCell ref="Q1:Q2"/>
  </mergeCells>
  <pageMargins left="0.511811024" right="0.511811024" top="0.78740157499999996" bottom="0.78740157499999996" header="0.31496062000000002" footer="0.31496062000000002"/>
  <legacy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1"/>
  <sheetViews>
    <sheetView tabSelected="1" zoomScale="80" zoomScaleNormal="80" workbookViewId="0">
      <selection activeCell="G21" sqref="G21"/>
    </sheetView>
  </sheetViews>
  <sheetFormatPr defaultColWidth="9.7109375" defaultRowHeight="15" x14ac:dyDescent="0.25"/>
  <cols>
    <col min="1" max="1" width="29.28515625" style="1" customWidth="1"/>
    <col min="2" max="2" width="10.28515625" style="1" customWidth="1"/>
    <col min="3" max="3" width="22" style="59" customWidth="1"/>
    <col min="4" max="4" width="25.28515625" style="1" customWidth="1"/>
    <col min="5" max="5" width="17.5703125" style="1" customWidth="1"/>
    <col min="6" max="6" width="15.42578125" style="1" customWidth="1"/>
    <col min="7" max="7" width="12" style="19" customWidth="1"/>
    <col min="8" max="8" width="13.28515625" style="58" customWidth="1"/>
    <col min="9" max="9" width="12.5703125" style="17" customWidth="1"/>
    <col min="10" max="10" width="16.5703125" style="15" bestFit="1" customWidth="1"/>
    <col min="11" max="11" width="20.140625" style="15" bestFit="1" customWidth="1"/>
    <col min="12" max="16384" width="9.7109375" style="15"/>
  </cols>
  <sheetData>
    <row r="1" spans="1:11" ht="63.75" customHeight="1" x14ac:dyDescent="0.25">
      <c r="A1" s="88" t="s">
        <v>51</v>
      </c>
      <c r="B1" s="88"/>
      <c r="C1" s="88"/>
      <c r="D1" s="88" t="s">
        <v>43</v>
      </c>
      <c r="E1" s="88"/>
      <c r="F1" s="88"/>
      <c r="G1" s="117" t="s">
        <v>63</v>
      </c>
      <c r="H1" s="117"/>
      <c r="I1" s="117"/>
      <c r="J1" s="117"/>
      <c r="K1" s="117"/>
    </row>
    <row r="2" spans="1:11" s="16" customFormat="1" ht="30" x14ac:dyDescent="0.2">
      <c r="A2" s="50" t="s">
        <v>3</v>
      </c>
      <c r="B2" s="50" t="s">
        <v>1</v>
      </c>
      <c r="C2" s="51" t="s">
        <v>42</v>
      </c>
      <c r="D2" s="51" t="s">
        <v>27</v>
      </c>
      <c r="E2" s="51" t="s">
        <v>28</v>
      </c>
      <c r="F2" s="52" t="s">
        <v>4</v>
      </c>
      <c r="G2" s="60" t="s">
        <v>26</v>
      </c>
      <c r="H2" s="54" t="s">
        <v>29</v>
      </c>
      <c r="I2" s="50" t="s">
        <v>30</v>
      </c>
      <c r="J2" s="61" t="s">
        <v>31</v>
      </c>
      <c r="K2" s="61" t="s">
        <v>32</v>
      </c>
    </row>
    <row r="3" spans="1:11" ht="30" customHeight="1" x14ac:dyDescent="0.25">
      <c r="A3" s="91" t="s">
        <v>54</v>
      </c>
      <c r="B3" s="93">
        <v>1</v>
      </c>
      <c r="C3" s="94" t="s">
        <v>58</v>
      </c>
      <c r="D3" s="71" t="s">
        <v>37</v>
      </c>
      <c r="E3" s="72" t="s">
        <v>41</v>
      </c>
      <c r="F3" s="78">
        <v>2.64</v>
      </c>
      <c r="G3" s="62">
        <f>Reitoria!G4+PROEX!G4+ESAG!G4+CEART!G4+FAED!G4+CEAD!G4+CEFID!G4+CERES!G4+CESFI!G4</f>
        <v>62600</v>
      </c>
      <c r="H3" s="63">
        <f>(Reitoria!G4-Reitoria!H4)+(ESAG!G4-ESAG!H4)+(CEART!G4-CEART!H4)+(FAED!G4-FAED!H4)+(CEAD!G4-CEAD!H4)+(CEFID!G4-CEFID!H4)+(PROEX!G4-PROEX!H4)+(CERES!G4-CERES!H4)+(CESFI!G4-CESFI!H4)</f>
        <v>41500</v>
      </c>
      <c r="I3" s="34">
        <f t="shared" ref="I3:I4" si="0">G3-H3</f>
        <v>21100</v>
      </c>
      <c r="J3" s="64">
        <f t="shared" ref="J3:J4" si="1">F3*G3</f>
        <v>165264</v>
      </c>
      <c r="K3" s="64">
        <f t="shared" ref="K3:K4" si="2">H3*F3</f>
        <v>109560</v>
      </c>
    </row>
    <row r="4" spans="1:11" ht="30" customHeight="1" x14ac:dyDescent="0.25">
      <c r="A4" s="92"/>
      <c r="B4" s="93"/>
      <c r="C4" s="95"/>
      <c r="D4" s="71" t="s">
        <v>38</v>
      </c>
      <c r="E4" s="74" t="s">
        <v>41</v>
      </c>
      <c r="F4" s="78">
        <v>522.29999999999995</v>
      </c>
      <c r="G4" s="62">
        <f>Reitoria!G5+PROEX!G5+ESAG!G5+CEART!G5+FAED!G5+CEAD!G5+CEFID!G5+CERES!G5+CESFI!G5</f>
        <v>253</v>
      </c>
      <c r="H4" s="63">
        <f>(Reitoria!G5-Reitoria!H5)+(ESAG!G5-ESAG!H5)+(CEART!G5-CEART!H5)+(FAED!G5-FAED!H5)+(CEAD!G5-CEAD!H5)+(CEFID!G5-CEFID!H5)+(PROEX!G5-PROEX!H5)+(CERES!G5-CERES!H5)+(CESFI!G5-CESFI!H5)</f>
        <v>139</v>
      </c>
      <c r="I4" s="34">
        <f t="shared" si="0"/>
        <v>114</v>
      </c>
      <c r="J4" s="64">
        <f t="shared" si="1"/>
        <v>132141.9</v>
      </c>
      <c r="K4" s="64">
        <f t="shared" si="2"/>
        <v>72599.7</v>
      </c>
    </row>
    <row r="5" spans="1:11" ht="30" customHeight="1" x14ac:dyDescent="0.25">
      <c r="A5" s="99" t="s">
        <v>55</v>
      </c>
      <c r="B5" s="104">
        <v>2</v>
      </c>
      <c r="C5" s="106" t="s">
        <v>59</v>
      </c>
      <c r="D5" s="35" t="s">
        <v>37</v>
      </c>
      <c r="E5" s="20" t="s">
        <v>41</v>
      </c>
      <c r="F5" s="79">
        <v>4.37</v>
      </c>
      <c r="G5" s="62">
        <f>Reitoria!G6+PROEX!G6+ESAG!G6+CEART!G6+FAED!G6+CEAD!G6+CEFID!G6+CERES!G6+CESFI!G6</f>
        <v>24700</v>
      </c>
      <c r="H5" s="63">
        <f>(Reitoria!G6-Reitoria!H6)+(ESAG!G6-ESAG!H6)+(CEART!G6-CEART!H6)+(FAED!G6-FAED!H6)+(CEAD!G6-CEAD!H6)+(CEFID!G6-CEFID!H6)+(PROEX!G6-PROEX!H6)+(CERES!G6-CERES!H6)+(CESFI!G6-CESFI!H6)</f>
        <v>5277</v>
      </c>
      <c r="I5" s="34">
        <f t="shared" ref="I5:I10" si="3">G5-H5</f>
        <v>19423</v>
      </c>
      <c r="J5" s="64">
        <f t="shared" ref="J5:J10" si="4">F5*G5</f>
        <v>107939</v>
      </c>
      <c r="K5" s="64">
        <f t="shared" ref="K5:K10" si="5">H5*F5</f>
        <v>23060.49</v>
      </c>
    </row>
    <row r="6" spans="1:11" ht="30" customHeight="1" x14ac:dyDescent="0.25">
      <c r="A6" s="100"/>
      <c r="B6" s="105"/>
      <c r="C6" s="107"/>
      <c r="D6" s="35" t="s">
        <v>38</v>
      </c>
      <c r="E6" s="36" t="s">
        <v>41</v>
      </c>
      <c r="F6" s="79">
        <v>523.54999999999995</v>
      </c>
      <c r="G6" s="62">
        <f>Reitoria!G7+PROEX!G7+ESAG!G7+CEART!G7+FAED!G7+CEAD!G7+CEFID!G7+CERES!G7+CESFI!G7</f>
        <v>79</v>
      </c>
      <c r="H6" s="63">
        <f>(Reitoria!G7-Reitoria!H7)+(ESAG!G7-ESAG!H7)+(CEART!G7-CEART!H7)+(FAED!G7-FAED!H7)+(CEAD!G7-CEAD!H7)+(CEFID!G7-CEFID!H7)+(PROEX!G7-PROEX!H7)+(CERES!G7-CERES!H7)+(CESFI!G7-CESFI!H7)</f>
        <v>25</v>
      </c>
      <c r="I6" s="34">
        <f t="shared" si="3"/>
        <v>54</v>
      </c>
      <c r="J6" s="64">
        <f t="shared" si="4"/>
        <v>41360.449999999997</v>
      </c>
      <c r="K6" s="64">
        <f t="shared" si="5"/>
        <v>13088.749999999998</v>
      </c>
    </row>
    <row r="7" spans="1:11" ht="30" customHeight="1" x14ac:dyDescent="0.25">
      <c r="A7" s="91" t="s">
        <v>56</v>
      </c>
      <c r="B7" s="93">
        <v>3</v>
      </c>
      <c r="C7" s="94" t="s">
        <v>60</v>
      </c>
      <c r="D7" s="71" t="s">
        <v>37</v>
      </c>
      <c r="E7" s="72" t="s">
        <v>41</v>
      </c>
      <c r="F7" s="78">
        <v>5.58</v>
      </c>
      <c r="G7" s="62">
        <f>Reitoria!G8+PROEX!G8+ESAG!G8+CEART!G8+FAED!G8+CEAD!G8+CEFID!G8+CERES!G8+CESFI!G8</f>
        <v>56000</v>
      </c>
      <c r="H7" s="63">
        <f>(Reitoria!G8-Reitoria!H8)+(ESAG!G8-ESAG!H8)+(CEART!G8-CEART!H8)+(FAED!G8-FAED!H8)+(CEAD!G8-CEAD!H8)+(CEFID!G8-CEFID!H8)+(PROEX!G8-PROEX!H8)+(CERES!G8-CERES!H8)+(CESFI!G8-CESFI!H8)</f>
        <v>29114</v>
      </c>
      <c r="I7" s="34">
        <f t="shared" ref="I7:I8" si="6">G7-H7</f>
        <v>26886</v>
      </c>
      <c r="J7" s="64">
        <f t="shared" ref="J7:J8" si="7">F7*G7</f>
        <v>312480</v>
      </c>
      <c r="K7" s="64">
        <f t="shared" ref="K7:K8" si="8">H7*F7</f>
        <v>162456.12</v>
      </c>
    </row>
    <row r="8" spans="1:11" ht="30" customHeight="1" x14ac:dyDescent="0.25">
      <c r="A8" s="92"/>
      <c r="B8" s="93"/>
      <c r="C8" s="95"/>
      <c r="D8" s="71" t="s">
        <v>38</v>
      </c>
      <c r="E8" s="74" t="s">
        <v>41</v>
      </c>
      <c r="F8" s="78">
        <v>400</v>
      </c>
      <c r="G8" s="62">
        <f>Reitoria!G9+PROEX!G9+ESAG!G9+CEART!G9+FAED!G9+CEAD!G9+CEFID!G9+CERES!G9+CESFI!G9</f>
        <v>81</v>
      </c>
      <c r="H8" s="63">
        <f>(Reitoria!G9-Reitoria!H9)+(ESAG!G9-ESAG!H9)+(CEART!G9-CEART!H9)+(FAED!G9-FAED!H9)+(CEAD!G9-CEAD!H9)+(CEFID!G9-CEFID!H9)+(PROEX!G9-PROEX!H9)+(CERES!G9-CERES!H9)+(CESFI!G9-CESFI!H9)</f>
        <v>27</v>
      </c>
      <c r="I8" s="34">
        <f t="shared" si="6"/>
        <v>54</v>
      </c>
      <c r="J8" s="64">
        <f t="shared" si="7"/>
        <v>32400</v>
      </c>
      <c r="K8" s="64">
        <f t="shared" si="8"/>
        <v>10800</v>
      </c>
    </row>
    <row r="9" spans="1:11" ht="30" customHeight="1" x14ac:dyDescent="0.25">
      <c r="A9" s="99" t="s">
        <v>57</v>
      </c>
      <c r="B9" s="101">
        <v>4</v>
      </c>
      <c r="C9" s="102" t="s">
        <v>39</v>
      </c>
      <c r="D9" s="75" t="s">
        <v>37</v>
      </c>
      <c r="E9" s="76" t="s">
        <v>41</v>
      </c>
      <c r="F9" s="79">
        <v>4</v>
      </c>
      <c r="G9" s="62">
        <f>Reitoria!G10+PROEX!G10+ESAG!G10+CEART!G10+FAED!G10+CEAD!G10+CEFID!G10+CERES!G10+CESFI!G10</f>
        <v>43000</v>
      </c>
      <c r="H9" s="63">
        <f>(Reitoria!G10-Reitoria!H10)+(ESAG!G10-ESAG!H10)+(CEART!G10-CEART!H10)+(FAED!G10-FAED!H10)+(CEAD!G10-CEAD!H10)+(CEFID!G10-CEFID!H10)+(PROEX!G10-PROEX!H10)+(CERES!G10-CERES!H10)+(CESFI!G10-CESFI!H10)</f>
        <v>36419</v>
      </c>
      <c r="I9" s="34">
        <f t="shared" si="3"/>
        <v>6581</v>
      </c>
      <c r="J9" s="64">
        <f t="shared" si="4"/>
        <v>172000</v>
      </c>
      <c r="K9" s="64">
        <f t="shared" si="5"/>
        <v>145676</v>
      </c>
    </row>
    <row r="10" spans="1:11" ht="30" customHeight="1" x14ac:dyDescent="0.25">
      <c r="A10" s="100"/>
      <c r="B10" s="101"/>
      <c r="C10" s="103"/>
      <c r="D10" s="75" t="s">
        <v>38</v>
      </c>
      <c r="E10" s="77" t="s">
        <v>41</v>
      </c>
      <c r="F10" s="79">
        <v>138.82</v>
      </c>
      <c r="G10" s="62">
        <f>Reitoria!G11+PROEX!G11+ESAG!G11+CEART!G11+FAED!G11+CEAD!G11+CEFID!G11+CERES!G11+CESFI!G11</f>
        <v>85</v>
      </c>
      <c r="H10" s="63">
        <f>(Reitoria!G11-Reitoria!H11)+(ESAG!G11-ESAG!H11)+(CEART!G11-CEART!H11)+(FAED!G11-FAED!H11)+(CEAD!G11-CEAD!H11)+(CEFID!G11-CEFID!H11)+(PROEX!G11-PROEX!H11)+(CERES!G11-CERES!H11)+(CESFI!G11-CESFI!H11)</f>
        <v>62</v>
      </c>
      <c r="I10" s="34">
        <f t="shared" si="3"/>
        <v>23</v>
      </c>
      <c r="J10" s="64">
        <f t="shared" si="4"/>
        <v>11799.699999999999</v>
      </c>
      <c r="K10" s="64">
        <f t="shared" si="5"/>
        <v>8606.84</v>
      </c>
    </row>
    <row r="11" spans="1:11" ht="18.75" customHeight="1" x14ac:dyDescent="0.25">
      <c r="I11" s="22"/>
      <c r="J11" s="65">
        <f>SUM(J3:J10)</f>
        <v>975385.05</v>
      </c>
      <c r="K11" s="65">
        <f>SUM(K3:K10)</f>
        <v>545847.9</v>
      </c>
    </row>
    <row r="12" spans="1:11" ht="18.75" customHeight="1" x14ac:dyDescent="0.25">
      <c r="C12" s="121"/>
      <c r="D12" s="121"/>
      <c r="E12" s="121"/>
      <c r="G12" s="59"/>
      <c r="H12" s="1"/>
      <c r="I12" s="1"/>
      <c r="J12" s="21"/>
      <c r="K12" s="21"/>
    </row>
    <row r="13" spans="1:11" ht="18.75" customHeight="1" x14ac:dyDescent="0.25">
      <c r="G13" s="111" t="s">
        <v>64</v>
      </c>
      <c r="H13" s="112"/>
      <c r="I13" s="112"/>
      <c r="J13" s="112"/>
      <c r="K13" s="113"/>
    </row>
    <row r="14" spans="1:11" s="21" customFormat="1" ht="50.25" customHeight="1" x14ac:dyDescent="0.25">
      <c r="A14" s="1"/>
      <c r="B14" s="1"/>
      <c r="C14" s="59"/>
      <c r="D14" s="1"/>
      <c r="E14" s="1"/>
      <c r="F14" s="1"/>
      <c r="G14" s="114" t="s">
        <v>43</v>
      </c>
      <c r="H14" s="115"/>
      <c r="I14" s="115"/>
      <c r="J14" s="115"/>
      <c r="K14" s="116"/>
    </row>
    <row r="15" spans="1:11" s="21" customFormat="1" ht="15.75" x14ac:dyDescent="0.25">
      <c r="A15" s="1"/>
      <c r="B15" s="1"/>
      <c r="C15" s="59"/>
      <c r="D15" s="1"/>
      <c r="E15" s="1"/>
      <c r="F15" s="1"/>
      <c r="G15" s="118" t="s">
        <v>63</v>
      </c>
      <c r="H15" s="119"/>
      <c r="I15" s="119"/>
      <c r="J15" s="119"/>
      <c r="K15" s="120"/>
    </row>
    <row r="16" spans="1:11" s="21" customFormat="1" ht="15.75" x14ac:dyDescent="0.25">
      <c r="A16" s="1"/>
      <c r="B16" s="1"/>
      <c r="C16" s="59"/>
      <c r="D16" s="1"/>
      <c r="E16" s="1"/>
      <c r="F16" s="1"/>
      <c r="G16" s="27" t="s">
        <v>33</v>
      </c>
      <c r="H16" s="28"/>
      <c r="I16" s="28"/>
      <c r="J16" s="28"/>
      <c r="K16" s="23">
        <f>J11</f>
        <v>975385.05</v>
      </c>
    </row>
    <row r="17" spans="1:11" s="21" customFormat="1" ht="15.75" x14ac:dyDescent="0.25">
      <c r="A17" s="1"/>
      <c r="B17" s="1"/>
      <c r="C17" s="59"/>
      <c r="D17" s="1"/>
      <c r="E17" s="1"/>
      <c r="F17" s="1"/>
      <c r="G17" s="29" t="s">
        <v>34</v>
      </c>
      <c r="H17" s="30"/>
      <c r="I17" s="30"/>
      <c r="J17" s="30"/>
      <c r="K17" s="24">
        <f>K11</f>
        <v>545847.9</v>
      </c>
    </row>
    <row r="18" spans="1:11" s="21" customFormat="1" ht="15.75" x14ac:dyDescent="0.25">
      <c r="A18" s="1"/>
      <c r="B18" s="1"/>
      <c r="C18" s="59"/>
      <c r="D18" s="1"/>
      <c r="E18" s="1"/>
      <c r="F18" s="1"/>
      <c r="G18" s="29" t="s">
        <v>35</v>
      </c>
      <c r="H18" s="30"/>
      <c r="I18" s="30"/>
      <c r="J18" s="30"/>
      <c r="K18" s="26"/>
    </row>
    <row r="19" spans="1:11" s="21" customFormat="1" ht="15.75" x14ac:dyDescent="0.25">
      <c r="A19" s="1"/>
      <c r="B19" s="1"/>
      <c r="C19" s="59"/>
      <c r="D19" s="1"/>
      <c r="E19" s="1"/>
      <c r="F19" s="1"/>
      <c r="G19" s="31" t="s">
        <v>36</v>
      </c>
      <c r="H19" s="32"/>
      <c r="I19" s="32"/>
      <c r="J19" s="32"/>
      <c r="K19" s="25">
        <f>K17/K16</f>
        <v>0.55962299196609588</v>
      </c>
    </row>
    <row r="20" spans="1:11" s="21" customFormat="1" ht="15.75" x14ac:dyDescent="0.25">
      <c r="A20" s="1"/>
      <c r="B20" s="1"/>
      <c r="C20" s="59"/>
      <c r="D20" s="1"/>
      <c r="E20" s="1"/>
      <c r="F20" s="1"/>
      <c r="G20" s="108" t="s">
        <v>118</v>
      </c>
      <c r="H20" s="109"/>
      <c r="I20" s="109"/>
      <c r="J20" s="109"/>
      <c r="K20" s="110"/>
    </row>
    <row r="21" spans="1:11" s="21" customFormat="1" x14ac:dyDescent="0.25">
      <c r="A21" s="1"/>
      <c r="B21" s="1"/>
      <c r="C21" s="59"/>
      <c r="D21" s="1"/>
      <c r="E21" s="1"/>
      <c r="F21" s="1"/>
      <c r="G21" s="19"/>
      <c r="H21" s="58"/>
      <c r="I21" s="22"/>
    </row>
    <row r="22" spans="1:11" s="21" customFormat="1" x14ac:dyDescent="0.25">
      <c r="A22" s="1"/>
      <c r="B22" s="1"/>
      <c r="C22" s="59"/>
      <c r="D22" s="1"/>
      <c r="E22" s="1"/>
      <c r="F22" s="1"/>
      <c r="G22" s="19"/>
      <c r="H22" s="58"/>
      <c r="I22" s="22"/>
    </row>
    <row r="23" spans="1:11" s="21" customFormat="1" x14ac:dyDescent="0.25">
      <c r="A23" s="1"/>
      <c r="B23" s="1"/>
      <c r="C23" s="59"/>
      <c r="D23" s="1"/>
      <c r="E23" s="1"/>
      <c r="F23" s="1"/>
      <c r="G23" s="19"/>
      <c r="H23" s="58"/>
      <c r="I23" s="22"/>
    </row>
    <row r="24" spans="1:11" s="21" customFormat="1" x14ac:dyDescent="0.25">
      <c r="A24" s="1"/>
      <c r="B24" s="1"/>
      <c r="C24" s="59"/>
      <c r="D24" s="1"/>
      <c r="E24" s="1"/>
      <c r="F24" s="1"/>
      <c r="G24" s="19"/>
      <c r="H24" s="58"/>
      <c r="I24" s="22"/>
    </row>
    <row r="25" spans="1:11" s="21" customFormat="1" x14ac:dyDescent="0.25">
      <c r="A25" s="1"/>
      <c r="B25" s="1"/>
      <c r="C25" s="59"/>
      <c r="D25" s="1"/>
      <c r="E25" s="1"/>
      <c r="F25" s="1"/>
      <c r="G25" s="19"/>
      <c r="H25" s="58"/>
      <c r="I25" s="22"/>
    </row>
    <row r="26" spans="1:11" s="21" customFormat="1" x14ac:dyDescent="0.25">
      <c r="A26" s="1"/>
      <c r="B26" s="1"/>
      <c r="C26" s="59"/>
      <c r="D26" s="1"/>
      <c r="E26" s="1"/>
      <c r="F26" s="1"/>
      <c r="G26" s="19"/>
      <c r="H26" s="58"/>
      <c r="I26" s="22"/>
    </row>
    <row r="27" spans="1:11" s="21" customFormat="1" x14ac:dyDescent="0.25">
      <c r="A27" s="1"/>
      <c r="B27" s="1"/>
      <c r="C27" s="59"/>
      <c r="D27" s="1"/>
      <c r="E27" s="1"/>
      <c r="F27" s="1"/>
      <c r="G27" s="19"/>
      <c r="H27" s="58"/>
      <c r="I27" s="22"/>
    </row>
    <row r="28" spans="1:11" s="21" customFormat="1" x14ac:dyDescent="0.25">
      <c r="A28" s="1"/>
      <c r="B28" s="1"/>
      <c r="C28" s="59"/>
      <c r="D28" s="1"/>
      <c r="E28" s="1"/>
      <c r="F28" s="1"/>
      <c r="G28" s="19"/>
      <c r="H28" s="58"/>
      <c r="I28" s="22"/>
    </row>
    <row r="29" spans="1:11" s="21" customFormat="1" x14ac:dyDescent="0.25">
      <c r="A29" s="1"/>
      <c r="B29" s="1"/>
      <c r="C29" s="59"/>
      <c r="D29" s="1"/>
      <c r="E29" s="1"/>
      <c r="F29" s="1"/>
      <c r="G29" s="19"/>
      <c r="H29" s="58"/>
      <c r="I29" s="22"/>
    </row>
    <row r="30" spans="1:11" s="21" customFormat="1" x14ac:dyDescent="0.25">
      <c r="A30" s="1"/>
      <c r="B30" s="1"/>
      <c r="C30" s="59"/>
      <c r="D30" s="1"/>
      <c r="E30" s="1"/>
      <c r="F30" s="1"/>
      <c r="G30" s="19"/>
      <c r="H30" s="58"/>
      <c r="I30" s="22"/>
    </row>
    <row r="31" spans="1:11" s="21" customFormat="1" x14ac:dyDescent="0.25">
      <c r="A31" s="1"/>
      <c r="B31" s="1"/>
      <c r="C31" s="59"/>
      <c r="D31" s="1"/>
      <c r="E31" s="1"/>
      <c r="F31" s="1"/>
      <c r="G31" s="19"/>
      <c r="H31" s="58"/>
      <c r="I31" s="22"/>
    </row>
    <row r="32" spans="1:11" s="21" customFormat="1" x14ac:dyDescent="0.25">
      <c r="A32" s="1"/>
      <c r="B32" s="1"/>
      <c r="C32" s="59"/>
      <c r="D32" s="1"/>
      <c r="E32" s="1"/>
      <c r="F32" s="1"/>
      <c r="G32" s="19"/>
      <c r="H32" s="58"/>
      <c r="I32" s="22"/>
    </row>
    <row r="33" spans="1:9" s="21" customFormat="1" x14ac:dyDescent="0.25">
      <c r="A33" s="1"/>
      <c r="B33" s="1"/>
      <c r="C33" s="59"/>
      <c r="D33" s="1"/>
      <c r="E33" s="1"/>
      <c r="F33" s="1"/>
      <c r="G33" s="19"/>
      <c r="H33" s="58"/>
      <c r="I33" s="22"/>
    </row>
    <row r="34" spans="1:9" s="21" customFormat="1" x14ac:dyDescent="0.25">
      <c r="A34" s="1"/>
      <c r="B34" s="1"/>
      <c r="C34" s="59"/>
      <c r="D34" s="1"/>
      <c r="E34" s="1"/>
      <c r="F34" s="1"/>
      <c r="G34" s="19"/>
      <c r="H34" s="58"/>
      <c r="I34" s="22"/>
    </row>
    <row r="35" spans="1:9" s="21" customFormat="1" x14ac:dyDescent="0.25">
      <c r="A35" s="1"/>
      <c r="B35" s="1"/>
      <c r="C35" s="59"/>
      <c r="D35" s="1"/>
      <c r="E35" s="1"/>
      <c r="F35" s="1"/>
      <c r="G35" s="19"/>
      <c r="H35" s="58"/>
      <c r="I35" s="22"/>
    </row>
    <row r="36" spans="1:9" s="21" customFormat="1" x14ac:dyDescent="0.25">
      <c r="A36" s="1"/>
      <c r="B36" s="1"/>
      <c r="C36" s="59"/>
      <c r="D36" s="1"/>
      <c r="E36" s="1"/>
      <c r="F36" s="1"/>
      <c r="G36" s="19"/>
      <c r="H36" s="58"/>
      <c r="I36" s="22"/>
    </row>
    <row r="37" spans="1:9" s="21" customFormat="1" x14ac:dyDescent="0.25">
      <c r="A37" s="1"/>
      <c r="B37" s="1"/>
      <c r="C37" s="59"/>
      <c r="D37" s="1"/>
      <c r="E37" s="1"/>
      <c r="F37" s="1"/>
      <c r="G37" s="19"/>
      <c r="H37" s="58"/>
      <c r="I37" s="22"/>
    </row>
    <row r="38" spans="1:9" s="21" customFormat="1" x14ac:dyDescent="0.25">
      <c r="A38" s="1"/>
      <c r="B38" s="1"/>
      <c r="C38" s="59"/>
      <c r="D38" s="1"/>
      <c r="E38" s="1"/>
      <c r="F38" s="1"/>
      <c r="G38" s="19"/>
      <c r="H38" s="58"/>
      <c r="I38" s="22"/>
    </row>
    <row r="39" spans="1:9" s="21" customFormat="1" x14ac:dyDescent="0.25">
      <c r="A39" s="1"/>
      <c r="B39" s="1"/>
      <c r="C39" s="59"/>
      <c r="D39" s="1"/>
      <c r="E39" s="1"/>
      <c r="F39" s="1"/>
      <c r="G39" s="19"/>
      <c r="H39" s="58"/>
      <c r="I39" s="22"/>
    </row>
    <row r="40" spans="1:9" s="21" customFormat="1" x14ac:dyDescent="0.25">
      <c r="A40" s="1"/>
      <c r="B40" s="1"/>
      <c r="C40" s="59"/>
      <c r="D40" s="1"/>
      <c r="E40" s="1"/>
      <c r="F40" s="1"/>
      <c r="G40" s="19"/>
      <c r="H40" s="58"/>
      <c r="I40" s="22"/>
    </row>
    <row r="41" spans="1:9" s="21" customFormat="1" x14ac:dyDescent="0.25">
      <c r="A41" s="1"/>
      <c r="B41" s="1"/>
      <c r="C41" s="59"/>
      <c r="D41" s="1"/>
      <c r="E41" s="1"/>
      <c r="F41" s="1"/>
      <c r="G41" s="19"/>
      <c r="H41" s="58"/>
      <c r="I41" s="22"/>
    </row>
    <row r="42" spans="1:9" s="21" customFormat="1" x14ac:dyDescent="0.25">
      <c r="A42" s="1"/>
      <c r="B42" s="1"/>
      <c r="C42" s="59"/>
      <c r="D42" s="1"/>
      <c r="E42" s="1"/>
      <c r="F42" s="1"/>
      <c r="G42" s="19"/>
      <c r="H42" s="58"/>
      <c r="I42" s="22"/>
    </row>
    <row r="43" spans="1:9" s="21" customFormat="1" x14ac:dyDescent="0.25">
      <c r="A43" s="1"/>
      <c r="B43" s="1"/>
      <c r="C43" s="59"/>
      <c r="D43" s="1"/>
      <c r="E43" s="1"/>
      <c r="F43" s="1"/>
      <c r="G43" s="19"/>
      <c r="H43" s="58"/>
      <c r="I43" s="22"/>
    </row>
    <row r="44" spans="1:9" s="21" customFormat="1" x14ac:dyDescent="0.25">
      <c r="A44" s="1"/>
      <c r="B44" s="1"/>
      <c r="C44" s="59"/>
      <c r="D44" s="1"/>
      <c r="E44" s="1"/>
      <c r="F44" s="1"/>
      <c r="G44" s="19"/>
      <c r="H44" s="58"/>
      <c r="I44" s="22"/>
    </row>
    <row r="45" spans="1:9" s="21" customFormat="1" x14ac:dyDescent="0.25">
      <c r="A45" s="1"/>
      <c r="B45" s="1"/>
      <c r="C45" s="59"/>
      <c r="D45" s="1"/>
      <c r="E45" s="1"/>
      <c r="F45" s="1"/>
      <c r="G45" s="19"/>
      <c r="H45" s="58"/>
      <c r="I45" s="22"/>
    </row>
    <row r="46" spans="1:9" s="21" customFormat="1" x14ac:dyDescent="0.25">
      <c r="A46" s="1"/>
      <c r="B46" s="1"/>
      <c r="C46" s="59"/>
      <c r="D46" s="1"/>
      <c r="E46" s="1"/>
      <c r="F46" s="1"/>
      <c r="G46" s="19"/>
      <c r="H46" s="58"/>
      <c r="I46" s="22"/>
    </row>
    <row r="47" spans="1:9" s="21" customFormat="1" x14ac:dyDescent="0.25">
      <c r="A47" s="1"/>
      <c r="B47" s="1"/>
      <c r="C47" s="59"/>
      <c r="D47" s="1"/>
      <c r="E47" s="1"/>
      <c r="F47" s="1"/>
      <c r="G47" s="19"/>
      <c r="H47" s="58"/>
      <c r="I47" s="22"/>
    </row>
    <row r="48" spans="1:9" s="21" customFormat="1" x14ac:dyDescent="0.25">
      <c r="A48" s="1"/>
      <c r="B48" s="1"/>
      <c r="C48" s="59"/>
      <c r="D48" s="1"/>
      <c r="E48" s="1"/>
      <c r="F48" s="1"/>
      <c r="G48" s="19"/>
      <c r="H48" s="58"/>
      <c r="I48" s="22"/>
    </row>
    <row r="49" spans="1:9" s="21" customFormat="1" x14ac:dyDescent="0.25">
      <c r="A49" s="1"/>
      <c r="B49" s="1"/>
      <c r="C49" s="59"/>
      <c r="D49" s="1"/>
      <c r="E49" s="1"/>
      <c r="F49" s="1"/>
      <c r="G49" s="19"/>
      <c r="H49" s="58"/>
      <c r="I49" s="22"/>
    </row>
    <row r="50" spans="1:9" s="21" customFormat="1" x14ac:dyDescent="0.25">
      <c r="A50" s="1"/>
      <c r="B50" s="1"/>
      <c r="C50" s="59"/>
      <c r="D50" s="1"/>
      <c r="E50" s="1"/>
      <c r="F50" s="1"/>
      <c r="G50" s="19"/>
      <c r="H50" s="58"/>
      <c r="I50" s="22"/>
    </row>
    <row r="51" spans="1:9" s="21" customFormat="1" x14ac:dyDescent="0.25">
      <c r="A51" s="1"/>
      <c r="B51" s="1"/>
      <c r="C51" s="59"/>
      <c r="D51" s="1"/>
      <c r="E51" s="1"/>
      <c r="F51" s="1"/>
      <c r="G51" s="19"/>
      <c r="H51" s="58"/>
      <c r="I51" s="22"/>
    </row>
    <row r="52" spans="1:9" s="21" customFormat="1" x14ac:dyDescent="0.25">
      <c r="A52" s="1"/>
      <c r="B52" s="1"/>
      <c r="C52" s="59"/>
      <c r="D52" s="1"/>
      <c r="E52" s="1"/>
      <c r="F52" s="1"/>
      <c r="G52" s="19"/>
      <c r="H52" s="58"/>
      <c r="I52" s="22"/>
    </row>
    <row r="53" spans="1:9" s="21" customFormat="1" x14ac:dyDescent="0.25">
      <c r="A53" s="1"/>
      <c r="B53" s="1"/>
      <c r="C53" s="59"/>
      <c r="D53" s="1"/>
      <c r="E53" s="1"/>
      <c r="F53" s="1"/>
      <c r="G53" s="19"/>
      <c r="H53" s="58"/>
      <c r="I53" s="22"/>
    </row>
    <row r="54" spans="1:9" s="21" customFormat="1" x14ac:dyDescent="0.25">
      <c r="A54" s="1"/>
      <c r="B54" s="1"/>
      <c r="C54" s="59"/>
      <c r="D54" s="1"/>
      <c r="E54" s="1"/>
      <c r="F54" s="1"/>
      <c r="G54" s="19"/>
      <c r="H54" s="58"/>
      <c r="I54" s="22"/>
    </row>
    <row r="55" spans="1:9" s="21" customFormat="1" x14ac:dyDescent="0.25">
      <c r="A55" s="1"/>
      <c r="B55" s="1"/>
      <c r="C55" s="59"/>
      <c r="D55" s="1"/>
      <c r="E55" s="1"/>
      <c r="F55" s="1"/>
      <c r="G55" s="19"/>
      <c r="H55" s="58"/>
      <c r="I55" s="22"/>
    </row>
    <row r="56" spans="1:9" s="21" customFormat="1" x14ac:dyDescent="0.25">
      <c r="A56" s="1"/>
      <c r="B56" s="1"/>
      <c r="C56" s="59"/>
      <c r="D56" s="1"/>
      <c r="E56" s="1"/>
      <c r="F56" s="1"/>
      <c r="G56" s="19"/>
      <c r="H56" s="58"/>
      <c r="I56" s="22"/>
    </row>
    <row r="57" spans="1:9" s="21" customFormat="1" x14ac:dyDescent="0.25">
      <c r="A57" s="1"/>
      <c r="B57" s="1"/>
      <c r="C57" s="59"/>
      <c r="D57" s="1"/>
      <c r="E57" s="1"/>
      <c r="F57" s="1"/>
      <c r="G57" s="19"/>
      <c r="H57" s="58"/>
      <c r="I57" s="22"/>
    </row>
    <row r="58" spans="1:9" s="21" customFormat="1" x14ac:dyDescent="0.25">
      <c r="A58" s="1"/>
      <c r="B58" s="1"/>
      <c r="C58" s="59"/>
      <c r="D58" s="1"/>
      <c r="E58" s="1"/>
      <c r="F58" s="1"/>
      <c r="G58" s="19"/>
      <c r="H58" s="58"/>
      <c r="I58" s="22"/>
    </row>
    <row r="59" spans="1:9" s="21" customFormat="1" x14ac:dyDescent="0.25">
      <c r="A59" s="1"/>
      <c r="B59" s="1"/>
      <c r="C59" s="59"/>
      <c r="D59" s="1"/>
      <c r="E59" s="1"/>
      <c r="F59" s="1"/>
      <c r="G59" s="19"/>
      <c r="H59" s="58"/>
      <c r="I59" s="22"/>
    </row>
    <row r="60" spans="1:9" s="21" customFormat="1" x14ac:dyDescent="0.25">
      <c r="A60" s="1"/>
      <c r="B60" s="1"/>
      <c r="C60" s="59"/>
      <c r="D60" s="1"/>
      <c r="E60" s="1"/>
      <c r="F60" s="1"/>
      <c r="G60" s="19"/>
      <c r="H60" s="58"/>
      <c r="I60" s="22"/>
    </row>
    <row r="61" spans="1:9" s="21" customFormat="1" x14ac:dyDescent="0.25">
      <c r="A61" s="1"/>
      <c r="B61" s="1"/>
      <c r="C61" s="59"/>
      <c r="D61" s="1"/>
      <c r="E61" s="1"/>
      <c r="F61" s="1"/>
      <c r="G61" s="19"/>
      <c r="H61" s="58"/>
      <c r="I61" s="22"/>
    </row>
    <row r="62" spans="1:9" s="21" customFormat="1" x14ac:dyDescent="0.25">
      <c r="A62" s="1"/>
      <c r="B62" s="1"/>
      <c r="C62" s="59"/>
      <c r="D62" s="1"/>
      <c r="E62" s="1"/>
      <c r="F62" s="1"/>
      <c r="G62" s="19"/>
      <c r="H62" s="58"/>
      <c r="I62" s="22"/>
    </row>
    <row r="63" spans="1:9" s="21" customFormat="1" x14ac:dyDescent="0.25">
      <c r="A63" s="1"/>
      <c r="B63" s="1"/>
      <c r="C63" s="59"/>
      <c r="D63" s="1"/>
      <c r="E63" s="1"/>
      <c r="F63" s="1"/>
      <c r="G63" s="19"/>
      <c r="H63" s="58"/>
      <c r="I63" s="22"/>
    </row>
    <row r="64" spans="1:9" s="21" customFormat="1" x14ac:dyDescent="0.25">
      <c r="A64" s="1"/>
      <c r="B64" s="1"/>
      <c r="C64" s="59"/>
      <c r="D64" s="1"/>
      <c r="E64" s="1"/>
      <c r="F64" s="1"/>
      <c r="G64" s="19"/>
      <c r="H64" s="58"/>
      <c r="I64" s="22"/>
    </row>
    <row r="65" spans="1:9" s="21" customFormat="1" x14ac:dyDescent="0.25">
      <c r="A65" s="1"/>
      <c r="B65" s="1"/>
      <c r="C65" s="59"/>
      <c r="D65" s="1"/>
      <c r="E65" s="1"/>
      <c r="F65" s="1"/>
      <c r="G65" s="19"/>
      <c r="H65" s="58"/>
      <c r="I65" s="22"/>
    </row>
    <row r="66" spans="1:9" s="21" customFormat="1" x14ac:dyDescent="0.25">
      <c r="A66" s="1"/>
      <c r="B66" s="1"/>
      <c r="C66" s="59"/>
      <c r="D66" s="1"/>
      <c r="E66" s="1"/>
      <c r="F66" s="1"/>
      <c r="G66" s="19"/>
      <c r="H66" s="58"/>
      <c r="I66" s="22"/>
    </row>
    <row r="67" spans="1:9" s="21" customFormat="1" x14ac:dyDescent="0.25">
      <c r="A67" s="1"/>
      <c r="B67" s="1"/>
      <c r="C67" s="59"/>
      <c r="D67" s="1"/>
      <c r="E67" s="1"/>
      <c r="F67" s="1"/>
      <c r="G67" s="19"/>
      <c r="H67" s="58"/>
      <c r="I67" s="22"/>
    </row>
    <row r="68" spans="1:9" s="21" customFormat="1" x14ac:dyDescent="0.25">
      <c r="A68" s="1"/>
      <c r="B68" s="1"/>
      <c r="C68" s="59"/>
      <c r="D68" s="1"/>
      <c r="E68" s="1"/>
      <c r="F68" s="1"/>
      <c r="G68" s="19"/>
      <c r="H68" s="58"/>
      <c r="I68" s="22"/>
    </row>
    <row r="69" spans="1:9" s="21" customFormat="1" x14ac:dyDescent="0.25">
      <c r="A69" s="1"/>
      <c r="B69" s="1"/>
      <c r="C69" s="59"/>
      <c r="D69" s="1"/>
      <c r="E69" s="1"/>
      <c r="F69" s="1"/>
      <c r="G69" s="19"/>
      <c r="H69" s="58"/>
      <c r="I69" s="22"/>
    </row>
    <row r="70" spans="1:9" s="21" customFormat="1" x14ac:dyDescent="0.25">
      <c r="A70" s="1"/>
      <c r="B70" s="1"/>
      <c r="C70" s="59"/>
      <c r="D70" s="1"/>
      <c r="E70" s="1"/>
      <c r="F70" s="1"/>
      <c r="G70" s="19"/>
      <c r="H70" s="58"/>
      <c r="I70" s="22"/>
    </row>
    <row r="71" spans="1:9" s="21" customFormat="1" x14ac:dyDescent="0.25">
      <c r="A71" s="1"/>
      <c r="B71" s="1"/>
      <c r="C71" s="59"/>
      <c r="D71" s="1"/>
      <c r="E71" s="1"/>
      <c r="F71" s="1"/>
      <c r="G71" s="19"/>
      <c r="H71" s="58"/>
      <c r="I71" s="22"/>
    </row>
    <row r="72" spans="1:9" s="21" customFormat="1" x14ac:dyDescent="0.25">
      <c r="A72" s="1"/>
      <c r="B72" s="1"/>
      <c r="C72" s="59"/>
      <c r="D72" s="1"/>
      <c r="E72" s="1"/>
      <c r="F72" s="1"/>
      <c r="G72" s="19"/>
      <c r="H72" s="58"/>
      <c r="I72" s="22"/>
    </row>
    <row r="73" spans="1:9" s="21" customFormat="1" x14ac:dyDescent="0.25">
      <c r="A73" s="1"/>
      <c r="B73" s="1"/>
      <c r="C73" s="59"/>
      <c r="D73" s="1"/>
      <c r="E73" s="1"/>
      <c r="F73" s="1"/>
      <c r="G73" s="19"/>
      <c r="H73" s="58"/>
      <c r="I73" s="22"/>
    </row>
    <row r="74" spans="1:9" s="21" customFormat="1" x14ac:dyDescent="0.25">
      <c r="A74" s="1"/>
      <c r="B74" s="1"/>
      <c r="C74" s="59"/>
      <c r="D74" s="1"/>
      <c r="E74" s="1"/>
      <c r="F74" s="1"/>
      <c r="G74" s="19"/>
      <c r="H74" s="58"/>
      <c r="I74" s="22"/>
    </row>
    <row r="75" spans="1:9" s="21" customFormat="1" x14ac:dyDescent="0.25">
      <c r="A75" s="1"/>
      <c r="B75" s="1"/>
      <c r="C75" s="59"/>
      <c r="D75" s="1"/>
      <c r="E75" s="1"/>
      <c r="F75" s="1"/>
      <c r="G75" s="19"/>
      <c r="H75" s="58"/>
      <c r="I75" s="22"/>
    </row>
    <row r="76" spans="1:9" s="21" customFormat="1" x14ac:dyDescent="0.25">
      <c r="A76" s="1"/>
      <c r="B76" s="1"/>
      <c r="C76" s="59"/>
      <c r="D76" s="1"/>
      <c r="E76" s="1"/>
      <c r="F76" s="1"/>
      <c r="G76" s="19"/>
      <c r="H76" s="58"/>
      <c r="I76" s="22"/>
    </row>
    <row r="77" spans="1:9" s="21" customFormat="1" x14ac:dyDescent="0.25">
      <c r="A77" s="1"/>
      <c r="B77" s="1"/>
      <c r="C77" s="59"/>
      <c r="D77" s="1"/>
      <c r="E77" s="1"/>
      <c r="F77" s="1"/>
      <c r="G77" s="19"/>
      <c r="H77" s="58"/>
      <c r="I77" s="22"/>
    </row>
    <row r="78" spans="1:9" s="21" customFormat="1" x14ac:dyDescent="0.25">
      <c r="A78" s="1"/>
      <c r="B78" s="1"/>
      <c r="C78" s="59"/>
      <c r="D78" s="1"/>
      <c r="E78" s="1"/>
      <c r="F78" s="1"/>
      <c r="G78" s="19"/>
      <c r="H78" s="58"/>
      <c r="I78" s="22"/>
    </row>
    <row r="79" spans="1:9" s="21" customFormat="1" x14ac:dyDescent="0.25">
      <c r="A79" s="1"/>
      <c r="B79" s="1"/>
      <c r="C79" s="59"/>
      <c r="D79" s="1"/>
      <c r="E79" s="1"/>
      <c r="F79" s="1"/>
      <c r="G79" s="19"/>
      <c r="H79" s="58"/>
      <c r="I79" s="22"/>
    </row>
    <row r="80" spans="1:9" s="21" customFormat="1" x14ac:dyDescent="0.25">
      <c r="A80" s="1"/>
      <c r="B80" s="1"/>
      <c r="C80" s="59"/>
      <c r="D80" s="1"/>
      <c r="E80" s="1"/>
      <c r="F80" s="1"/>
      <c r="G80" s="19"/>
      <c r="H80" s="58"/>
      <c r="I80" s="22"/>
    </row>
    <row r="81" spans="1:9" s="21" customFormat="1" x14ac:dyDescent="0.25">
      <c r="A81" s="1"/>
      <c r="B81" s="1"/>
      <c r="C81" s="59"/>
      <c r="D81" s="1"/>
      <c r="E81" s="1"/>
      <c r="F81" s="1"/>
      <c r="G81" s="19"/>
      <c r="H81" s="58"/>
      <c r="I81" s="22"/>
    </row>
    <row r="82" spans="1:9" s="21" customFormat="1" x14ac:dyDescent="0.25">
      <c r="A82" s="1"/>
      <c r="B82" s="1"/>
      <c r="C82" s="59"/>
      <c r="D82" s="1"/>
      <c r="E82" s="1"/>
      <c r="F82" s="1"/>
      <c r="G82" s="19"/>
      <c r="H82" s="58"/>
      <c r="I82" s="22"/>
    </row>
    <row r="83" spans="1:9" s="21" customFormat="1" x14ac:dyDescent="0.25">
      <c r="A83" s="1"/>
      <c r="B83" s="1"/>
      <c r="C83" s="59"/>
      <c r="D83" s="1"/>
      <c r="E83" s="1"/>
      <c r="F83" s="1"/>
      <c r="G83" s="19"/>
      <c r="H83" s="58"/>
      <c r="I83" s="22"/>
    </row>
    <row r="84" spans="1:9" s="21" customFormat="1" x14ac:dyDescent="0.25">
      <c r="A84" s="1"/>
      <c r="B84" s="1"/>
      <c r="C84" s="59"/>
      <c r="D84" s="1"/>
      <c r="E84" s="1"/>
      <c r="F84" s="1"/>
      <c r="G84" s="19"/>
      <c r="H84" s="58"/>
      <c r="I84" s="22"/>
    </row>
    <row r="85" spans="1:9" s="21" customFormat="1" x14ac:dyDescent="0.25">
      <c r="A85" s="1"/>
      <c r="B85" s="1"/>
      <c r="C85" s="59"/>
      <c r="D85" s="1"/>
      <c r="E85" s="1"/>
      <c r="F85" s="1"/>
      <c r="G85" s="19"/>
      <c r="H85" s="58"/>
      <c r="I85" s="22"/>
    </row>
    <row r="86" spans="1:9" s="21" customFormat="1" x14ac:dyDescent="0.25">
      <c r="A86" s="1"/>
      <c r="B86" s="1"/>
      <c r="C86" s="59"/>
      <c r="D86" s="1"/>
      <c r="E86" s="1"/>
      <c r="F86" s="1"/>
      <c r="G86" s="19"/>
      <c r="H86" s="58"/>
      <c r="I86" s="22"/>
    </row>
    <row r="87" spans="1:9" s="21" customFormat="1" x14ac:dyDescent="0.25">
      <c r="A87" s="1"/>
      <c r="B87" s="1"/>
      <c r="C87" s="59"/>
      <c r="D87" s="1"/>
      <c r="E87" s="1"/>
      <c r="F87" s="1"/>
      <c r="G87" s="19"/>
      <c r="H87" s="58"/>
      <c r="I87" s="22"/>
    </row>
    <row r="88" spans="1:9" s="21" customFormat="1" x14ac:dyDescent="0.25">
      <c r="A88" s="1"/>
      <c r="B88" s="1"/>
      <c r="C88" s="59"/>
      <c r="D88" s="1"/>
      <c r="E88" s="1"/>
      <c r="F88" s="1"/>
      <c r="G88" s="19"/>
      <c r="H88" s="58"/>
      <c r="I88" s="22"/>
    </row>
    <row r="89" spans="1:9" s="21" customFormat="1" x14ac:dyDescent="0.25">
      <c r="A89" s="1"/>
      <c r="B89" s="1"/>
      <c r="C89" s="59"/>
      <c r="D89" s="1"/>
      <c r="E89" s="1"/>
      <c r="F89" s="1"/>
      <c r="G89" s="19"/>
      <c r="H89" s="58"/>
      <c r="I89" s="22"/>
    </row>
    <row r="90" spans="1:9" s="21" customFormat="1" x14ac:dyDescent="0.25">
      <c r="A90" s="1"/>
      <c r="B90" s="1"/>
      <c r="C90" s="59"/>
      <c r="D90" s="1"/>
      <c r="E90" s="1"/>
      <c r="F90" s="1"/>
      <c r="G90" s="19"/>
      <c r="H90" s="58"/>
      <c r="I90" s="22"/>
    </row>
    <row r="91" spans="1:9" s="21" customFormat="1" x14ac:dyDescent="0.25">
      <c r="A91" s="1"/>
      <c r="B91" s="1"/>
      <c r="C91" s="59"/>
      <c r="D91" s="1"/>
      <c r="E91" s="1"/>
      <c r="F91" s="1"/>
      <c r="G91" s="19"/>
      <c r="H91" s="58"/>
      <c r="I91" s="22"/>
    </row>
    <row r="92" spans="1:9" s="21" customFormat="1" x14ac:dyDescent="0.25">
      <c r="A92" s="1"/>
      <c r="B92" s="1"/>
      <c r="C92" s="59"/>
      <c r="D92" s="1"/>
      <c r="E92" s="1"/>
      <c r="F92" s="1"/>
      <c r="G92" s="19"/>
      <c r="H92" s="58"/>
      <c r="I92" s="22"/>
    </row>
    <row r="93" spans="1:9" s="21" customFormat="1" x14ac:dyDescent="0.25">
      <c r="A93" s="1"/>
      <c r="B93" s="1"/>
      <c r="C93" s="59"/>
      <c r="D93" s="1"/>
      <c r="E93" s="1"/>
      <c r="F93" s="1"/>
      <c r="G93" s="19"/>
      <c r="H93" s="58"/>
      <c r="I93" s="22"/>
    </row>
    <row r="94" spans="1:9" s="21" customFormat="1" x14ac:dyDescent="0.25">
      <c r="A94" s="1"/>
      <c r="B94" s="1"/>
      <c r="C94" s="59"/>
      <c r="D94" s="1"/>
      <c r="E94" s="1"/>
      <c r="F94" s="1"/>
      <c r="G94" s="19"/>
      <c r="H94" s="58"/>
      <c r="I94" s="22"/>
    </row>
    <row r="95" spans="1:9" s="21" customFormat="1" x14ac:dyDescent="0.25">
      <c r="A95" s="1"/>
      <c r="B95" s="1"/>
      <c r="C95" s="59"/>
      <c r="D95" s="1"/>
      <c r="E95" s="1"/>
      <c r="F95" s="1"/>
      <c r="G95" s="19"/>
      <c r="H95" s="58"/>
      <c r="I95" s="22"/>
    </row>
    <row r="96" spans="1:9" s="21" customFormat="1" x14ac:dyDescent="0.25">
      <c r="A96" s="1"/>
      <c r="B96" s="1"/>
      <c r="C96" s="59"/>
      <c r="D96" s="1"/>
      <c r="E96" s="1"/>
      <c r="F96" s="1"/>
      <c r="G96" s="19"/>
      <c r="H96" s="58"/>
      <c r="I96" s="22"/>
    </row>
    <row r="97" spans="1:9" s="21" customFormat="1" x14ac:dyDescent="0.25">
      <c r="A97" s="1"/>
      <c r="B97" s="1"/>
      <c r="C97" s="59"/>
      <c r="D97" s="1"/>
      <c r="E97" s="1"/>
      <c r="F97" s="1"/>
      <c r="G97" s="19"/>
      <c r="H97" s="58"/>
      <c r="I97" s="22"/>
    </row>
    <row r="98" spans="1:9" s="21" customFormat="1" x14ac:dyDescent="0.25">
      <c r="A98" s="1"/>
      <c r="B98" s="1"/>
      <c r="C98" s="59"/>
      <c r="D98" s="1"/>
      <c r="E98" s="1"/>
      <c r="F98" s="1"/>
      <c r="G98" s="19"/>
      <c r="H98" s="58"/>
      <c r="I98" s="22"/>
    </row>
    <row r="99" spans="1:9" s="21" customFormat="1" x14ac:dyDescent="0.25">
      <c r="A99" s="1"/>
      <c r="B99" s="1"/>
      <c r="C99" s="59"/>
      <c r="D99" s="1"/>
      <c r="E99" s="1"/>
      <c r="F99" s="1"/>
      <c r="G99" s="19"/>
      <c r="H99" s="58"/>
      <c r="I99" s="22"/>
    </row>
    <row r="100" spans="1:9" s="21" customFormat="1" x14ac:dyDescent="0.25">
      <c r="A100" s="1"/>
      <c r="B100" s="1"/>
      <c r="C100" s="59"/>
      <c r="D100" s="1"/>
      <c r="E100" s="1"/>
      <c r="F100" s="1"/>
      <c r="G100" s="19"/>
      <c r="H100" s="58"/>
      <c r="I100" s="22"/>
    </row>
    <row r="101" spans="1:9" s="21" customFormat="1" x14ac:dyDescent="0.25">
      <c r="A101" s="1"/>
      <c r="B101" s="1"/>
      <c r="C101" s="59"/>
      <c r="D101" s="1"/>
      <c r="E101" s="1"/>
      <c r="F101" s="1"/>
      <c r="G101" s="19"/>
      <c r="H101" s="58"/>
      <c r="I101" s="22"/>
    </row>
    <row r="102" spans="1:9" s="21" customFormat="1" x14ac:dyDescent="0.25">
      <c r="A102" s="1"/>
      <c r="B102" s="1"/>
      <c r="C102" s="59"/>
      <c r="D102" s="1"/>
      <c r="E102" s="1"/>
      <c r="F102" s="1"/>
      <c r="G102" s="19"/>
      <c r="H102" s="58"/>
      <c r="I102" s="22"/>
    </row>
    <row r="103" spans="1:9" s="21" customFormat="1" x14ac:dyDescent="0.25">
      <c r="A103" s="1"/>
      <c r="B103" s="1"/>
      <c r="C103" s="59"/>
      <c r="D103" s="1"/>
      <c r="E103" s="1"/>
      <c r="F103" s="1"/>
      <c r="G103" s="19"/>
      <c r="H103" s="58"/>
      <c r="I103" s="22"/>
    </row>
    <row r="104" spans="1:9" s="21" customFormat="1" x14ac:dyDescent="0.25">
      <c r="A104" s="1"/>
      <c r="B104" s="1"/>
      <c r="C104" s="59"/>
      <c r="D104" s="1"/>
      <c r="E104" s="1"/>
      <c r="F104" s="1"/>
      <c r="G104" s="19"/>
      <c r="H104" s="58"/>
      <c r="I104" s="22"/>
    </row>
    <row r="105" spans="1:9" s="21" customFormat="1" x14ac:dyDescent="0.25">
      <c r="A105" s="1"/>
      <c r="B105" s="1"/>
      <c r="C105" s="59"/>
      <c r="D105" s="1"/>
      <c r="E105" s="1"/>
      <c r="F105" s="1"/>
      <c r="G105" s="19"/>
      <c r="H105" s="58"/>
      <c r="I105" s="22"/>
    </row>
    <row r="106" spans="1:9" s="21" customFormat="1" x14ac:dyDescent="0.25">
      <c r="A106" s="1"/>
      <c r="B106" s="1"/>
      <c r="C106" s="59"/>
      <c r="D106" s="1"/>
      <c r="E106" s="1"/>
      <c r="F106" s="1"/>
      <c r="G106" s="19"/>
      <c r="H106" s="58"/>
      <c r="I106" s="22"/>
    </row>
    <row r="107" spans="1:9" s="21" customFormat="1" x14ac:dyDescent="0.25">
      <c r="A107" s="1"/>
      <c r="B107" s="1"/>
      <c r="C107" s="59"/>
      <c r="D107" s="1"/>
      <c r="E107" s="1"/>
      <c r="F107" s="1"/>
      <c r="G107" s="19"/>
      <c r="H107" s="58"/>
      <c r="I107" s="22"/>
    </row>
    <row r="108" spans="1:9" s="21" customFormat="1" x14ac:dyDescent="0.25">
      <c r="A108" s="1"/>
      <c r="B108" s="1"/>
      <c r="C108" s="59"/>
      <c r="D108" s="1"/>
      <c r="E108" s="1"/>
      <c r="F108" s="1"/>
      <c r="G108" s="19"/>
      <c r="H108" s="58"/>
      <c r="I108" s="22"/>
    </row>
    <row r="109" spans="1:9" s="21" customFormat="1" x14ac:dyDescent="0.25">
      <c r="A109" s="1"/>
      <c r="B109" s="1"/>
      <c r="C109" s="59"/>
      <c r="D109" s="1"/>
      <c r="E109" s="1"/>
      <c r="F109" s="1"/>
      <c r="G109" s="19"/>
      <c r="H109" s="58"/>
      <c r="I109" s="22"/>
    </row>
    <row r="110" spans="1:9" s="21" customFormat="1" x14ac:dyDescent="0.25">
      <c r="A110" s="1"/>
      <c r="B110" s="1"/>
      <c r="C110" s="59"/>
      <c r="D110" s="1"/>
      <c r="E110" s="1"/>
      <c r="F110" s="1"/>
      <c r="G110" s="19"/>
      <c r="H110" s="58"/>
      <c r="I110" s="22"/>
    </row>
    <row r="111" spans="1:9" s="21" customFormat="1" x14ac:dyDescent="0.25">
      <c r="A111" s="1"/>
      <c r="B111" s="1"/>
      <c r="C111" s="59"/>
      <c r="D111" s="1"/>
      <c r="E111" s="1"/>
      <c r="F111" s="1"/>
      <c r="G111" s="19"/>
      <c r="H111" s="58"/>
      <c r="I111" s="22"/>
    </row>
    <row r="112" spans="1:9" s="21" customFormat="1" x14ac:dyDescent="0.25">
      <c r="A112" s="1"/>
      <c r="B112" s="1"/>
      <c r="C112" s="59"/>
      <c r="D112" s="1"/>
      <c r="E112" s="1"/>
      <c r="F112" s="1"/>
      <c r="G112" s="19"/>
      <c r="H112" s="58"/>
      <c r="I112" s="22"/>
    </row>
    <row r="113" spans="1:9" s="21" customFormat="1" x14ac:dyDescent="0.25">
      <c r="A113" s="1"/>
      <c r="B113" s="1"/>
      <c r="C113" s="59"/>
      <c r="D113" s="1"/>
      <c r="E113" s="1"/>
      <c r="F113" s="1"/>
      <c r="G113" s="19"/>
      <c r="H113" s="58"/>
      <c r="I113" s="22"/>
    </row>
    <row r="114" spans="1:9" s="21" customFormat="1" x14ac:dyDescent="0.25">
      <c r="A114" s="1"/>
      <c r="B114" s="1"/>
      <c r="C114" s="59"/>
      <c r="D114" s="1"/>
      <c r="E114" s="1"/>
      <c r="F114" s="1"/>
      <c r="G114" s="19"/>
      <c r="H114" s="58"/>
      <c r="I114" s="22"/>
    </row>
    <row r="115" spans="1:9" s="21" customFormat="1" x14ac:dyDescent="0.25">
      <c r="A115" s="1"/>
      <c r="B115" s="1"/>
      <c r="C115" s="59"/>
      <c r="D115" s="1"/>
      <c r="E115" s="1"/>
      <c r="F115" s="1"/>
      <c r="G115" s="19"/>
      <c r="H115" s="58"/>
      <c r="I115" s="22"/>
    </row>
    <row r="116" spans="1:9" s="21" customFormat="1" x14ac:dyDescent="0.25">
      <c r="A116" s="1"/>
      <c r="B116" s="1"/>
      <c r="C116" s="59"/>
      <c r="D116" s="1"/>
      <c r="E116" s="1"/>
      <c r="F116" s="1"/>
      <c r="G116" s="19"/>
      <c r="H116" s="58"/>
      <c r="I116" s="22"/>
    </row>
    <row r="117" spans="1:9" s="21" customFormat="1" x14ac:dyDescent="0.25">
      <c r="A117" s="1"/>
      <c r="B117" s="1"/>
      <c r="C117" s="59"/>
      <c r="D117" s="1"/>
      <c r="E117" s="1"/>
      <c r="F117" s="1"/>
      <c r="G117" s="19"/>
      <c r="H117" s="58"/>
      <c r="I117" s="22"/>
    </row>
    <row r="118" spans="1:9" s="21" customFormat="1" x14ac:dyDescent="0.25">
      <c r="A118" s="1"/>
      <c r="B118" s="1"/>
      <c r="C118" s="59"/>
      <c r="D118" s="1"/>
      <c r="E118" s="1"/>
      <c r="F118" s="1"/>
      <c r="G118" s="19"/>
      <c r="H118" s="58"/>
      <c r="I118" s="22"/>
    </row>
    <row r="119" spans="1:9" s="21" customFormat="1" x14ac:dyDescent="0.25">
      <c r="A119" s="1"/>
      <c r="B119" s="1"/>
      <c r="C119" s="59"/>
      <c r="D119" s="1"/>
      <c r="E119" s="1"/>
      <c r="F119" s="1"/>
      <c r="G119" s="19"/>
      <c r="H119" s="58"/>
      <c r="I119" s="22"/>
    </row>
    <row r="120" spans="1:9" s="21" customFormat="1" x14ac:dyDescent="0.25">
      <c r="A120" s="1"/>
      <c r="B120" s="1"/>
      <c r="C120" s="59"/>
      <c r="D120" s="1"/>
      <c r="E120" s="1"/>
      <c r="F120" s="1"/>
      <c r="G120" s="19"/>
      <c r="H120" s="58"/>
      <c r="I120" s="22"/>
    </row>
    <row r="121" spans="1:9" s="21" customFormat="1" x14ac:dyDescent="0.25">
      <c r="A121" s="1"/>
      <c r="B121" s="1"/>
      <c r="C121" s="59"/>
      <c r="D121" s="1"/>
      <c r="E121" s="1"/>
      <c r="F121" s="1"/>
      <c r="G121" s="19"/>
      <c r="H121" s="58"/>
      <c r="I121" s="22"/>
    </row>
    <row r="122" spans="1:9" s="21" customFormat="1" x14ac:dyDescent="0.25">
      <c r="A122" s="1"/>
      <c r="B122" s="1"/>
      <c r="C122" s="59"/>
      <c r="D122" s="1"/>
      <c r="E122" s="1"/>
      <c r="F122" s="1"/>
      <c r="G122" s="19"/>
      <c r="H122" s="58"/>
      <c r="I122" s="22"/>
    </row>
    <row r="123" spans="1:9" s="21" customFormat="1" x14ac:dyDescent="0.25">
      <c r="A123" s="1"/>
      <c r="B123" s="1"/>
      <c r="C123" s="59"/>
      <c r="D123" s="1"/>
      <c r="E123" s="1"/>
      <c r="F123" s="1"/>
      <c r="G123" s="19"/>
      <c r="H123" s="58"/>
      <c r="I123" s="22"/>
    </row>
    <row r="124" spans="1:9" s="21" customFormat="1" x14ac:dyDescent="0.25">
      <c r="A124" s="1"/>
      <c r="B124" s="1"/>
      <c r="C124" s="59"/>
      <c r="D124" s="1"/>
      <c r="E124" s="1"/>
      <c r="F124" s="1"/>
      <c r="G124" s="19"/>
      <c r="H124" s="58"/>
      <c r="I124" s="22"/>
    </row>
    <row r="125" spans="1:9" s="21" customFormat="1" x14ac:dyDescent="0.25">
      <c r="A125" s="1"/>
      <c r="B125" s="1"/>
      <c r="C125" s="59"/>
      <c r="D125" s="1"/>
      <c r="E125" s="1"/>
      <c r="F125" s="1"/>
      <c r="G125" s="19"/>
      <c r="H125" s="58"/>
      <c r="I125" s="22"/>
    </row>
    <row r="126" spans="1:9" s="21" customFormat="1" x14ac:dyDescent="0.25">
      <c r="A126" s="1"/>
      <c r="B126" s="1"/>
      <c r="C126" s="59"/>
      <c r="D126" s="1"/>
      <c r="E126" s="1"/>
      <c r="F126" s="1"/>
      <c r="G126" s="19"/>
      <c r="H126" s="58"/>
      <c r="I126" s="22"/>
    </row>
    <row r="127" spans="1:9" s="21" customFormat="1" x14ac:dyDescent="0.25">
      <c r="A127" s="1"/>
      <c r="B127" s="1"/>
      <c r="C127" s="59"/>
      <c r="D127" s="1"/>
      <c r="E127" s="1"/>
      <c r="F127" s="1"/>
      <c r="G127" s="19"/>
      <c r="H127" s="58"/>
      <c r="I127" s="22"/>
    </row>
    <row r="128" spans="1:9" s="21" customFormat="1" x14ac:dyDescent="0.25">
      <c r="A128" s="1"/>
      <c r="B128" s="1"/>
      <c r="C128" s="59"/>
      <c r="D128" s="1"/>
      <c r="E128" s="1"/>
      <c r="F128" s="1"/>
      <c r="G128" s="19"/>
      <c r="H128" s="58"/>
      <c r="I128" s="22"/>
    </row>
    <row r="129" spans="1:9" s="21" customFormat="1" x14ac:dyDescent="0.25">
      <c r="A129" s="1"/>
      <c r="B129" s="1"/>
      <c r="C129" s="59"/>
      <c r="D129" s="1"/>
      <c r="E129" s="1"/>
      <c r="F129" s="1"/>
      <c r="G129" s="19"/>
      <c r="H129" s="58"/>
      <c r="I129" s="22"/>
    </row>
    <row r="130" spans="1:9" s="21" customFormat="1" x14ac:dyDescent="0.25">
      <c r="A130" s="1"/>
      <c r="B130" s="1"/>
      <c r="C130" s="59"/>
      <c r="D130" s="1"/>
      <c r="E130" s="1"/>
      <c r="F130" s="1"/>
      <c r="G130" s="19"/>
      <c r="H130" s="58"/>
      <c r="I130" s="22"/>
    </row>
    <row r="131" spans="1:9" s="21" customFormat="1" x14ac:dyDescent="0.25">
      <c r="A131" s="1"/>
      <c r="B131" s="1"/>
      <c r="C131" s="59"/>
      <c r="D131" s="1"/>
      <c r="E131" s="1"/>
      <c r="F131" s="1"/>
      <c r="G131" s="19"/>
      <c r="H131" s="58"/>
      <c r="I131" s="22"/>
    </row>
    <row r="132" spans="1:9" s="21" customFormat="1" x14ac:dyDescent="0.25">
      <c r="A132" s="1"/>
      <c r="B132" s="1"/>
      <c r="C132" s="59"/>
      <c r="D132" s="1"/>
      <c r="E132" s="1"/>
      <c r="F132" s="1"/>
      <c r="G132" s="19"/>
      <c r="H132" s="58"/>
      <c r="I132" s="22"/>
    </row>
    <row r="133" spans="1:9" s="21" customFormat="1" x14ac:dyDescent="0.25">
      <c r="A133" s="1"/>
      <c r="B133" s="1"/>
      <c r="C133" s="59"/>
      <c r="D133" s="1"/>
      <c r="E133" s="1"/>
      <c r="F133" s="1"/>
      <c r="G133" s="19"/>
      <c r="H133" s="58"/>
      <c r="I133" s="22"/>
    </row>
    <row r="134" spans="1:9" s="21" customFormat="1" x14ac:dyDescent="0.25">
      <c r="A134" s="1"/>
      <c r="B134" s="1"/>
      <c r="C134" s="59"/>
      <c r="D134" s="1"/>
      <c r="E134" s="1"/>
      <c r="F134" s="1"/>
      <c r="G134" s="19"/>
      <c r="H134" s="58"/>
      <c r="I134" s="22"/>
    </row>
    <row r="135" spans="1:9" s="21" customFormat="1" x14ac:dyDescent="0.25">
      <c r="A135" s="1"/>
      <c r="B135" s="1"/>
      <c r="C135" s="59"/>
      <c r="D135" s="1"/>
      <c r="E135" s="1"/>
      <c r="F135" s="1"/>
      <c r="G135" s="19"/>
      <c r="H135" s="58"/>
      <c r="I135" s="22"/>
    </row>
    <row r="136" spans="1:9" s="21" customFormat="1" x14ac:dyDescent="0.25">
      <c r="A136" s="1"/>
      <c r="B136" s="1"/>
      <c r="C136" s="59"/>
      <c r="D136" s="1"/>
      <c r="E136" s="1"/>
      <c r="F136" s="1"/>
      <c r="G136" s="19"/>
      <c r="H136" s="58"/>
      <c r="I136" s="22"/>
    </row>
    <row r="137" spans="1:9" s="21" customFormat="1" x14ac:dyDescent="0.25">
      <c r="A137" s="1"/>
      <c r="B137" s="1"/>
      <c r="C137" s="59"/>
      <c r="D137" s="1"/>
      <c r="E137" s="1"/>
      <c r="F137" s="1"/>
      <c r="G137" s="19"/>
      <c r="H137" s="58"/>
      <c r="I137" s="22"/>
    </row>
    <row r="138" spans="1:9" s="21" customFormat="1" x14ac:dyDescent="0.25">
      <c r="A138" s="1"/>
      <c r="B138" s="1"/>
      <c r="C138" s="59"/>
      <c r="D138" s="1"/>
      <c r="E138" s="1"/>
      <c r="F138" s="1"/>
      <c r="G138" s="19"/>
      <c r="H138" s="58"/>
      <c r="I138" s="22"/>
    </row>
    <row r="139" spans="1:9" s="21" customFormat="1" x14ac:dyDescent="0.25">
      <c r="A139" s="1"/>
      <c r="B139" s="1"/>
      <c r="C139" s="59"/>
      <c r="D139" s="1"/>
      <c r="E139" s="1"/>
      <c r="F139" s="1"/>
      <c r="G139" s="19"/>
      <c r="H139" s="58"/>
      <c r="I139" s="22"/>
    </row>
    <row r="140" spans="1:9" s="21" customFormat="1" x14ac:dyDescent="0.25">
      <c r="A140" s="1"/>
      <c r="B140" s="1"/>
      <c r="C140" s="59"/>
      <c r="D140" s="1"/>
      <c r="E140" s="1"/>
      <c r="F140" s="1"/>
      <c r="G140" s="19"/>
      <c r="H140" s="58"/>
      <c r="I140" s="22"/>
    </row>
    <row r="141" spans="1:9" s="21" customFormat="1" x14ac:dyDescent="0.25">
      <c r="A141" s="1"/>
      <c r="B141" s="1"/>
      <c r="C141" s="59"/>
      <c r="D141" s="1"/>
      <c r="E141" s="1"/>
      <c r="F141" s="1"/>
      <c r="G141" s="19"/>
      <c r="H141" s="58"/>
      <c r="I141" s="22"/>
    </row>
    <row r="142" spans="1:9" s="21" customFormat="1" x14ac:dyDescent="0.25">
      <c r="A142" s="1"/>
      <c r="B142" s="1"/>
      <c r="C142" s="59"/>
      <c r="D142" s="1"/>
      <c r="E142" s="1"/>
      <c r="F142" s="1"/>
      <c r="G142" s="19"/>
      <c r="H142" s="58"/>
      <c r="I142" s="22"/>
    </row>
    <row r="143" spans="1:9" s="21" customFormat="1" x14ac:dyDescent="0.25">
      <c r="A143" s="1"/>
      <c r="B143" s="1"/>
      <c r="C143" s="59"/>
      <c r="D143" s="1"/>
      <c r="E143" s="1"/>
      <c r="F143" s="1"/>
      <c r="G143" s="19"/>
      <c r="H143" s="58"/>
      <c r="I143" s="22"/>
    </row>
    <row r="144" spans="1:9" s="21" customFormat="1" x14ac:dyDescent="0.25">
      <c r="A144" s="1"/>
      <c r="B144" s="1"/>
      <c r="C144" s="59"/>
      <c r="D144" s="1"/>
      <c r="E144" s="1"/>
      <c r="F144" s="1"/>
      <c r="G144" s="19"/>
      <c r="H144" s="58"/>
      <c r="I144" s="22"/>
    </row>
    <row r="145" spans="1:9" s="21" customFormat="1" x14ac:dyDescent="0.25">
      <c r="A145" s="1"/>
      <c r="B145" s="1"/>
      <c r="C145" s="59"/>
      <c r="D145" s="1"/>
      <c r="E145" s="1"/>
      <c r="F145" s="1"/>
      <c r="G145" s="19"/>
      <c r="H145" s="58"/>
      <c r="I145" s="22"/>
    </row>
    <row r="146" spans="1:9" s="21" customFormat="1" x14ac:dyDescent="0.25">
      <c r="A146" s="1"/>
      <c r="B146" s="1"/>
      <c r="C146" s="59"/>
      <c r="D146" s="1"/>
      <c r="E146" s="1"/>
      <c r="F146" s="1"/>
      <c r="G146" s="19"/>
      <c r="H146" s="58"/>
      <c r="I146" s="22"/>
    </row>
    <row r="147" spans="1:9" s="21" customFormat="1" x14ac:dyDescent="0.25">
      <c r="A147" s="1"/>
      <c r="B147" s="1"/>
      <c r="C147" s="59"/>
      <c r="D147" s="1"/>
      <c r="E147" s="1"/>
      <c r="F147" s="1"/>
      <c r="G147" s="19"/>
      <c r="H147" s="58"/>
      <c r="I147" s="22"/>
    </row>
    <row r="148" spans="1:9" s="21" customFormat="1" x14ac:dyDescent="0.25">
      <c r="A148" s="1"/>
      <c r="B148" s="1"/>
      <c r="C148" s="59"/>
      <c r="D148" s="1"/>
      <c r="E148" s="1"/>
      <c r="F148" s="1"/>
      <c r="G148" s="19"/>
      <c r="H148" s="58"/>
      <c r="I148" s="22"/>
    </row>
    <row r="149" spans="1:9" s="21" customFormat="1" x14ac:dyDescent="0.25">
      <c r="A149" s="1"/>
      <c r="B149" s="1"/>
      <c r="C149" s="59"/>
      <c r="D149" s="1"/>
      <c r="E149" s="1"/>
      <c r="F149" s="1"/>
      <c r="G149" s="19"/>
      <c r="H149" s="58"/>
      <c r="I149" s="22"/>
    </row>
    <row r="150" spans="1:9" s="21" customFormat="1" x14ac:dyDescent="0.25">
      <c r="A150" s="1"/>
      <c r="B150" s="1"/>
      <c r="C150" s="59"/>
      <c r="D150" s="1"/>
      <c r="E150" s="1"/>
      <c r="F150" s="1"/>
      <c r="G150" s="19"/>
      <c r="H150" s="58"/>
      <c r="I150" s="22"/>
    </row>
    <row r="151" spans="1:9" s="21" customFormat="1" x14ac:dyDescent="0.25">
      <c r="A151" s="1"/>
      <c r="B151" s="1"/>
      <c r="C151" s="59"/>
      <c r="D151" s="1"/>
      <c r="E151" s="1"/>
      <c r="F151" s="1"/>
      <c r="G151" s="19"/>
      <c r="H151" s="58"/>
      <c r="I151" s="22"/>
    </row>
    <row r="152" spans="1:9" s="21" customFormat="1" x14ac:dyDescent="0.25">
      <c r="A152" s="1"/>
      <c r="B152" s="1"/>
      <c r="C152" s="59"/>
      <c r="D152" s="1"/>
      <c r="E152" s="1"/>
      <c r="F152" s="1"/>
      <c r="G152" s="19"/>
      <c r="H152" s="58"/>
      <c r="I152" s="22"/>
    </row>
    <row r="153" spans="1:9" s="21" customFormat="1" x14ac:dyDescent="0.25">
      <c r="A153" s="1"/>
      <c r="B153" s="1"/>
      <c r="C153" s="59"/>
      <c r="D153" s="1"/>
      <c r="E153" s="1"/>
      <c r="F153" s="1"/>
      <c r="G153" s="19"/>
      <c r="H153" s="58"/>
      <c r="I153" s="22"/>
    </row>
    <row r="154" spans="1:9" s="21" customFormat="1" x14ac:dyDescent="0.25">
      <c r="A154" s="1"/>
      <c r="B154" s="1"/>
      <c r="C154" s="59"/>
      <c r="D154" s="1"/>
      <c r="E154" s="1"/>
      <c r="F154" s="1"/>
      <c r="G154" s="19"/>
      <c r="H154" s="58"/>
      <c r="I154" s="22"/>
    </row>
    <row r="155" spans="1:9" s="21" customFormat="1" x14ac:dyDescent="0.25">
      <c r="A155" s="1"/>
      <c r="B155" s="1"/>
      <c r="C155" s="59"/>
      <c r="D155" s="1"/>
      <c r="E155" s="1"/>
      <c r="F155" s="1"/>
      <c r="G155" s="19"/>
      <c r="H155" s="58"/>
      <c r="I155" s="22"/>
    </row>
    <row r="156" spans="1:9" s="21" customFormat="1" x14ac:dyDescent="0.25">
      <c r="A156" s="1"/>
      <c r="B156" s="1"/>
      <c r="C156" s="59"/>
      <c r="D156" s="1"/>
      <c r="E156" s="1"/>
      <c r="F156" s="1"/>
      <c r="G156" s="19"/>
      <c r="H156" s="58"/>
      <c r="I156" s="22"/>
    </row>
    <row r="157" spans="1:9" s="21" customFormat="1" x14ac:dyDescent="0.25">
      <c r="A157" s="1"/>
      <c r="B157" s="1"/>
      <c r="C157" s="59"/>
      <c r="D157" s="1"/>
      <c r="E157" s="1"/>
      <c r="F157" s="1"/>
      <c r="G157" s="19"/>
      <c r="H157" s="58"/>
      <c r="I157" s="22"/>
    </row>
    <row r="158" spans="1:9" s="21" customFormat="1" x14ac:dyDescent="0.25">
      <c r="A158" s="1"/>
      <c r="B158" s="1"/>
      <c r="C158" s="59"/>
      <c r="D158" s="1"/>
      <c r="E158" s="1"/>
      <c r="F158" s="1"/>
      <c r="G158" s="19"/>
      <c r="H158" s="58"/>
      <c r="I158" s="22"/>
    </row>
    <row r="159" spans="1:9" s="21" customFormat="1" x14ac:dyDescent="0.25">
      <c r="A159" s="1"/>
      <c r="B159" s="1"/>
      <c r="C159" s="59"/>
      <c r="D159" s="1"/>
      <c r="E159" s="1"/>
      <c r="F159" s="1"/>
      <c r="G159" s="19"/>
      <c r="H159" s="58"/>
      <c r="I159" s="22"/>
    </row>
    <row r="160" spans="1:9" s="21" customFormat="1" x14ac:dyDescent="0.25">
      <c r="A160" s="1"/>
      <c r="B160" s="1"/>
      <c r="C160" s="59"/>
      <c r="D160" s="1"/>
      <c r="E160" s="1"/>
      <c r="F160" s="1"/>
      <c r="G160" s="19"/>
      <c r="H160" s="58"/>
      <c r="I160" s="22"/>
    </row>
    <row r="161" spans="1:9" s="21" customFormat="1" x14ac:dyDescent="0.25">
      <c r="A161" s="1"/>
      <c r="B161" s="1"/>
      <c r="C161" s="59"/>
      <c r="D161" s="1"/>
      <c r="E161" s="1"/>
      <c r="F161" s="1"/>
      <c r="G161" s="19"/>
      <c r="H161" s="58"/>
      <c r="I161" s="22"/>
    </row>
    <row r="162" spans="1:9" s="21" customFormat="1" x14ac:dyDescent="0.25">
      <c r="A162" s="1"/>
      <c r="B162" s="1"/>
      <c r="C162" s="59"/>
      <c r="D162" s="1"/>
      <c r="E162" s="1"/>
      <c r="F162" s="1"/>
      <c r="G162" s="19"/>
      <c r="H162" s="58"/>
      <c r="I162" s="22"/>
    </row>
    <row r="163" spans="1:9" s="21" customFormat="1" x14ac:dyDescent="0.25">
      <c r="A163" s="1"/>
      <c r="B163" s="1"/>
      <c r="C163" s="59"/>
      <c r="D163" s="1"/>
      <c r="E163" s="1"/>
      <c r="F163" s="1"/>
      <c r="G163" s="19"/>
      <c r="H163" s="58"/>
      <c r="I163" s="22"/>
    </row>
    <row r="164" spans="1:9" s="21" customFormat="1" x14ac:dyDescent="0.25">
      <c r="A164" s="1"/>
      <c r="B164" s="1"/>
      <c r="C164" s="59"/>
      <c r="D164" s="1"/>
      <c r="E164" s="1"/>
      <c r="F164" s="1"/>
      <c r="G164" s="19"/>
      <c r="H164" s="58"/>
      <c r="I164" s="22"/>
    </row>
    <row r="165" spans="1:9" s="21" customFormat="1" x14ac:dyDescent="0.25">
      <c r="A165" s="1"/>
      <c r="B165" s="1"/>
      <c r="C165" s="59"/>
      <c r="D165" s="1"/>
      <c r="E165" s="1"/>
      <c r="F165" s="1"/>
      <c r="G165" s="19"/>
      <c r="H165" s="58"/>
      <c r="I165" s="22"/>
    </row>
    <row r="166" spans="1:9" s="21" customFormat="1" x14ac:dyDescent="0.25">
      <c r="A166" s="1"/>
      <c r="B166" s="1"/>
      <c r="C166" s="59"/>
      <c r="D166" s="1"/>
      <c r="E166" s="1"/>
      <c r="F166" s="1"/>
      <c r="G166" s="19"/>
      <c r="H166" s="58"/>
      <c r="I166" s="22"/>
    </row>
    <row r="167" spans="1:9" s="21" customFormat="1" x14ac:dyDescent="0.25">
      <c r="A167" s="1"/>
      <c r="B167" s="1"/>
      <c r="C167" s="59"/>
      <c r="D167" s="1"/>
      <c r="E167" s="1"/>
      <c r="F167" s="1"/>
      <c r="G167" s="19"/>
      <c r="H167" s="58"/>
      <c r="I167" s="22"/>
    </row>
    <row r="168" spans="1:9" s="21" customFormat="1" x14ac:dyDescent="0.25">
      <c r="A168" s="1"/>
      <c r="B168" s="1"/>
      <c r="C168" s="59"/>
      <c r="D168" s="1"/>
      <c r="E168" s="1"/>
      <c r="F168" s="1"/>
      <c r="G168" s="19"/>
      <c r="H168" s="58"/>
      <c r="I168" s="22"/>
    </row>
    <row r="169" spans="1:9" s="21" customFormat="1" x14ac:dyDescent="0.25">
      <c r="A169" s="1"/>
      <c r="B169" s="1"/>
      <c r="C169" s="59"/>
      <c r="D169" s="1"/>
      <c r="E169" s="1"/>
      <c r="F169" s="1"/>
      <c r="G169" s="19"/>
      <c r="H169" s="58"/>
      <c r="I169" s="22"/>
    </row>
    <row r="170" spans="1:9" s="21" customFormat="1" x14ac:dyDescent="0.25">
      <c r="A170" s="1"/>
      <c r="B170" s="1"/>
      <c r="C170" s="59"/>
      <c r="D170" s="1"/>
      <c r="E170" s="1"/>
      <c r="F170" s="1"/>
      <c r="G170" s="19"/>
      <c r="H170" s="58"/>
      <c r="I170" s="22"/>
    </row>
    <row r="171" spans="1:9" s="21" customFormat="1" x14ac:dyDescent="0.25">
      <c r="A171" s="1"/>
      <c r="B171" s="1"/>
      <c r="C171" s="59"/>
      <c r="D171" s="1"/>
      <c r="E171" s="1"/>
      <c r="F171" s="1"/>
      <c r="G171" s="19"/>
      <c r="H171" s="58"/>
      <c r="I171" s="22"/>
    </row>
    <row r="172" spans="1:9" s="21" customFormat="1" x14ac:dyDescent="0.25">
      <c r="A172" s="1"/>
      <c r="B172" s="1"/>
      <c r="C172" s="59"/>
      <c r="D172" s="1"/>
      <c r="E172" s="1"/>
      <c r="F172" s="1"/>
      <c r="G172" s="19"/>
      <c r="H172" s="58"/>
      <c r="I172" s="22"/>
    </row>
    <row r="173" spans="1:9" s="21" customFormat="1" x14ac:dyDescent="0.25">
      <c r="A173" s="1"/>
      <c r="B173" s="1"/>
      <c r="C173" s="59"/>
      <c r="D173" s="1"/>
      <c r="E173" s="1"/>
      <c r="F173" s="1"/>
      <c r="G173" s="19"/>
      <c r="H173" s="58"/>
      <c r="I173" s="22"/>
    </row>
    <row r="174" spans="1:9" s="21" customFormat="1" x14ac:dyDescent="0.25">
      <c r="A174" s="1"/>
      <c r="B174" s="1"/>
      <c r="C174" s="59"/>
      <c r="D174" s="1"/>
      <c r="E174" s="1"/>
      <c r="F174" s="1"/>
      <c r="G174" s="19"/>
      <c r="H174" s="58"/>
      <c r="I174" s="22"/>
    </row>
    <row r="175" spans="1:9" s="21" customFormat="1" x14ac:dyDescent="0.25">
      <c r="A175" s="1"/>
      <c r="B175" s="1"/>
      <c r="C175" s="59"/>
      <c r="D175" s="1"/>
      <c r="E175" s="1"/>
      <c r="F175" s="1"/>
      <c r="G175" s="19"/>
      <c r="H175" s="58"/>
      <c r="I175" s="22"/>
    </row>
    <row r="176" spans="1:9" s="21" customFormat="1" x14ac:dyDescent="0.25">
      <c r="A176" s="1"/>
      <c r="B176" s="1"/>
      <c r="C176" s="59"/>
      <c r="D176" s="1"/>
      <c r="E176" s="1"/>
      <c r="F176" s="1"/>
      <c r="G176" s="19"/>
      <c r="H176" s="58"/>
      <c r="I176" s="22"/>
    </row>
    <row r="177" spans="1:9" s="21" customFormat="1" x14ac:dyDescent="0.25">
      <c r="A177" s="1"/>
      <c r="B177" s="1"/>
      <c r="C177" s="59"/>
      <c r="D177" s="1"/>
      <c r="E177" s="1"/>
      <c r="F177" s="1"/>
      <c r="G177" s="19"/>
      <c r="H177" s="58"/>
      <c r="I177" s="22"/>
    </row>
    <row r="178" spans="1:9" s="21" customFormat="1" x14ac:dyDescent="0.25">
      <c r="A178" s="1"/>
      <c r="B178" s="1"/>
      <c r="C178" s="59"/>
      <c r="D178" s="1"/>
      <c r="E178" s="1"/>
      <c r="F178" s="1"/>
      <c r="G178" s="19"/>
      <c r="H178" s="58"/>
      <c r="I178" s="22"/>
    </row>
    <row r="179" spans="1:9" s="21" customFormat="1" x14ac:dyDescent="0.25">
      <c r="A179" s="1"/>
      <c r="B179" s="1"/>
      <c r="C179" s="59"/>
      <c r="D179" s="1"/>
      <c r="E179" s="1"/>
      <c r="F179" s="1"/>
      <c r="G179" s="19"/>
      <c r="H179" s="58"/>
      <c r="I179" s="22"/>
    </row>
    <row r="180" spans="1:9" s="21" customFormat="1" x14ac:dyDescent="0.25">
      <c r="A180" s="1"/>
      <c r="B180" s="1"/>
      <c r="C180" s="59"/>
      <c r="D180" s="1"/>
      <c r="E180" s="1"/>
      <c r="F180" s="1"/>
      <c r="G180" s="19"/>
      <c r="H180" s="58"/>
      <c r="I180" s="22"/>
    </row>
    <row r="181" spans="1:9" s="21" customFormat="1" x14ac:dyDescent="0.25">
      <c r="A181" s="1"/>
      <c r="B181" s="1"/>
      <c r="C181" s="59"/>
      <c r="D181" s="1"/>
      <c r="E181" s="1"/>
      <c r="F181" s="1"/>
      <c r="G181" s="19"/>
      <c r="H181" s="58"/>
      <c r="I181" s="22"/>
    </row>
    <row r="182" spans="1:9" s="21" customFormat="1" x14ac:dyDescent="0.25">
      <c r="A182" s="1"/>
      <c r="B182" s="1"/>
      <c r="C182" s="59"/>
      <c r="D182" s="1"/>
      <c r="E182" s="1"/>
      <c r="F182" s="1"/>
      <c r="G182" s="19"/>
      <c r="H182" s="58"/>
      <c r="I182" s="22"/>
    </row>
    <row r="183" spans="1:9" s="21" customFormat="1" x14ac:dyDescent="0.25">
      <c r="A183" s="1"/>
      <c r="B183" s="1"/>
      <c r="C183" s="59"/>
      <c r="D183" s="1"/>
      <c r="E183" s="1"/>
      <c r="F183" s="1"/>
      <c r="G183" s="19"/>
      <c r="H183" s="58"/>
      <c r="I183" s="22"/>
    </row>
    <row r="184" spans="1:9" s="21" customFormat="1" x14ac:dyDescent="0.25">
      <c r="A184" s="1"/>
      <c r="B184" s="1"/>
      <c r="C184" s="59"/>
      <c r="D184" s="1"/>
      <c r="E184" s="1"/>
      <c r="F184" s="1"/>
      <c r="G184" s="19"/>
      <c r="H184" s="58"/>
      <c r="I184" s="22"/>
    </row>
    <row r="185" spans="1:9" s="21" customFormat="1" x14ac:dyDescent="0.25">
      <c r="A185" s="1"/>
      <c r="B185" s="1"/>
      <c r="C185" s="59"/>
      <c r="D185" s="1"/>
      <c r="E185" s="1"/>
      <c r="F185" s="1"/>
      <c r="G185" s="19"/>
      <c r="H185" s="58"/>
      <c r="I185" s="22"/>
    </row>
    <row r="186" spans="1:9" s="21" customFormat="1" x14ac:dyDescent="0.25">
      <c r="A186" s="1"/>
      <c r="B186" s="1"/>
      <c r="C186" s="59"/>
      <c r="D186" s="1"/>
      <c r="E186" s="1"/>
      <c r="F186" s="1"/>
      <c r="G186" s="19"/>
      <c r="H186" s="58"/>
      <c r="I186" s="22"/>
    </row>
    <row r="187" spans="1:9" s="21" customFormat="1" x14ac:dyDescent="0.25">
      <c r="A187" s="1"/>
      <c r="B187" s="1"/>
      <c r="C187" s="59"/>
      <c r="D187" s="1"/>
      <c r="E187" s="1"/>
      <c r="F187" s="1"/>
      <c r="G187" s="19"/>
      <c r="H187" s="58"/>
      <c r="I187" s="22"/>
    </row>
    <row r="188" spans="1:9" s="21" customFormat="1" x14ac:dyDescent="0.25">
      <c r="A188" s="1"/>
      <c r="B188" s="1"/>
      <c r="C188" s="59"/>
      <c r="D188" s="1"/>
      <c r="E188" s="1"/>
      <c r="F188" s="1"/>
      <c r="G188" s="19"/>
      <c r="H188" s="58"/>
      <c r="I188" s="22"/>
    </row>
    <row r="189" spans="1:9" s="21" customFormat="1" x14ac:dyDescent="0.25">
      <c r="A189" s="1"/>
      <c r="B189" s="1"/>
      <c r="C189" s="59"/>
      <c r="D189" s="1"/>
      <c r="E189" s="1"/>
      <c r="F189" s="1"/>
      <c r="G189" s="19"/>
      <c r="H189" s="58"/>
      <c r="I189" s="22"/>
    </row>
    <row r="190" spans="1:9" s="21" customFormat="1" x14ac:dyDescent="0.25">
      <c r="A190" s="1"/>
      <c r="B190" s="1"/>
      <c r="C190" s="59"/>
      <c r="D190" s="1"/>
      <c r="E190" s="1"/>
      <c r="F190" s="1"/>
      <c r="G190" s="19"/>
      <c r="H190" s="58"/>
      <c r="I190" s="22"/>
    </row>
    <row r="191" spans="1:9" s="21" customFormat="1" x14ac:dyDescent="0.25">
      <c r="A191" s="1"/>
      <c r="B191" s="1"/>
      <c r="C191" s="59"/>
      <c r="D191" s="1"/>
      <c r="E191" s="1"/>
      <c r="F191" s="1"/>
      <c r="G191" s="19"/>
      <c r="H191" s="58"/>
      <c r="I191" s="22"/>
    </row>
    <row r="192" spans="1:9" s="21" customFormat="1" x14ac:dyDescent="0.25">
      <c r="A192" s="1"/>
      <c r="B192" s="1"/>
      <c r="C192" s="59"/>
      <c r="D192" s="1"/>
      <c r="E192" s="1"/>
      <c r="F192" s="1"/>
      <c r="G192" s="19"/>
      <c r="H192" s="58"/>
      <c r="I192" s="22"/>
    </row>
    <row r="193" spans="1:11" s="21" customFormat="1" x14ac:dyDescent="0.25">
      <c r="A193" s="1"/>
      <c r="B193" s="1"/>
      <c r="C193" s="59"/>
      <c r="D193" s="1"/>
      <c r="E193" s="1"/>
      <c r="F193" s="1"/>
      <c r="G193" s="19"/>
      <c r="H193" s="58"/>
      <c r="I193" s="22"/>
    </row>
    <row r="194" spans="1:11" s="21" customFormat="1" x14ac:dyDescent="0.25">
      <c r="A194" s="1"/>
      <c r="B194" s="1"/>
      <c r="C194" s="59"/>
      <c r="D194" s="1"/>
      <c r="E194" s="1"/>
      <c r="F194" s="1"/>
      <c r="G194" s="19"/>
      <c r="H194" s="58"/>
      <c r="I194" s="22"/>
    </row>
    <row r="195" spans="1:11" s="21" customFormat="1" x14ac:dyDescent="0.25">
      <c r="A195" s="1"/>
      <c r="B195" s="1"/>
      <c r="C195" s="59"/>
      <c r="D195" s="1"/>
      <c r="E195" s="1"/>
      <c r="F195" s="1"/>
      <c r="G195" s="19"/>
      <c r="H195" s="58"/>
      <c r="I195" s="22"/>
    </row>
    <row r="196" spans="1:11" s="21" customFormat="1" x14ac:dyDescent="0.25">
      <c r="A196" s="1"/>
      <c r="B196" s="1"/>
      <c r="C196" s="59"/>
      <c r="D196" s="1"/>
      <c r="E196" s="1"/>
      <c r="F196" s="1"/>
      <c r="G196" s="19"/>
      <c r="H196" s="58"/>
      <c r="I196" s="22"/>
    </row>
    <row r="197" spans="1:11" s="21" customFormat="1" x14ac:dyDescent="0.25">
      <c r="A197" s="1"/>
      <c r="B197" s="1"/>
      <c r="C197" s="59"/>
      <c r="D197" s="1"/>
      <c r="E197" s="1"/>
      <c r="F197" s="1"/>
      <c r="G197" s="19"/>
      <c r="H197" s="58"/>
      <c r="I197" s="22"/>
    </row>
    <row r="198" spans="1:11" s="21" customFormat="1" x14ac:dyDescent="0.25">
      <c r="A198" s="1"/>
      <c r="B198" s="1"/>
      <c r="C198" s="59"/>
      <c r="D198" s="1"/>
      <c r="E198" s="1"/>
      <c r="F198" s="1"/>
      <c r="G198" s="19"/>
      <c r="H198" s="58"/>
      <c r="I198" s="22"/>
    </row>
    <row r="199" spans="1:11" s="21" customFormat="1" x14ac:dyDescent="0.25">
      <c r="A199" s="1"/>
      <c r="B199" s="1"/>
      <c r="C199" s="59"/>
      <c r="D199" s="1"/>
      <c r="E199" s="1"/>
      <c r="F199" s="1"/>
      <c r="G199" s="19"/>
      <c r="H199" s="58"/>
      <c r="I199" s="17"/>
      <c r="J199" s="15"/>
      <c r="K199" s="15"/>
    </row>
    <row r="200" spans="1:11" s="21" customFormat="1" x14ac:dyDescent="0.25">
      <c r="A200" s="1"/>
      <c r="B200" s="1"/>
      <c r="C200" s="59"/>
      <c r="D200" s="1"/>
      <c r="E200" s="1"/>
      <c r="F200" s="1"/>
      <c r="G200" s="19"/>
      <c r="H200" s="58"/>
      <c r="I200" s="17"/>
      <c r="J200" s="15"/>
      <c r="K200" s="15"/>
    </row>
    <row r="201" spans="1:11" s="21" customFormat="1" x14ac:dyDescent="0.25">
      <c r="A201" s="1"/>
      <c r="B201" s="1"/>
      <c r="C201" s="59"/>
      <c r="D201" s="1"/>
      <c r="E201" s="1"/>
      <c r="F201" s="1"/>
      <c r="G201" s="19"/>
      <c r="H201" s="58"/>
      <c r="I201" s="17"/>
      <c r="J201" s="15"/>
      <c r="K201" s="15"/>
    </row>
  </sheetData>
  <mergeCells count="20">
    <mergeCell ref="C9:C10"/>
    <mergeCell ref="A7:A8"/>
    <mergeCell ref="B7:B8"/>
    <mergeCell ref="C7:C8"/>
    <mergeCell ref="G20:K20"/>
    <mergeCell ref="G13:K13"/>
    <mergeCell ref="G14:K14"/>
    <mergeCell ref="G1:K1"/>
    <mergeCell ref="A1:C1"/>
    <mergeCell ref="D1:F1"/>
    <mergeCell ref="G15:K15"/>
    <mergeCell ref="C12:E12"/>
    <mergeCell ref="A3:A4"/>
    <mergeCell ref="B3:B4"/>
    <mergeCell ref="C3:C4"/>
    <mergeCell ref="A5:A6"/>
    <mergeCell ref="B5:B6"/>
    <mergeCell ref="C5:C6"/>
    <mergeCell ref="A9:A10"/>
    <mergeCell ref="B9:B10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zoomScaleNormal="100" workbookViewId="0">
      <selection activeCell="A19" sqref="A19:H19"/>
    </sheetView>
  </sheetViews>
  <sheetFormatPr defaultRowHeight="12.75" x14ac:dyDescent="0.2"/>
  <cols>
    <col min="1" max="1" width="4.5703125" style="2" customWidth="1"/>
    <col min="2" max="2" width="6.85546875" style="2" customWidth="1"/>
    <col min="3" max="3" width="31" style="2" customWidth="1"/>
    <col min="4" max="4" width="8.5703125" style="2" bestFit="1" customWidth="1"/>
    <col min="5" max="5" width="9.5703125" style="2" customWidth="1"/>
    <col min="6" max="6" width="14.7109375" style="2" customWidth="1"/>
    <col min="7" max="7" width="16" style="2" customWidth="1"/>
    <col min="8" max="8" width="11.140625" style="2" customWidth="1"/>
    <col min="9" max="16384" width="9.140625" style="2"/>
  </cols>
  <sheetData>
    <row r="1" spans="1:8" ht="20.25" customHeight="1" x14ac:dyDescent="0.2">
      <c r="A1" s="123" t="s">
        <v>9</v>
      </c>
      <c r="B1" s="123"/>
      <c r="C1" s="123"/>
      <c r="D1" s="123"/>
      <c r="E1" s="123"/>
      <c r="F1" s="123"/>
      <c r="G1" s="123"/>
      <c r="H1" s="123"/>
    </row>
    <row r="2" spans="1:8" ht="20.25" x14ac:dyDescent="0.2">
      <c r="B2" s="3"/>
    </row>
    <row r="3" spans="1:8" ht="47.25" customHeight="1" x14ac:dyDescent="0.2">
      <c r="A3" s="124" t="s">
        <v>10</v>
      </c>
      <c r="B3" s="124"/>
      <c r="C3" s="124"/>
      <c r="D3" s="124"/>
      <c r="E3" s="124"/>
      <c r="F3" s="124"/>
      <c r="G3" s="124"/>
      <c r="H3" s="124"/>
    </row>
    <row r="4" spans="1:8" ht="35.25" customHeight="1" x14ac:dyDescent="0.2">
      <c r="B4" s="4"/>
    </row>
    <row r="5" spans="1:8" ht="15" customHeight="1" x14ac:dyDescent="0.2">
      <c r="A5" s="125" t="s">
        <v>11</v>
      </c>
      <c r="B5" s="125"/>
      <c r="C5" s="125"/>
      <c r="D5" s="125"/>
      <c r="E5" s="125"/>
      <c r="F5" s="125"/>
      <c r="G5" s="125"/>
      <c r="H5" s="125"/>
    </row>
    <row r="6" spans="1:8" ht="15" customHeight="1" x14ac:dyDescent="0.2">
      <c r="A6" s="125" t="s">
        <v>12</v>
      </c>
      <c r="B6" s="125"/>
      <c r="C6" s="125"/>
      <c r="D6" s="125"/>
      <c r="E6" s="125"/>
      <c r="F6" s="125"/>
      <c r="G6" s="125"/>
      <c r="H6" s="125"/>
    </row>
    <row r="7" spans="1:8" ht="15" customHeight="1" x14ac:dyDescent="0.2">
      <c r="A7" s="125" t="s">
        <v>13</v>
      </c>
      <c r="B7" s="125"/>
      <c r="C7" s="125"/>
      <c r="D7" s="125"/>
      <c r="E7" s="125"/>
      <c r="F7" s="125"/>
      <c r="G7" s="125"/>
      <c r="H7" s="125"/>
    </row>
    <row r="8" spans="1:8" ht="15" customHeight="1" x14ac:dyDescent="0.2">
      <c r="A8" s="125" t="s">
        <v>14</v>
      </c>
      <c r="B8" s="125"/>
      <c r="C8" s="125"/>
      <c r="D8" s="125"/>
      <c r="E8" s="125"/>
      <c r="F8" s="125"/>
      <c r="G8" s="125"/>
      <c r="H8" s="125"/>
    </row>
    <row r="9" spans="1:8" ht="30" customHeight="1" x14ac:dyDescent="0.2">
      <c r="B9" s="5"/>
    </row>
    <row r="10" spans="1:8" ht="105" customHeight="1" x14ac:dyDescent="0.2">
      <c r="A10" s="126" t="s">
        <v>15</v>
      </c>
      <c r="B10" s="126"/>
      <c r="C10" s="126"/>
      <c r="D10" s="126"/>
      <c r="E10" s="126"/>
      <c r="F10" s="126"/>
      <c r="G10" s="126"/>
      <c r="H10" s="126"/>
    </row>
    <row r="11" spans="1:8" ht="15.75" thickBot="1" x14ac:dyDescent="0.25">
      <c r="B11" s="6"/>
    </row>
    <row r="12" spans="1:8" ht="48.75" thickBot="1" x14ac:dyDescent="0.25">
      <c r="A12" s="7" t="s">
        <v>8</v>
      </c>
      <c r="B12" s="7" t="s">
        <v>6</v>
      </c>
      <c r="C12" s="8" t="s">
        <v>16</v>
      </c>
      <c r="D12" s="8" t="s">
        <v>7</v>
      </c>
      <c r="E12" s="8" t="s">
        <v>17</v>
      </c>
      <c r="F12" s="8" t="s">
        <v>18</v>
      </c>
      <c r="G12" s="8" t="s">
        <v>19</v>
      </c>
      <c r="H12" s="8" t="s">
        <v>20</v>
      </c>
    </row>
    <row r="13" spans="1:8" ht="15.75" thickBot="1" x14ac:dyDescent="0.25">
      <c r="A13" s="9"/>
      <c r="B13" s="9"/>
      <c r="C13" s="10"/>
      <c r="D13" s="10"/>
      <c r="E13" s="10"/>
      <c r="F13" s="10"/>
      <c r="G13" s="10"/>
      <c r="H13" s="10"/>
    </row>
    <row r="14" spans="1:8" ht="15.75" thickBot="1" x14ac:dyDescent="0.25">
      <c r="A14" s="9"/>
      <c r="B14" s="9"/>
      <c r="C14" s="10"/>
      <c r="D14" s="10"/>
      <c r="E14" s="10"/>
      <c r="F14" s="10"/>
      <c r="G14" s="10"/>
      <c r="H14" s="10"/>
    </row>
    <row r="15" spans="1:8" ht="15.75" thickBot="1" x14ac:dyDescent="0.25">
      <c r="A15" s="9"/>
      <c r="B15" s="9"/>
      <c r="C15" s="10"/>
      <c r="D15" s="10"/>
      <c r="E15" s="10"/>
      <c r="F15" s="10"/>
      <c r="G15" s="10"/>
      <c r="H15" s="10"/>
    </row>
    <row r="16" spans="1:8" ht="15.75" thickBot="1" x14ac:dyDescent="0.25">
      <c r="A16" s="9"/>
      <c r="B16" s="9"/>
      <c r="C16" s="10"/>
      <c r="D16" s="10"/>
      <c r="E16" s="10"/>
      <c r="F16" s="10"/>
      <c r="G16" s="10"/>
      <c r="H16" s="10"/>
    </row>
    <row r="17" spans="1:8" ht="15.75" thickBot="1" x14ac:dyDescent="0.25">
      <c r="A17" s="11"/>
      <c r="B17" s="11"/>
      <c r="C17" s="12"/>
      <c r="D17" s="12"/>
      <c r="E17" s="12"/>
      <c r="F17" s="12"/>
      <c r="G17" s="12"/>
      <c r="H17" s="12"/>
    </row>
    <row r="18" spans="1:8" ht="42" customHeight="1" x14ac:dyDescent="0.2">
      <c r="B18" s="13"/>
      <c r="C18" s="14"/>
      <c r="D18" s="14"/>
      <c r="E18" s="14"/>
      <c r="F18" s="14"/>
      <c r="G18" s="14"/>
      <c r="H18" s="14"/>
    </row>
    <row r="19" spans="1:8" ht="15" customHeight="1" x14ac:dyDescent="0.2">
      <c r="A19" s="127" t="s">
        <v>21</v>
      </c>
      <c r="B19" s="127"/>
      <c r="C19" s="127"/>
      <c r="D19" s="127"/>
      <c r="E19" s="127"/>
      <c r="F19" s="127"/>
      <c r="G19" s="127"/>
      <c r="H19" s="127"/>
    </row>
    <row r="20" spans="1:8" ht="14.25" x14ac:dyDescent="0.2">
      <c r="A20" s="128" t="s">
        <v>22</v>
      </c>
      <c r="B20" s="128"/>
      <c r="C20" s="128"/>
      <c r="D20" s="128"/>
      <c r="E20" s="128"/>
      <c r="F20" s="128"/>
      <c r="G20" s="128"/>
      <c r="H20" s="128"/>
    </row>
    <row r="21" spans="1:8" ht="15" x14ac:dyDescent="0.2">
      <c r="B21" s="6"/>
    </row>
    <row r="22" spans="1:8" ht="15" x14ac:dyDescent="0.2">
      <c r="B22" s="6"/>
    </row>
    <row r="23" spans="1:8" ht="15" x14ac:dyDescent="0.2">
      <c r="B23" s="6"/>
    </row>
    <row r="24" spans="1:8" ht="15" customHeight="1" x14ac:dyDescent="0.2">
      <c r="A24" s="129" t="s">
        <v>23</v>
      </c>
      <c r="B24" s="129"/>
      <c r="C24" s="129"/>
      <c r="D24" s="129"/>
      <c r="E24" s="129"/>
      <c r="F24" s="129"/>
      <c r="G24" s="129"/>
      <c r="H24" s="129"/>
    </row>
    <row r="25" spans="1:8" ht="15" customHeight="1" x14ac:dyDescent="0.2">
      <c r="A25" s="129" t="s">
        <v>24</v>
      </c>
      <c r="B25" s="129"/>
      <c r="C25" s="129"/>
      <c r="D25" s="129"/>
      <c r="E25" s="129"/>
      <c r="F25" s="129"/>
      <c r="G25" s="129"/>
      <c r="H25" s="129"/>
    </row>
    <row r="26" spans="1:8" ht="15" customHeight="1" x14ac:dyDescent="0.2">
      <c r="A26" s="122" t="s">
        <v>25</v>
      </c>
      <c r="B26" s="122"/>
      <c r="C26" s="122"/>
      <c r="D26" s="122"/>
      <c r="E26" s="122"/>
      <c r="F26" s="122"/>
      <c r="G26" s="122"/>
      <c r="H26" s="122"/>
    </row>
  </sheetData>
  <mergeCells count="12">
    <mergeCell ref="A26:H26"/>
    <mergeCell ref="A1:H1"/>
    <mergeCell ref="A3:H3"/>
    <mergeCell ref="A5:H5"/>
    <mergeCell ref="A6:H6"/>
    <mergeCell ref="A7:H7"/>
    <mergeCell ref="A8:H8"/>
    <mergeCell ref="A10:H10"/>
    <mergeCell ref="A19:H19"/>
    <mergeCell ref="A20:H20"/>
    <mergeCell ref="A24:H24"/>
    <mergeCell ref="A25:H25"/>
  </mergeCells>
  <pageMargins left="0.511811024" right="0.511811024" top="0.78740157499999996" bottom="0.78740157499999996" header="0.31496062000000002" footer="0.31496062000000002"/>
  <pageSetup paperSize="9" scale="92" orientation="portrait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topLeftCell="A13" workbookViewId="0">
      <selection activeCell="E11" sqref="E11"/>
    </sheetView>
  </sheetViews>
  <sheetFormatPr defaultRowHeight="12.75" x14ac:dyDescent="0.2"/>
  <cols>
    <col min="1" max="1" width="118.28515625" style="38" customWidth="1"/>
    <col min="2" max="16384" width="9.140625" style="38"/>
  </cols>
  <sheetData>
    <row r="1" spans="1:1" ht="20.25" x14ac:dyDescent="0.2">
      <c r="A1" s="37" t="s">
        <v>44</v>
      </c>
    </row>
    <row r="2" spans="1:1" x14ac:dyDescent="0.2">
      <c r="A2" s="39"/>
    </row>
    <row r="3" spans="1:1" x14ac:dyDescent="0.2">
      <c r="A3" s="39"/>
    </row>
    <row r="4" spans="1:1" ht="43.5" customHeight="1" x14ac:dyDescent="0.2">
      <c r="A4" s="40" t="s">
        <v>10</v>
      </c>
    </row>
    <row r="5" spans="1:1" x14ac:dyDescent="0.2">
      <c r="A5" s="41"/>
    </row>
    <row r="6" spans="1:1" x14ac:dyDescent="0.2">
      <c r="A6" s="39"/>
    </row>
    <row r="7" spans="1:1" ht="51" customHeight="1" x14ac:dyDescent="0.2">
      <c r="A7" s="39"/>
    </row>
    <row r="8" spans="1:1" ht="50.1" customHeight="1" x14ac:dyDescent="0.2">
      <c r="A8" s="42" t="s">
        <v>11</v>
      </c>
    </row>
    <row r="9" spans="1:1" ht="50.1" customHeight="1" x14ac:dyDescent="0.2">
      <c r="A9" s="42" t="s">
        <v>45</v>
      </c>
    </row>
    <row r="10" spans="1:1" ht="50.1" customHeight="1" x14ac:dyDescent="0.2">
      <c r="A10" s="42" t="s">
        <v>46</v>
      </c>
    </row>
    <row r="11" spans="1:1" ht="50.1" customHeight="1" x14ac:dyDescent="0.2">
      <c r="A11" s="42" t="s">
        <v>14</v>
      </c>
    </row>
    <row r="12" spans="1:1" x14ac:dyDescent="0.2">
      <c r="A12" s="39"/>
    </row>
    <row r="13" spans="1:1" x14ac:dyDescent="0.2">
      <c r="A13" s="39"/>
    </row>
    <row r="14" spans="1:1" ht="15.75" x14ac:dyDescent="0.2">
      <c r="A14" s="43"/>
    </row>
    <row r="15" spans="1:1" ht="71.25" customHeight="1" x14ac:dyDescent="0.2">
      <c r="A15" s="44" t="s">
        <v>47</v>
      </c>
    </row>
    <row r="16" spans="1:1" x14ac:dyDescent="0.2">
      <c r="A16" s="45"/>
    </row>
    <row r="17" spans="1:1" x14ac:dyDescent="0.2">
      <c r="A17" s="39"/>
    </row>
    <row r="18" spans="1:1" x14ac:dyDescent="0.2">
      <c r="A18" s="39"/>
    </row>
    <row r="19" spans="1:1" x14ac:dyDescent="0.2">
      <c r="A19" s="39"/>
    </row>
    <row r="20" spans="1:1" ht="14.25" x14ac:dyDescent="0.2">
      <c r="A20" s="46" t="s">
        <v>48</v>
      </c>
    </row>
    <row r="21" spans="1:1" ht="14.25" x14ac:dyDescent="0.2">
      <c r="A21" s="47" t="s">
        <v>49</v>
      </c>
    </row>
    <row r="22" spans="1:1" x14ac:dyDescent="0.2">
      <c r="A22" s="39"/>
    </row>
    <row r="23" spans="1:1" x14ac:dyDescent="0.2">
      <c r="A23" s="39"/>
    </row>
    <row r="24" spans="1:1" x14ac:dyDescent="0.2">
      <c r="A24" s="39"/>
    </row>
    <row r="25" spans="1:1" x14ac:dyDescent="0.2">
      <c r="A25" s="39"/>
    </row>
    <row r="26" spans="1:1" x14ac:dyDescent="0.2">
      <c r="A26" s="39"/>
    </row>
    <row r="27" spans="1:1" x14ac:dyDescent="0.2">
      <c r="A27" s="39"/>
    </row>
    <row r="28" spans="1:1" ht="18.75" x14ac:dyDescent="0.2">
      <c r="A28" s="48"/>
    </row>
    <row r="29" spans="1:1" ht="15" x14ac:dyDescent="0.2">
      <c r="A29" s="49" t="s">
        <v>50</v>
      </c>
    </row>
    <row r="30" spans="1:1" ht="14.25" x14ac:dyDescent="0.2">
      <c r="A30" s="47" t="s">
        <v>25</v>
      </c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A14"/>
  <sheetViews>
    <sheetView zoomScale="80" zoomScaleNormal="80" workbookViewId="0">
      <selection activeCell="L23" sqref="L23"/>
    </sheetView>
  </sheetViews>
  <sheetFormatPr defaultColWidth="9.7109375" defaultRowHeight="15" x14ac:dyDescent="0.25"/>
  <cols>
    <col min="1" max="1" width="37.5703125" style="1" customWidth="1"/>
    <col min="2" max="2" width="10.28515625" style="1" customWidth="1"/>
    <col min="3" max="3" width="22" style="59" customWidth="1"/>
    <col min="4" max="4" width="25.28515625" style="1" customWidth="1"/>
    <col min="5" max="5" width="17.5703125" style="1" customWidth="1"/>
    <col min="6" max="6" width="15.42578125" style="1" customWidth="1"/>
    <col min="7" max="7" width="11.28515625" style="19" customWidth="1"/>
    <col min="8" max="8" width="13.28515625" style="58" customWidth="1"/>
    <col min="9" max="9" width="12.5703125" style="17" customWidth="1"/>
    <col min="10" max="19" width="15.7109375" style="18" customWidth="1"/>
    <col min="20" max="27" width="15.7109375" style="15" customWidth="1"/>
    <col min="28" max="16384" width="9.7109375" style="15"/>
  </cols>
  <sheetData>
    <row r="1" spans="1:27" ht="65.25" customHeight="1" x14ac:dyDescent="0.25">
      <c r="A1" s="88" t="s">
        <v>51</v>
      </c>
      <c r="B1" s="88"/>
      <c r="C1" s="88"/>
      <c r="D1" s="88" t="s">
        <v>43</v>
      </c>
      <c r="E1" s="88"/>
      <c r="F1" s="88"/>
      <c r="G1" s="88" t="s">
        <v>53</v>
      </c>
      <c r="H1" s="88"/>
      <c r="I1" s="88"/>
      <c r="J1" s="87" t="s">
        <v>65</v>
      </c>
      <c r="K1" s="87" t="s">
        <v>72</v>
      </c>
      <c r="L1" s="87" t="s">
        <v>101</v>
      </c>
      <c r="M1" s="130" t="s">
        <v>102</v>
      </c>
      <c r="N1" s="130" t="s">
        <v>103</v>
      </c>
      <c r="O1" s="87" t="s">
        <v>61</v>
      </c>
      <c r="P1" s="87" t="s">
        <v>61</v>
      </c>
      <c r="Q1" s="87" t="s">
        <v>61</v>
      </c>
      <c r="R1" s="87" t="s">
        <v>61</v>
      </c>
      <c r="S1" s="87" t="s">
        <v>61</v>
      </c>
      <c r="T1" s="87" t="s">
        <v>61</v>
      </c>
      <c r="U1" s="87" t="s">
        <v>61</v>
      </c>
      <c r="V1" s="87" t="s">
        <v>61</v>
      </c>
      <c r="W1" s="87" t="s">
        <v>61</v>
      </c>
      <c r="X1" s="87" t="s">
        <v>61</v>
      </c>
      <c r="Y1" s="87" t="s">
        <v>61</v>
      </c>
      <c r="Z1" s="87" t="s">
        <v>61</v>
      </c>
      <c r="AA1" s="87" t="s">
        <v>61</v>
      </c>
    </row>
    <row r="2" spans="1:27" ht="21.75" customHeight="1" x14ac:dyDescent="0.25">
      <c r="A2" s="88" t="s">
        <v>52</v>
      </c>
      <c r="B2" s="88"/>
      <c r="C2" s="88"/>
      <c r="D2" s="88"/>
      <c r="E2" s="88"/>
      <c r="F2" s="88"/>
      <c r="G2" s="88"/>
      <c r="H2" s="88"/>
      <c r="I2" s="88"/>
      <c r="J2" s="87"/>
      <c r="K2" s="87"/>
      <c r="L2" s="87"/>
      <c r="M2" s="130"/>
      <c r="N2" s="130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  <c r="Z2" s="87"/>
      <c r="AA2" s="87"/>
    </row>
    <row r="3" spans="1:27" s="16" customFormat="1" ht="30" x14ac:dyDescent="0.2">
      <c r="A3" s="50" t="s">
        <v>3</v>
      </c>
      <c r="B3" s="50" t="s">
        <v>1</v>
      </c>
      <c r="C3" s="51" t="s">
        <v>40</v>
      </c>
      <c r="D3" s="51" t="s">
        <v>27</v>
      </c>
      <c r="E3" s="51" t="s">
        <v>28</v>
      </c>
      <c r="F3" s="52" t="s">
        <v>4</v>
      </c>
      <c r="G3" s="53" t="s">
        <v>26</v>
      </c>
      <c r="H3" s="54" t="s">
        <v>0</v>
      </c>
      <c r="I3" s="50" t="s">
        <v>5</v>
      </c>
      <c r="J3" s="80">
        <v>43161</v>
      </c>
      <c r="K3" s="80">
        <v>43161</v>
      </c>
      <c r="L3" s="80">
        <v>43336</v>
      </c>
      <c r="M3" s="131">
        <v>43405</v>
      </c>
      <c r="N3" s="131">
        <v>43405</v>
      </c>
      <c r="O3" s="55" t="s">
        <v>2</v>
      </c>
      <c r="P3" s="55" t="s">
        <v>2</v>
      </c>
      <c r="Q3" s="55" t="s">
        <v>2</v>
      </c>
      <c r="R3" s="55" t="s">
        <v>2</v>
      </c>
      <c r="S3" s="55" t="s">
        <v>2</v>
      </c>
      <c r="T3" s="55" t="s">
        <v>2</v>
      </c>
      <c r="U3" s="55" t="s">
        <v>2</v>
      </c>
      <c r="V3" s="55" t="s">
        <v>2</v>
      </c>
      <c r="W3" s="55" t="s">
        <v>2</v>
      </c>
      <c r="X3" s="55" t="s">
        <v>2</v>
      </c>
      <c r="Y3" s="55" t="s">
        <v>2</v>
      </c>
      <c r="Z3" s="55" t="s">
        <v>2</v>
      </c>
      <c r="AA3" s="55" t="s">
        <v>2</v>
      </c>
    </row>
    <row r="4" spans="1:27" ht="19.5" customHeight="1" x14ac:dyDescent="0.25">
      <c r="A4" s="91" t="s">
        <v>54</v>
      </c>
      <c r="B4" s="93">
        <v>1</v>
      </c>
      <c r="C4" s="94" t="s">
        <v>58</v>
      </c>
      <c r="D4" s="71" t="s">
        <v>37</v>
      </c>
      <c r="E4" s="72" t="s">
        <v>41</v>
      </c>
      <c r="F4" s="73">
        <v>2.64</v>
      </c>
      <c r="G4" s="33">
        <v>30000</v>
      </c>
      <c r="H4" s="56">
        <f>G4-(SUM(J4:AA4))</f>
        <v>4530</v>
      </c>
      <c r="I4" s="57" t="str">
        <f t="shared" ref="I4:I11" si="0">IF(H4&lt;0,"ATENÇÃO","OK")</f>
        <v>OK</v>
      </c>
      <c r="J4" s="83">
        <v>470</v>
      </c>
      <c r="K4" s="68"/>
      <c r="L4" s="132">
        <v>10000</v>
      </c>
      <c r="M4" s="132">
        <v>15000</v>
      </c>
      <c r="N4" s="68"/>
      <c r="O4" s="68"/>
      <c r="P4" s="68"/>
      <c r="Q4" s="68"/>
      <c r="R4" s="68"/>
      <c r="S4" s="68"/>
      <c r="T4" s="69"/>
      <c r="U4" s="66"/>
      <c r="V4" s="66"/>
      <c r="W4" s="66"/>
      <c r="X4" s="66"/>
      <c r="Y4" s="66"/>
      <c r="Z4" s="66"/>
      <c r="AA4" s="66"/>
    </row>
    <row r="5" spans="1:27" ht="19.5" customHeight="1" x14ac:dyDescent="0.25">
      <c r="A5" s="92"/>
      <c r="B5" s="93"/>
      <c r="C5" s="95"/>
      <c r="D5" s="71" t="s">
        <v>38</v>
      </c>
      <c r="E5" s="74" t="s">
        <v>41</v>
      </c>
      <c r="F5" s="73">
        <v>522.29999999999995</v>
      </c>
      <c r="G5" s="33">
        <v>20</v>
      </c>
      <c r="H5" s="56">
        <f t="shared" ref="H5:H7" si="1">G5-(SUM(J5:S5))</f>
        <v>0</v>
      </c>
      <c r="I5" s="57" t="str">
        <f t="shared" si="0"/>
        <v>OK</v>
      </c>
      <c r="J5" s="84"/>
      <c r="K5" s="68"/>
      <c r="L5" s="82">
        <v>20</v>
      </c>
      <c r="M5" s="139">
        <v>0</v>
      </c>
      <c r="N5" s="68"/>
      <c r="O5" s="68"/>
      <c r="P5" s="68"/>
      <c r="Q5" s="68"/>
      <c r="R5" s="68"/>
      <c r="S5" s="68"/>
      <c r="T5" s="69"/>
      <c r="U5" s="66"/>
      <c r="V5" s="66"/>
      <c r="W5" s="66"/>
      <c r="X5" s="66"/>
      <c r="Y5" s="66"/>
      <c r="Z5" s="66"/>
      <c r="AA5" s="66"/>
    </row>
    <row r="6" spans="1:27" s="21" customFormat="1" ht="19.5" customHeight="1" x14ac:dyDescent="0.25">
      <c r="A6" s="99" t="s">
        <v>55</v>
      </c>
      <c r="B6" s="104">
        <v>2</v>
      </c>
      <c r="C6" s="106" t="s">
        <v>59</v>
      </c>
      <c r="D6" s="75" t="s">
        <v>37</v>
      </c>
      <c r="E6" s="76" t="s">
        <v>41</v>
      </c>
      <c r="F6" s="70">
        <v>4.37</v>
      </c>
      <c r="G6" s="33"/>
      <c r="H6" s="56">
        <f t="shared" si="1"/>
        <v>0</v>
      </c>
      <c r="I6" s="57" t="str">
        <f t="shared" si="0"/>
        <v>OK</v>
      </c>
      <c r="J6" s="68"/>
      <c r="K6" s="68"/>
      <c r="L6" s="136"/>
      <c r="M6" s="68"/>
      <c r="N6" s="68"/>
      <c r="O6" s="68"/>
      <c r="P6" s="68"/>
      <c r="Q6" s="68"/>
      <c r="R6" s="68"/>
      <c r="S6" s="68"/>
      <c r="T6" s="69"/>
      <c r="U6" s="67"/>
      <c r="V6" s="67"/>
      <c r="W6" s="67"/>
      <c r="X6" s="67"/>
      <c r="Y6" s="67"/>
      <c r="Z6" s="67"/>
      <c r="AA6" s="67"/>
    </row>
    <row r="7" spans="1:27" s="21" customFormat="1" ht="25.5" customHeight="1" x14ac:dyDescent="0.25">
      <c r="A7" s="100"/>
      <c r="B7" s="105"/>
      <c r="C7" s="107"/>
      <c r="D7" s="75" t="s">
        <v>38</v>
      </c>
      <c r="E7" s="77" t="s">
        <v>41</v>
      </c>
      <c r="F7" s="70">
        <v>523.54999999999995</v>
      </c>
      <c r="G7" s="33"/>
      <c r="H7" s="56">
        <f t="shared" si="1"/>
        <v>0</v>
      </c>
      <c r="I7" s="57" t="str">
        <f t="shared" si="0"/>
        <v>OK</v>
      </c>
      <c r="J7" s="68"/>
      <c r="K7" s="68"/>
      <c r="L7" s="136"/>
      <c r="M7" s="68"/>
      <c r="N7" s="68"/>
      <c r="O7" s="68"/>
      <c r="P7" s="68"/>
      <c r="Q7" s="68"/>
      <c r="R7" s="68"/>
      <c r="S7" s="68"/>
      <c r="T7" s="69"/>
      <c r="U7" s="67"/>
      <c r="V7" s="67"/>
      <c r="W7" s="67"/>
      <c r="X7" s="67"/>
      <c r="Y7" s="67"/>
      <c r="Z7" s="67"/>
      <c r="AA7" s="67"/>
    </row>
    <row r="8" spans="1:27" s="21" customFormat="1" ht="19.5" customHeight="1" x14ac:dyDescent="0.25">
      <c r="A8" s="91" t="s">
        <v>56</v>
      </c>
      <c r="B8" s="93">
        <v>3</v>
      </c>
      <c r="C8" s="94" t="s">
        <v>60</v>
      </c>
      <c r="D8" s="71" t="s">
        <v>37</v>
      </c>
      <c r="E8" s="72" t="s">
        <v>41</v>
      </c>
      <c r="F8" s="73">
        <v>5.58</v>
      </c>
      <c r="G8" s="33">
        <v>15000</v>
      </c>
      <c r="H8" s="56">
        <f>G8-(SUM(J8:S8))</f>
        <v>6510</v>
      </c>
      <c r="I8" s="57" t="str">
        <f t="shared" si="0"/>
        <v>OK</v>
      </c>
      <c r="J8" s="68"/>
      <c r="K8" s="81">
        <v>490</v>
      </c>
      <c r="L8" s="136"/>
      <c r="M8" s="68"/>
      <c r="N8" s="82">
        <v>8000</v>
      </c>
      <c r="O8" s="68"/>
      <c r="P8" s="68"/>
      <c r="Q8" s="68"/>
      <c r="R8" s="68"/>
      <c r="S8" s="68"/>
      <c r="T8" s="69"/>
      <c r="U8" s="67"/>
      <c r="V8" s="67"/>
      <c r="W8" s="67"/>
      <c r="X8" s="67"/>
      <c r="Y8" s="67"/>
      <c r="Z8" s="67"/>
      <c r="AA8" s="67"/>
    </row>
    <row r="9" spans="1:27" s="21" customFormat="1" ht="26.25" customHeight="1" x14ac:dyDescent="0.25">
      <c r="A9" s="92"/>
      <c r="B9" s="93"/>
      <c r="C9" s="95"/>
      <c r="D9" s="71" t="s">
        <v>38</v>
      </c>
      <c r="E9" s="74" t="s">
        <v>41</v>
      </c>
      <c r="F9" s="73">
        <v>400</v>
      </c>
      <c r="G9" s="33">
        <v>20</v>
      </c>
      <c r="H9" s="56">
        <f>G9-(SUM(J9:S9))</f>
        <v>12</v>
      </c>
      <c r="I9" s="57" t="str">
        <f t="shared" si="0"/>
        <v>OK</v>
      </c>
      <c r="J9" s="68"/>
      <c r="K9" s="84"/>
      <c r="L9" s="136"/>
      <c r="M9" s="68"/>
      <c r="N9" s="82">
        <v>8</v>
      </c>
      <c r="O9" s="68"/>
      <c r="P9" s="68"/>
      <c r="Q9" s="68"/>
      <c r="R9" s="68"/>
      <c r="S9" s="68"/>
      <c r="T9" s="69"/>
      <c r="U9" s="67"/>
      <c r="V9" s="67"/>
      <c r="W9" s="67"/>
      <c r="X9" s="67"/>
      <c r="Y9" s="67"/>
      <c r="Z9" s="67"/>
      <c r="AA9" s="67"/>
    </row>
    <row r="10" spans="1:27" s="21" customFormat="1" ht="19.5" customHeight="1" x14ac:dyDescent="0.25">
      <c r="A10" s="99" t="s">
        <v>57</v>
      </c>
      <c r="B10" s="101">
        <v>4</v>
      </c>
      <c r="C10" s="102" t="s">
        <v>39</v>
      </c>
      <c r="D10" s="75" t="s">
        <v>37</v>
      </c>
      <c r="E10" s="76" t="s">
        <v>41</v>
      </c>
      <c r="F10" s="70">
        <v>4</v>
      </c>
      <c r="G10" s="33"/>
      <c r="H10" s="56">
        <f>G10-(SUM(J10:S10))</f>
        <v>0</v>
      </c>
      <c r="I10" s="57" t="str">
        <f t="shared" si="0"/>
        <v>OK</v>
      </c>
      <c r="J10" s="68"/>
      <c r="K10" s="68"/>
      <c r="L10" s="136"/>
      <c r="M10" s="68"/>
      <c r="N10" s="68"/>
      <c r="O10" s="68"/>
      <c r="P10" s="68"/>
      <c r="Q10" s="68"/>
      <c r="R10" s="68"/>
      <c r="S10" s="68"/>
      <c r="T10" s="69"/>
      <c r="U10" s="67"/>
      <c r="V10" s="67"/>
      <c r="W10" s="67"/>
      <c r="X10" s="67"/>
      <c r="Y10" s="67"/>
      <c r="Z10" s="67"/>
      <c r="AA10" s="67"/>
    </row>
    <row r="11" spans="1:27" s="21" customFormat="1" ht="26.25" customHeight="1" x14ac:dyDescent="0.25">
      <c r="A11" s="100"/>
      <c r="B11" s="101"/>
      <c r="C11" s="103"/>
      <c r="D11" s="75" t="s">
        <v>38</v>
      </c>
      <c r="E11" s="77" t="s">
        <v>41</v>
      </c>
      <c r="F11" s="70">
        <v>138.82</v>
      </c>
      <c r="G11" s="33"/>
      <c r="H11" s="56">
        <f>G11-(SUM(J11:S11))</f>
        <v>0</v>
      </c>
      <c r="I11" s="57" t="str">
        <f t="shared" si="0"/>
        <v>OK</v>
      </c>
      <c r="J11" s="68"/>
      <c r="K11" s="68"/>
      <c r="L11" s="136"/>
      <c r="M11" s="68"/>
      <c r="N11" s="68"/>
      <c r="O11" s="68"/>
      <c r="P11" s="68"/>
      <c r="Q11" s="68"/>
      <c r="R11" s="68"/>
      <c r="S11" s="68"/>
      <c r="T11" s="69"/>
      <c r="U11" s="67"/>
      <c r="V11" s="67"/>
      <c r="W11" s="67"/>
      <c r="X11" s="67"/>
      <c r="Y11" s="67"/>
      <c r="Z11" s="67"/>
      <c r="AA11" s="67"/>
    </row>
    <row r="14" spans="1:27" ht="18.75" x14ac:dyDescent="0.25">
      <c r="C14" s="96" t="s">
        <v>62</v>
      </c>
      <c r="D14" s="97"/>
      <c r="E14" s="97"/>
      <c r="F14" s="97"/>
      <c r="G14" s="97"/>
      <c r="H14" s="97"/>
      <c r="I14" s="97"/>
      <c r="J14" s="97"/>
      <c r="K14" s="97"/>
      <c r="L14" s="97"/>
      <c r="M14" s="97"/>
      <c r="N14" s="97"/>
      <c r="O14" s="97"/>
      <c r="P14" s="98"/>
    </row>
  </sheetData>
  <mergeCells count="35">
    <mergeCell ref="AA1:AA2"/>
    <mergeCell ref="A10:A11"/>
    <mergeCell ref="B10:B11"/>
    <mergeCell ref="C10:C11"/>
    <mergeCell ref="C14:P14"/>
    <mergeCell ref="V1:V2"/>
    <mergeCell ref="W1:W2"/>
    <mergeCell ref="X1:X2"/>
    <mergeCell ref="Y1:Y2"/>
    <mergeCell ref="Z1:Z2"/>
    <mergeCell ref="A6:A7"/>
    <mergeCell ref="B6:B7"/>
    <mergeCell ref="C6:C7"/>
    <mergeCell ref="A8:A9"/>
    <mergeCell ref="B8:B9"/>
    <mergeCell ref="C8:C9"/>
    <mergeCell ref="A4:A5"/>
    <mergeCell ref="B4:B5"/>
    <mergeCell ref="C4:C5"/>
    <mergeCell ref="M1:M2"/>
    <mergeCell ref="N1:N2"/>
    <mergeCell ref="A1:C1"/>
    <mergeCell ref="D1:F1"/>
    <mergeCell ref="G1:I1"/>
    <mergeCell ref="J1:J2"/>
    <mergeCell ref="K1:K2"/>
    <mergeCell ref="L1:L2"/>
    <mergeCell ref="S1:S2"/>
    <mergeCell ref="T1:T2"/>
    <mergeCell ref="U1:U2"/>
    <mergeCell ref="A2:I2"/>
    <mergeCell ref="O1:O2"/>
    <mergeCell ref="P1:P2"/>
    <mergeCell ref="Q1:Q2"/>
    <mergeCell ref="R1:R2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A14"/>
  <sheetViews>
    <sheetView zoomScale="80" zoomScaleNormal="80" workbookViewId="0">
      <selection activeCell="K21" sqref="K21"/>
    </sheetView>
  </sheetViews>
  <sheetFormatPr defaultColWidth="9.7109375" defaultRowHeight="15" x14ac:dyDescent="0.25"/>
  <cols>
    <col min="1" max="1" width="37.5703125" style="1" customWidth="1"/>
    <col min="2" max="2" width="10.28515625" style="1" customWidth="1"/>
    <col min="3" max="3" width="22" style="59" customWidth="1"/>
    <col min="4" max="4" width="25.28515625" style="1" customWidth="1"/>
    <col min="5" max="5" width="17.5703125" style="1" customWidth="1"/>
    <col min="6" max="6" width="15.42578125" style="1" customWidth="1"/>
    <col min="7" max="7" width="11.28515625" style="19" customWidth="1"/>
    <col min="8" max="8" width="13.28515625" style="58" customWidth="1"/>
    <col min="9" max="9" width="12.5703125" style="17" customWidth="1"/>
    <col min="10" max="19" width="15.7109375" style="18" customWidth="1"/>
    <col min="20" max="27" width="15.7109375" style="15" customWidth="1"/>
    <col min="28" max="16384" width="9.7109375" style="15"/>
  </cols>
  <sheetData>
    <row r="1" spans="1:27" ht="65.25" customHeight="1" x14ac:dyDescent="0.25">
      <c r="A1" s="88" t="s">
        <v>51</v>
      </c>
      <c r="B1" s="88"/>
      <c r="C1" s="88"/>
      <c r="D1" s="88" t="s">
        <v>43</v>
      </c>
      <c r="E1" s="88"/>
      <c r="F1" s="88"/>
      <c r="G1" s="88" t="s">
        <v>53</v>
      </c>
      <c r="H1" s="88"/>
      <c r="I1" s="88"/>
      <c r="J1" s="87" t="s">
        <v>91</v>
      </c>
      <c r="K1" s="87" t="s">
        <v>92</v>
      </c>
      <c r="L1" s="87" t="s">
        <v>114</v>
      </c>
      <c r="M1" s="87" t="s">
        <v>115</v>
      </c>
      <c r="N1" s="87" t="s">
        <v>61</v>
      </c>
      <c r="O1" s="87" t="s">
        <v>61</v>
      </c>
      <c r="P1" s="87" t="s">
        <v>61</v>
      </c>
      <c r="Q1" s="87" t="s">
        <v>61</v>
      </c>
      <c r="R1" s="87" t="s">
        <v>61</v>
      </c>
      <c r="S1" s="87" t="s">
        <v>61</v>
      </c>
      <c r="T1" s="87" t="s">
        <v>61</v>
      </c>
      <c r="U1" s="87" t="s">
        <v>61</v>
      </c>
      <c r="V1" s="87" t="s">
        <v>61</v>
      </c>
      <c r="W1" s="87" t="s">
        <v>61</v>
      </c>
      <c r="X1" s="87" t="s">
        <v>61</v>
      </c>
      <c r="Y1" s="87" t="s">
        <v>61</v>
      </c>
      <c r="Z1" s="87" t="s">
        <v>61</v>
      </c>
      <c r="AA1" s="87" t="s">
        <v>61</v>
      </c>
    </row>
    <row r="2" spans="1:27" ht="21.75" customHeight="1" x14ac:dyDescent="0.25">
      <c r="A2" s="88" t="s">
        <v>52</v>
      </c>
      <c r="B2" s="88"/>
      <c r="C2" s="88"/>
      <c r="D2" s="88"/>
      <c r="E2" s="88"/>
      <c r="F2" s="88"/>
      <c r="G2" s="88"/>
      <c r="H2" s="88"/>
      <c r="I2" s="88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  <c r="Z2" s="87"/>
      <c r="AA2" s="87"/>
    </row>
    <row r="3" spans="1:27" s="16" customFormat="1" ht="30" x14ac:dyDescent="0.2">
      <c r="A3" s="50" t="s">
        <v>3</v>
      </c>
      <c r="B3" s="50" t="s">
        <v>1</v>
      </c>
      <c r="C3" s="51" t="s">
        <v>40</v>
      </c>
      <c r="D3" s="51" t="s">
        <v>27</v>
      </c>
      <c r="E3" s="51" t="s">
        <v>28</v>
      </c>
      <c r="F3" s="52" t="s">
        <v>4</v>
      </c>
      <c r="G3" s="53" t="s">
        <v>26</v>
      </c>
      <c r="H3" s="54" t="s">
        <v>0</v>
      </c>
      <c r="I3" s="50" t="s">
        <v>5</v>
      </c>
      <c r="J3" s="80">
        <v>43465</v>
      </c>
      <c r="K3" s="80">
        <v>43465</v>
      </c>
      <c r="L3" s="80">
        <v>43465</v>
      </c>
      <c r="M3" s="80">
        <v>43465</v>
      </c>
      <c r="N3" s="55" t="s">
        <v>2</v>
      </c>
      <c r="O3" s="55" t="s">
        <v>2</v>
      </c>
      <c r="P3" s="55" t="s">
        <v>2</v>
      </c>
      <c r="Q3" s="55" t="s">
        <v>2</v>
      </c>
      <c r="R3" s="55" t="s">
        <v>2</v>
      </c>
      <c r="S3" s="55" t="s">
        <v>2</v>
      </c>
      <c r="T3" s="55" t="s">
        <v>2</v>
      </c>
      <c r="U3" s="55" t="s">
        <v>2</v>
      </c>
      <c r="V3" s="55" t="s">
        <v>2</v>
      </c>
      <c r="W3" s="55" t="s">
        <v>2</v>
      </c>
      <c r="X3" s="55" t="s">
        <v>2</v>
      </c>
      <c r="Y3" s="55" t="s">
        <v>2</v>
      </c>
      <c r="Z3" s="55" t="s">
        <v>2</v>
      </c>
      <c r="AA3" s="55" t="s">
        <v>2</v>
      </c>
    </row>
    <row r="4" spans="1:27" ht="19.5" customHeight="1" x14ac:dyDescent="0.25">
      <c r="A4" s="91" t="s">
        <v>54</v>
      </c>
      <c r="B4" s="93">
        <v>1</v>
      </c>
      <c r="C4" s="94" t="s">
        <v>58</v>
      </c>
      <c r="D4" s="71" t="s">
        <v>37</v>
      </c>
      <c r="E4" s="72" t="s">
        <v>41</v>
      </c>
      <c r="F4" s="73">
        <v>2.64</v>
      </c>
      <c r="G4" s="33">
        <v>1000</v>
      </c>
      <c r="H4" s="56">
        <f>G4-(SUM(J4:AA4))</f>
        <v>1000</v>
      </c>
      <c r="I4" s="57" t="str">
        <f t="shared" ref="I4:I11" si="0">IF(H4&lt;0,"ATENÇÃO","OK")</f>
        <v>OK</v>
      </c>
      <c r="J4" s="68"/>
      <c r="K4" s="68"/>
      <c r="L4" s="68"/>
      <c r="M4" s="68"/>
      <c r="N4" s="68"/>
      <c r="O4" s="68"/>
      <c r="P4" s="68"/>
      <c r="Q4" s="68"/>
      <c r="R4" s="68"/>
      <c r="S4" s="68"/>
      <c r="T4" s="69"/>
      <c r="U4" s="66"/>
      <c r="V4" s="66"/>
      <c r="W4" s="66"/>
      <c r="X4" s="66"/>
      <c r="Y4" s="66"/>
      <c r="Z4" s="66"/>
      <c r="AA4" s="66"/>
    </row>
    <row r="5" spans="1:27" ht="19.5" customHeight="1" x14ac:dyDescent="0.25">
      <c r="A5" s="92"/>
      <c r="B5" s="93"/>
      <c r="C5" s="95"/>
      <c r="D5" s="71" t="s">
        <v>38</v>
      </c>
      <c r="E5" s="74" t="s">
        <v>41</v>
      </c>
      <c r="F5" s="73">
        <v>522.29999999999995</v>
      </c>
      <c r="G5" s="33">
        <v>5</v>
      </c>
      <c r="H5" s="56">
        <f t="shared" ref="H5:H7" si="1">G5-(SUM(J5:S5))</f>
        <v>5</v>
      </c>
      <c r="I5" s="57" t="str">
        <f t="shared" si="0"/>
        <v>OK</v>
      </c>
      <c r="J5" s="68"/>
      <c r="K5" s="68"/>
      <c r="L5" s="68"/>
      <c r="M5" s="68"/>
      <c r="N5" s="68"/>
      <c r="O5" s="68"/>
      <c r="P5" s="68"/>
      <c r="Q5" s="68"/>
      <c r="R5" s="68"/>
      <c r="S5" s="68"/>
      <c r="T5" s="69"/>
      <c r="U5" s="66"/>
      <c r="V5" s="66"/>
      <c r="W5" s="66"/>
      <c r="X5" s="66"/>
      <c r="Y5" s="66"/>
      <c r="Z5" s="66"/>
      <c r="AA5" s="66"/>
    </row>
    <row r="6" spans="1:27" s="21" customFormat="1" ht="19.5" customHeight="1" x14ac:dyDescent="0.25">
      <c r="A6" s="99" t="s">
        <v>55</v>
      </c>
      <c r="B6" s="104">
        <v>2</v>
      </c>
      <c r="C6" s="106" t="s">
        <v>59</v>
      </c>
      <c r="D6" s="75" t="s">
        <v>37</v>
      </c>
      <c r="E6" s="76" t="s">
        <v>41</v>
      </c>
      <c r="F6" s="70">
        <v>4.37</v>
      </c>
      <c r="G6" s="33">
        <v>2000</v>
      </c>
      <c r="H6" s="56">
        <f t="shared" si="1"/>
        <v>2000</v>
      </c>
      <c r="I6" s="57" t="str">
        <f t="shared" si="0"/>
        <v>OK</v>
      </c>
      <c r="J6" s="68"/>
      <c r="K6" s="68"/>
      <c r="L6" s="68"/>
      <c r="M6" s="68"/>
      <c r="N6" s="68"/>
      <c r="O6" s="68"/>
      <c r="P6" s="68"/>
      <c r="Q6" s="68"/>
      <c r="R6" s="68"/>
      <c r="S6" s="68"/>
      <c r="T6" s="69"/>
      <c r="U6" s="67"/>
      <c r="V6" s="67"/>
      <c r="W6" s="67"/>
      <c r="X6" s="67"/>
      <c r="Y6" s="67"/>
      <c r="Z6" s="67"/>
      <c r="AA6" s="67"/>
    </row>
    <row r="7" spans="1:27" s="21" customFormat="1" ht="25.5" customHeight="1" x14ac:dyDescent="0.25">
      <c r="A7" s="100"/>
      <c r="B7" s="105"/>
      <c r="C7" s="107"/>
      <c r="D7" s="75" t="s">
        <v>38</v>
      </c>
      <c r="E7" s="77" t="s">
        <v>41</v>
      </c>
      <c r="F7" s="70">
        <v>523.54999999999995</v>
      </c>
      <c r="G7" s="33">
        <v>10</v>
      </c>
      <c r="H7" s="56">
        <f t="shared" si="1"/>
        <v>10</v>
      </c>
      <c r="I7" s="57" t="str">
        <f t="shared" si="0"/>
        <v>OK</v>
      </c>
      <c r="J7" s="68"/>
      <c r="K7" s="68"/>
      <c r="L7" s="68"/>
      <c r="M7" s="68"/>
      <c r="N7" s="68"/>
      <c r="O7" s="68"/>
      <c r="P7" s="68"/>
      <c r="Q7" s="68"/>
      <c r="R7" s="68"/>
      <c r="S7" s="68"/>
      <c r="T7" s="69"/>
      <c r="U7" s="67"/>
      <c r="V7" s="67"/>
      <c r="W7" s="67"/>
      <c r="X7" s="67"/>
      <c r="Y7" s="67"/>
      <c r="Z7" s="67"/>
      <c r="AA7" s="67"/>
    </row>
    <row r="8" spans="1:27" s="21" customFormat="1" ht="19.5" customHeight="1" x14ac:dyDescent="0.25">
      <c r="A8" s="91" t="s">
        <v>56</v>
      </c>
      <c r="B8" s="93">
        <v>3</v>
      </c>
      <c r="C8" s="94" t="s">
        <v>60</v>
      </c>
      <c r="D8" s="71" t="s">
        <v>37</v>
      </c>
      <c r="E8" s="72" t="s">
        <v>41</v>
      </c>
      <c r="F8" s="73">
        <v>5.58</v>
      </c>
      <c r="G8" s="33">
        <v>5000</v>
      </c>
      <c r="H8" s="56">
        <f>G8-(SUM(J8:S8))</f>
        <v>4050</v>
      </c>
      <c r="I8" s="57" t="str">
        <f t="shared" si="0"/>
        <v>OK</v>
      </c>
      <c r="J8" s="68"/>
      <c r="K8" s="68"/>
      <c r="L8" s="141">
        <v>600</v>
      </c>
      <c r="M8" s="141">
        <v>350</v>
      </c>
      <c r="N8" s="68"/>
      <c r="O8" s="68"/>
      <c r="P8" s="68"/>
      <c r="Q8" s="68"/>
      <c r="R8" s="68"/>
      <c r="S8" s="68"/>
      <c r="T8" s="69"/>
      <c r="U8" s="67"/>
      <c r="V8" s="67"/>
      <c r="W8" s="67"/>
      <c r="X8" s="67"/>
      <c r="Y8" s="67"/>
      <c r="Z8" s="67"/>
      <c r="AA8" s="67"/>
    </row>
    <row r="9" spans="1:27" s="21" customFormat="1" ht="26.25" customHeight="1" x14ac:dyDescent="0.25">
      <c r="A9" s="92"/>
      <c r="B9" s="93"/>
      <c r="C9" s="95"/>
      <c r="D9" s="71" t="s">
        <v>38</v>
      </c>
      <c r="E9" s="74" t="s">
        <v>41</v>
      </c>
      <c r="F9" s="73">
        <v>400</v>
      </c>
      <c r="G9" s="33">
        <v>5</v>
      </c>
      <c r="H9" s="56">
        <f>G9-(SUM(J9:S9))</f>
        <v>5</v>
      </c>
      <c r="I9" s="57" t="str">
        <f t="shared" si="0"/>
        <v>OK</v>
      </c>
      <c r="J9" s="68"/>
      <c r="K9" s="68"/>
      <c r="L9" s="68"/>
      <c r="M9" s="68"/>
      <c r="N9" s="68"/>
      <c r="O9" s="68"/>
      <c r="P9" s="68"/>
      <c r="Q9" s="68"/>
      <c r="R9" s="68"/>
      <c r="S9" s="68"/>
      <c r="T9" s="69"/>
      <c r="U9" s="67"/>
      <c r="V9" s="67"/>
      <c r="W9" s="67"/>
      <c r="X9" s="67"/>
      <c r="Y9" s="67"/>
      <c r="Z9" s="67"/>
      <c r="AA9" s="67"/>
    </row>
    <row r="10" spans="1:27" s="21" customFormat="1" ht="19.5" customHeight="1" x14ac:dyDescent="0.25">
      <c r="A10" s="99" t="s">
        <v>57</v>
      </c>
      <c r="B10" s="101">
        <v>4</v>
      </c>
      <c r="C10" s="102" t="s">
        <v>39</v>
      </c>
      <c r="D10" s="75" t="s">
        <v>37</v>
      </c>
      <c r="E10" s="76" t="s">
        <v>41</v>
      </c>
      <c r="F10" s="70">
        <v>4</v>
      </c>
      <c r="G10" s="33">
        <f>1500+1500+1000</f>
        <v>4000</v>
      </c>
      <c r="H10" s="56">
        <f>G10-(SUM(J10:S10))</f>
        <v>0</v>
      </c>
      <c r="I10" s="57" t="str">
        <f t="shared" si="0"/>
        <v>OK</v>
      </c>
      <c r="J10" s="85">
        <v>1500</v>
      </c>
      <c r="K10" s="85">
        <v>2500</v>
      </c>
      <c r="L10" s="68"/>
      <c r="M10" s="68"/>
      <c r="N10" s="68"/>
      <c r="O10" s="68"/>
      <c r="P10" s="68"/>
      <c r="Q10" s="68"/>
      <c r="R10" s="68"/>
      <c r="S10" s="68"/>
      <c r="T10" s="69"/>
      <c r="U10" s="67"/>
      <c r="V10" s="67"/>
      <c r="W10" s="67"/>
      <c r="X10" s="67"/>
      <c r="Y10" s="67"/>
      <c r="Z10" s="67"/>
      <c r="AA10" s="67"/>
    </row>
    <row r="11" spans="1:27" s="21" customFormat="1" ht="26.25" customHeight="1" x14ac:dyDescent="0.25">
      <c r="A11" s="100"/>
      <c r="B11" s="101"/>
      <c r="C11" s="103"/>
      <c r="D11" s="75" t="s">
        <v>38</v>
      </c>
      <c r="E11" s="77" t="s">
        <v>41</v>
      </c>
      <c r="F11" s="70">
        <v>138.82</v>
      </c>
      <c r="G11" s="33">
        <f>10+12</f>
        <v>22</v>
      </c>
      <c r="H11" s="56">
        <f>G11-(SUM(J11:S11))</f>
        <v>8</v>
      </c>
      <c r="I11" s="57" t="str">
        <f t="shared" si="0"/>
        <v>OK</v>
      </c>
      <c r="J11" s="85">
        <v>12</v>
      </c>
      <c r="K11" s="85">
        <v>2</v>
      </c>
      <c r="L11" s="68"/>
      <c r="M11" s="68"/>
      <c r="N11" s="68"/>
      <c r="O11" s="68"/>
      <c r="P11" s="68"/>
      <c r="Q11" s="68"/>
      <c r="R11" s="68"/>
      <c r="S11" s="68"/>
      <c r="T11" s="69"/>
      <c r="U11" s="67"/>
      <c r="V11" s="67"/>
      <c r="W11" s="67"/>
      <c r="X11" s="67"/>
      <c r="Y11" s="67"/>
      <c r="Z11" s="67"/>
      <c r="AA11" s="67"/>
    </row>
    <row r="14" spans="1:27" ht="18.75" x14ac:dyDescent="0.25">
      <c r="C14" s="96" t="s">
        <v>62</v>
      </c>
      <c r="D14" s="97"/>
      <c r="E14" s="97"/>
      <c r="F14" s="97"/>
      <c r="G14" s="97"/>
      <c r="H14" s="97"/>
      <c r="I14" s="97"/>
      <c r="J14" s="97"/>
      <c r="K14" s="97"/>
      <c r="L14" s="97"/>
      <c r="M14" s="97"/>
      <c r="N14" s="97"/>
      <c r="O14" s="97"/>
      <c r="P14" s="98"/>
    </row>
  </sheetData>
  <mergeCells count="35">
    <mergeCell ref="W1:W2"/>
    <mergeCell ref="X1:X2"/>
    <mergeCell ref="Y1:Y2"/>
    <mergeCell ref="K1:K2"/>
    <mergeCell ref="U1:U2"/>
    <mergeCell ref="Q1:Q2"/>
    <mergeCell ref="R1:R2"/>
    <mergeCell ref="S1:S2"/>
    <mergeCell ref="T1:T2"/>
    <mergeCell ref="C14:P14"/>
    <mergeCell ref="V1:V2"/>
    <mergeCell ref="J1:J2"/>
    <mergeCell ref="A2:I2"/>
    <mergeCell ref="A6:A7"/>
    <mergeCell ref="B6:B7"/>
    <mergeCell ref="C6:C7"/>
    <mergeCell ref="A4:A5"/>
    <mergeCell ref="B4:B5"/>
    <mergeCell ref="C4:C5"/>
    <mergeCell ref="AA1:AA2"/>
    <mergeCell ref="A10:A11"/>
    <mergeCell ref="B10:B11"/>
    <mergeCell ref="C10:C11"/>
    <mergeCell ref="Z1:Z2"/>
    <mergeCell ref="O1:O2"/>
    <mergeCell ref="P1:P2"/>
    <mergeCell ref="A1:C1"/>
    <mergeCell ref="L1:L2"/>
    <mergeCell ref="M1:M2"/>
    <mergeCell ref="N1:N2"/>
    <mergeCell ref="D1:F1"/>
    <mergeCell ref="G1:I1"/>
    <mergeCell ref="A8:A9"/>
    <mergeCell ref="B8:B9"/>
    <mergeCell ref="C8:C9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14"/>
  <sheetViews>
    <sheetView topLeftCell="D1" zoomScale="80" zoomScaleNormal="80" workbookViewId="0">
      <selection activeCell="G10" sqref="G10"/>
    </sheetView>
  </sheetViews>
  <sheetFormatPr defaultColWidth="9.7109375" defaultRowHeight="15" x14ac:dyDescent="0.25"/>
  <cols>
    <col min="1" max="1" width="37.5703125" style="1" customWidth="1"/>
    <col min="2" max="2" width="10.28515625" style="1" customWidth="1"/>
    <col min="3" max="3" width="22" style="59" customWidth="1"/>
    <col min="4" max="4" width="25.28515625" style="1" customWidth="1"/>
    <col min="5" max="5" width="17.5703125" style="1" customWidth="1"/>
    <col min="6" max="6" width="15.42578125" style="1" customWidth="1"/>
    <col min="7" max="7" width="11.28515625" style="19" customWidth="1"/>
    <col min="8" max="8" width="13.28515625" style="58" customWidth="1"/>
    <col min="9" max="9" width="12.5703125" style="17" customWidth="1"/>
    <col min="10" max="17" width="15.7109375" style="18" customWidth="1"/>
    <col min="18" max="24" width="15.7109375" style="15" customWidth="1"/>
    <col min="25" max="16384" width="9.7109375" style="15"/>
  </cols>
  <sheetData>
    <row r="1" spans="1:24" ht="65.25" customHeight="1" x14ac:dyDescent="0.25">
      <c r="A1" s="88" t="s">
        <v>51</v>
      </c>
      <c r="B1" s="88"/>
      <c r="C1" s="88"/>
      <c r="D1" s="88" t="s">
        <v>43</v>
      </c>
      <c r="E1" s="88"/>
      <c r="F1" s="88"/>
      <c r="G1" s="88" t="s">
        <v>53</v>
      </c>
      <c r="H1" s="88"/>
      <c r="I1" s="88"/>
      <c r="J1" s="87" t="s">
        <v>73</v>
      </c>
      <c r="K1" s="87" t="s">
        <v>74</v>
      </c>
      <c r="L1" s="87" t="s">
        <v>75</v>
      </c>
      <c r="M1" s="87" t="s">
        <v>61</v>
      </c>
      <c r="N1" s="87" t="s">
        <v>76</v>
      </c>
      <c r="O1" s="87" t="s">
        <v>77</v>
      </c>
      <c r="P1" s="87" t="s">
        <v>78</v>
      </c>
      <c r="Q1" s="87" t="s">
        <v>104</v>
      </c>
      <c r="R1" s="87" t="s">
        <v>105</v>
      </c>
      <c r="S1" s="87" t="s">
        <v>106</v>
      </c>
      <c r="T1" s="87" t="s">
        <v>107</v>
      </c>
      <c r="U1" s="87" t="s">
        <v>108</v>
      </c>
      <c r="V1" s="87" t="s">
        <v>109</v>
      </c>
      <c r="W1" s="87" t="s">
        <v>61</v>
      </c>
      <c r="X1" s="87" t="s">
        <v>61</v>
      </c>
    </row>
    <row r="2" spans="1:24" ht="21.75" customHeight="1" x14ac:dyDescent="0.25">
      <c r="A2" s="88" t="s">
        <v>52</v>
      </c>
      <c r="B2" s="88"/>
      <c r="C2" s="88"/>
      <c r="D2" s="88"/>
      <c r="E2" s="88"/>
      <c r="F2" s="88"/>
      <c r="G2" s="88"/>
      <c r="H2" s="88"/>
      <c r="I2" s="88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</row>
    <row r="3" spans="1:24" s="16" customFormat="1" ht="30" x14ac:dyDescent="0.2">
      <c r="A3" s="50" t="s">
        <v>3</v>
      </c>
      <c r="B3" s="50" t="s">
        <v>1</v>
      </c>
      <c r="C3" s="51" t="s">
        <v>40</v>
      </c>
      <c r="D3" s="51" t="s">
        <v>27</v>
      </c>
      <c r="E3" s="51" t="s">
        <v>28</v>
      </c>
      <c r="F3" s="52" t="s">
        <v>4</v>
      </c>
      <c r="G3" s="53" t="s">
        <v>26</v>
      </c>
      <c r="H3" s="54" t="s">
        <v>0</v>
      </c>
      <c r="I3" s="50" t="s">
        <v>5</v>
      </c>
      <c r="J3" s="80">
        <v>43178</v>
      </c>
      <c r="K3" s="80">
        <v>43181</v>
      </c>
      <c r="L3" s="80">
        <v>43203</v>
      </c>
      <c r="M3" s="55" t="s">
        <v>2</v>
      </c>
      <c r="N3" s="80">
        <v>43229</v>
      </c>
      <c r="O3" s="80">
        <v>43256</v>
      </c>
      <c r="P3" s="80">
        <v>43265</v>
      </c>
      <c r="Q3" s="80">
        <v>43353</v>
      </c>
      <c r="R3" s="80">
        <v>43363</v>
      </c>
      <c r="S3" s="80">
        <v>43395</v>
      </c>
      <c r="T3" s="80">
        <v>43395</v>
      </c>
      <c r="U3" s="80">
        <v>43409</v>
      </c>
      <c r="V3" s="80">
        <v>43410</v>
      </c>
      <c r="W3" s="55" t="s">
        <v>2</v>
      </c>
      <c r="X3" s="55" t="s">
        <v>2</v>
      </c>
    </row>
    <row r="4" spans="1:24" ht="19.5" customHeight="1" x14ac:dyDescent="0.25">
      <c r="A4" s="91" t="s">
        <v>54</v>
      </c>
      <c r="B4" s="93">
        <v>1</v>
      </c>
      <c r="C4" s="94" t="s">
        <v>58</v>
      </c>
      <c r="D4" s="71" t="s">
        <v>37</v>
      </c>
      <c r="E4" s="72" t="s">
        <v>41</v>
      </c>
      <c r="F4" s="73">
        <v>2.64</v>
      </c>
      <c r="G4" s="33">
        <v>1000</v>
      </c>
      <c r="H4" s="56">
        <f>G4-(SUM(J4:X4))</f>
        <v>570</v>
      </c>
      <c r="I4" s="57" t="str">
        <f t="shared" ref="I4:I11" si="0">IF(H4&lt;0,"ATENÇÃO","OK")</f>
        <v>OK</v>
      </c>
      <c r="J4" s="68"/>
      <c r="K4" s="68"/>
      <c r="L4" s="68"/>
      <c r="M4" s="68"/>
      <c r="N4" s="68"/>
      <c r="O4" s="68"/>
      <c r="P4" s="68"/>
      <c r="Q4" s="68"/>
      <c r="R4" s="68"/>
      <c r="S4" s="69">
        <v>430</v>
      </c>
      <c r="T4" s="66"/>
      <c r="U4" s="66"/>
      <c r="V4" s="66"/>
      <c r="W4" s="66"/>
      <c r="X4" s="66"/>
    </row>
    <row r="5" spans="1:24" ht="19.5" customHeight="1" x14ac:dyDescent="0.25">
      <c r="A5" s="92"/>
      <c r="B5" s="93"/>
      <c r="C5" s="95"/>
      <c r="D5" s="71" t="s">
        <v>38</v>
      </c>
      <c r="E5" s="74" t="s">
        <v>41</v>
      </c>
      <c r="F5" s="73">
        <v>522.29999999999995</v>
      </c>
      <c r="G5" s="33">
        <v>15</v>
      </c>
      <c r="H5" s="56">
        <f t="shared" ref="H5:H11" si="1">G5-(SUM(J5:X5))</f>
        <v>14</v>
      </c>
      <c r="I5" s="57" t="str">
        <f t="shared" si="0"/>
        <v>OK</v>
      </c>
      <c r="J5" s="68"/>
      <c r="K5" s="68"/>
      <c r="L5" s="68"/>
      <c r="M5" s="68"/>
      <c r="N5" s="68"/>
      <c r="O5" s="68"/>
      <c r="P5" s="68"/>
      <c r="Q5" s="68"/>
      <c r="R5" s="68">
        <v>1</v>
      </c>
      <c r="S5" s="69"/>
      <c r="T5" s="66"/>
      <c r="U5" s="66"/>
      <c r="V5" s="66"/>
      <c r="W5" s="66"/>
      <c r="X5" s="66"/>
    </row>
    <row r="6" spans="1:24" s="21" customFormat="1" ht="19.5" customHeight="1" x14ac:dyDescent="0.25">
      <c r="A6" s="99" t="s">
        <v>55</v>
      </c>
      <c r="B6" s="104">
        <v>2</v>
      </c>
      <c r="C6" s="106" t="s">
        <v>59</v>
      </c>
      <c r="D6" s="75" t="s">
        <v>37</v>
      </c>
      <c r="E6" s="76" t="s">
        <v>41</v>
      </c>
      <c r="F6" s="70">
        <v>4.37</v>
      </c>
      <c r="G6" s="33">
        <v>4000</v>
      </c>
      <c r="H6" s="56">
        <f t="shared" si="1"/>
        <v>2723</v>
      </c>
      <c r="I6" s="57" t="str">
        <f t="shared" si="0"/>
        <v>OK</v>
      </c>
      <c r="J6" s="68"/>
      <c r="K6" s="68"/>
      <c r="L6" s="68"/>
      <c r="M6" s="68"/>
      <c r="N6" s="68"/>
      <c r="O6" s="68"/>
      <c r="P6" s="68"/>
      <c r="Q6" s="68"/>
      <c r="R6" s="68"/>
      <c r="S6" s="69"/>
      <c r="T6" s="67">
        <v>430</v>
      </c>
      <c r="U6" s="67"/>
      <c r="V6" s="67">
        <v>847</v>
      </c>
      <c r="W6" s="67"/>
      <c r="X6" s="67"/>
    </row>
    <row r="7" spans="1:24" s="21" customFormat="1" ht="25.5" customHeight="1" x14ac:dyDescent="0.25">
      <c r="A7" s="100"/>
      <c r="B7" s="105"/>
      <c r="C7" s="107"/>
      <c r="D7" s="75" t="s">
        <v>38</v>
      </c>
      <c r="E7" s="77" t="s">
        <v>41</v>
      </c>
      <c r="F7" s="70">
        <v>523.54999999999995</v>
      </c>
      <c r="G7" s="33">
        <v>25</v>
      </c>
      <c r="H7" s="56">
        <f t="shared" si="1"/>
        <v>23</v>
      </c>
      <c r="I7" s="57" t="str">
        <f t="shared" si="0"/>
        <v>OK</v>
      </c>
      <c r="J7" s="68"/>
      <c r="K7" s="68"/>
      <c r="L7" s="68"/>
      <c r="M7" s="68"/>
      <c r="N7" s="68">
        <v>2</v>
      </c>
      <c r="O7" s="68"/>
      <c r="P7" s="68"/>
      <c r="Q7" s="68"/>
      <c r="R7" s="68"/>
      <c r="S7" s="69"/>
      <c r="T7" s="67"/>
      <c r="U7" s="67"/>
      <c r="V7" s="67"/>
      <c r="W7" s="67"/>
      <c r="X7" s="67"/>
    </row>
    <row r="8" spans="1:24" s="21" customFormat="1" ht="19.5" customHeight="1" x14ac:dyDescent="0.25">
      <c r="A8" s="91" t="s">
        <v>56</v>
      </c>
      <c r="B8" s="93">
        <v>3</v>
      </c>
      <c r="C8" s="94" t="s">
        <v>60</v>
      </c>
      <c r="D8" s="71" t="s">
        <v>37</v>
      </c>
      <c r="E8" s="72" t="s">
        <v>41</v>
      </c>
      <c r="F8" s="73">
        <v>5.58</v>
      </c>
      <c r="G8" s="33">
        <v>5000</v>
      </c>
      <c r="H8" s="56">
        <f t="shared" si="1"/>
        <v>4426</v>
      </c>
      <c r="I8" s="57" t="str">
        <f t="shared" si="0"/>
        <v>OK</v>
      </c>
      <c r="J8" s="68"/>
      <c r="K8" s="68"/>
      <c r="L8" s="68"/>
      <c r="M8" s="68">
        <v>574</v>
      </c>
      <c r="N8" s="68"/>
      <c r="O8" s="68"/>
      <c r="P8" s="68"/>
      <c r="Q8" s="68"/>
      <c r="R8" s="68"/>
      <c r="S8" s="69"/>
      <c r="T8" s="67"/>
      <c r="U8" s="67"/>
      <c r="V8" s="67"/>
      <c r="W8" s="67"/>
      <c r="X8" s="67"/>
    </row>
    <row r="9" spans="1:24" s="21" customFormat="1" ht="26.25" customHeight="1" x14ac:dyDescent="0.25">
      <c r="A9" s="92"/>
      <c r="B9" s="93"/>
      <c r="C9" s="95"/>
      <c r="D9" s="71" t="s">
        <v>38</v>
      </c>
      <c r="E9" s="74" t="s">
        <v>41</v>
      </c>
      <c r="F9" s="73">
        <v>400</v>
      </c>
      <c r="G9" s="33">
        <v>15</v>
      </c>
      <c r="H9" s="56">
        <f t="shared" si="1"/>
        <v>15</v>
      </c>
      <c r="I9" s="57" t="str">
        <f t="shared" si="0"/>
        <v>OK</v>
      </c>
      <c r="J9" s="68"/>
      <c r="K9" s="68"/>
      <c r="L9" s="68"/>
      <c r="M9" s="68"/>
      <c r="N9" s="68"/>
      <c r="O9" s="68"/>
      <c r="P9" s="68"/>
      <c r="Q9" s="68"/>
      <c r="R9" s="68"/>
      <c r="S9" s="69"/>
      <c r="T9" s="67"/>
      <c r="U9" s="67"/>
      <c r="V9" s="67"/>
      <c r="W9" s="67"/>
      <c r="X9" s="67"/>
    </row>
    <row r="10" spans="1:24" s="21" customFormat="1" ht="19.5" customHeight="1" x14ac:dyDescent="0.25">
      <c r="A10" s="99" t="s">
        <v>57</v>
      </c>
      <c r="B10" s="101">
        <v>4</v>
      </c>
      <c r="C10" s="102" t="s">
        <v>39</v>
      </c>
      <c r="D10" s="75" t="s">
        <v>37</v>
      </c>
      <c r="E10" s="76" t="s">
        <v>41</v>
      </c>
      <c r="F10" s="70">
        <v>4</v>
      </c>
      <c r="G10" s="33">
        <f>1000+500+1400</f>
        <v>2900</v>
      </c>
      <c r="H10" s="56">
        <f t="shared" si="1"/>
        <v>120</v>
      </c>
      <c r="I10" s="57" t="str">
        <f t="shared" si="0"/>
        <v>OK</v>
      </c>
      <c r="J10" s="68">
        <v>575</v>
      </c>
      <c r="K10" s="68"/>
      <c r="L10" s="68">
        <v>250</v>
      </c>
      <c r="M10" s="68"/>
      <c r="N10" s="68"/>
      <c r="O10" s="68"/>
      <c r="P10" s="68">
        <v>405</v>
      </c>
      <c r="Q10" s="68"/>
      <c r="R10" s="68"/>
      <c r="S10" s="69"/>
      <c r="T10" s="67"/>
      <c r="U10" s="67">
        <v>1550</v>
      </c>
      <c r="V10" s="67"/>
      <c r="W10" s="67"/>
      <c r="X10" s="67"/>
    </row>
    <row r="11" spans="1:24" s="21" customFormat="1" ht="26.25" customHeight="1" x14ac:dyDescent="0.25">
      <c r="A11" s="100"/>
      <c r="B11" s="101"/>
      <c r="C11" s="103"/>
      <c r="D11" s="75" t="s">
        <v>38</v>
      </c>
      <c r="E11" s="77" t="s">
        <v>41</v>
      </c>
      <c r="F11" s="70">
        <v>138.82</v>
      </c>
      <c r="G11" s="33">
        <v>10</v>
      </c>
      <c r="H11" s="56">
        <f t="shared" si="1"/>
        <v>5</v>
      </c>
      <c r="I11" s="57" t="str">
        <f t="shared" si="0"/>
        <v>OK</v>
      </c>
      <c r="J11" s="68"/>
      <c r="K11" s="68">
        <v>0.5</v>
      </c>
      <c r="L11" s="68"/>
      <c r="M11" s="68"/>
      <c r="N11" s="68"/>
      <c r="O11" s="68">
        <v>0.5</v>
      </c>
      <c r="P11" s="68"/>
      <c r="Q11" s="68">
        <v>4</v>
      </c>
      <c r="R11" s="68"/>
      <c r="S11" s="69"/>
      <c r="T11" s="67"/>
      <c r="U11" s="67"/>
      <c r="V11" s="67"/>
      <c r="W11" s="67"/>
      <c r="X11" s="67"/>
    </row>
    <row r="14" spans="1:24" ht="18.75" x14ac:dyDescent="0.25">
      <c r="C14" s="96" t="s">
        <v>62</v>
      </c>
      <c r="D14" s="97"/>
      <c r="E14" s="97"/>
      <c r="F14" s="97"/>
      <c r="G14" s="97"/>
      <c r="H14" s="97"/>
      <c r="I14" s="97"/>
      <c r="J14" s="97"/>
      <c r="K14" s="97"/>
      <c r="L14" s="97"/>
      <c r="M14" s="97"/>
      <c r="N14" s="97"/>
    </row>
  </sheetData>
  <mergeCells count="32">
    <mergeCell ref="U1:U2"/>
    <mergeCell ref="V1:V2"/>
    <mergeCell ref="K1:K2"/>
    <mergeCell ref="S1:S2"/>
    <mergeCell ref="O1:O2"/>
    <mergeCell ref="P1:P2"/>
    <mergeCell ref="Q1:Q2"/>
    <mergeCell ref="R1:R2"/>
    <mergeCell ref="C14:N14"/>
    <mergeCell ref="T1:T2"/>
    <mergeCell ref="J1:J2"/>
    <mergeCell ref="A2:I2"/>
    <mergeCell ref="A6:A7"/>
    <mergeCell ref="B6:B7"/>
    <mergeCell ref="C6:C7"/>
    <mergeCell ref="B4:B5"/>
    <mergeCell ref="C4:C5"/>
    <mergeCell ref="X1:X2"/>
    <mergeCell ref="A10:A11"/>
    <mergeCell ref="B10:B11"/>
    <mergeCell ref="C10:C11"/>
    <mergeCell ref="W1:W2"/>
    <mergeCell ref="A1:C1"/>
    <mergeCell ref="L1:L2"/>
    <mergeCell ref="M1:M2"/>
    <mergeCell ref="N1:N2"/>
    <mergeCell ref="D1:F1"/>
    <mergeCell ref="G1:I1"/>
    <mergeCell ref="A8:A9"/>
    <mergeCell ref="B8:B9"/>
    <mergeCell ref="C8:C9"/>
    <mergeCell ref="A4:A5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A14"/>
  <sheetViews>
    <sheetView zoomScale="80" zoomScaleNormal="80" workbookViewId="0">
      <selection activeCell="N22" sqref="N22"/>
    </sheetView>
  </sheetViews>
  <sheetFormatPr defaultColWidth="9.7109375" defaultRowHeight="15" x14ac:dyDescent="0.25"/>
  <cols>
    <col min="1" max="1" width="37.5703125" style="1" customWidth="1"/>
    <col min="2" max="2" width="10.28515625" style="1" customWidth="1"/>
    <col min="3" max="3" width="22" style="59" customWidth="1"/>
    <col min="4" max="4" width="25.28515625" style="1" customWidth="1"/>
    <col min="5" max="5" width="17.5703125" style="1" customWidth="1"/>
    <col min="6" max="6" width="15.42578125" style="1" customWidth="1"/>
    <col min="7" max="7" width="11.28515625" style="19" customWidth="1"/>
    <col min="8" max="8" width="13.28515625" style="58" customWidth="1"/>
    <col min="9" max="9" width="12.5703125" style="17" customWidth="1"/>
    <col min="10" max="19" width="15.7109375" style="18" customWidth="1"/>
    <col min="20" max="27" width="15.7109375" style="15" customWidth="1"/>
    <col min="28" max="16384" width="9.7109375" style="15"/>
  </cols>
  <sheetData>
    <row r="1" spans="1:27" ht="65.25" customHeight="1" x14ac:dyDescent="0.25">
      <c r="A1" s="88" t="s">
        <v>51</v>
      </c>
      <c r="B1" s="88"/>
      <c r="C1" s="88"/>
      <c r="D1" s="88" t="s">
        <v>43</v>
      </c>
      <c r="E1" s="88"/>
      <c r="F1" s="88"/>
      <c r="G1" s="88" t="s">
        <v>53</v>
      </c>
      <c r="H1" s="88"/>
      <c r="I1" s="88"/>
      <c r="J1" s="87" t="s">
        <v>79</v>
      </c>
      <c r="K1" s="87" t="s">
        <v>80</v>
      </c>
      <c r="L1" s="87" t="s">
        <v>81</v>
      </c>
      <c r="M1" s="87" t="s">
        <v>110</v>
      </c>
      <c r="N1" s="87" t="s">
        <v>61</v>
      </c>
      <c r="O1" s="87" t="s">
        <v>61</v>
      </c>
      <c r="P1" s="87" t="s">
        <v>61</v>
      </c>
      <c r="Q1" s="87" t="s">
        <v>61</v>
      </c>
      <c r="R1" s="87" t="s">
        <v>61</v>
      </c>
      <c r="S1" s="87" t="s">
        <v>61</v>
      </c>
      <c r="T1" s="87" t="s">
        <v>61</v>
      </c>
      <c r="U1" s="87" t="s">
        <v>61</v>
      </c>
      <c r="V1" s="87" t="s">
        <v>61</v>
      </c>
      <c r="W1" s="87" t="s">
        <v>61</v>
      </c>
      <c r="X1" s="87" t="s">
        <v>61</v>
      </c>
      <c r="Y1" s="87" t="s">
        <v>61</v>
      </c>
      <c r="Z1" s="87" t="s">
        <v>61</v>
      </c>
      <c r="AA1" s="87" t="s">
        <v>61</v>
      </c>
    </row>
    <row r="2" spans="1:27" ht="21.75" customHeight="1" x14ac:dyDescent="0.25">
      <c r="A2" s="88" t="s">
        <v>52</v>
      </c>
      <c r="B2" s="88"/>
      <c r="C2" s="88"/>
      <c r="D2" s="88"/>
      <c r="E2" s="88"/>
      <c r="F2" s="88"/>
      <c r="G2" s="88"/>
      <c r="H2" s="88"/>
      <c r="I2" s="88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  <c r="Z2" s="87"/>
      <c r="AA2" s="87"/>
    </row>
    <row r="3" spans="1:27" s="16" customFormat="1" ht="30" x14ac:dyDescent="0.2">
      <c r="A3" s="50" t="s">
        <v>3</v>
      </c>
      <c r="B3" s="50" t="s">
        <v>1</v>
      </c>
      <c r="C3" s="51" t="s">
        <v>40</v>
      </c>
      <c r="D3" s="51" t="s">
        <v>27</v>
      </c>
      <c r="E3" s="51" t="s">
        <v>28</v>
      </c>
      <c r="F3" s="52" t="s">
        <v>4</v>
      </c>
      <c r="G3" s="53" t="s">
        <v>26</v>
      </c>
      <c r="H3" s="54" t="s">
        <v>0</v>
      </c>
      <c r="I3" s="50" t="s">
        <v>5</v>
      </c>
      <c r="J3" s="80">
        <v>43186</v>
      </c>
      <c r="K3" s="80">
        <v>43192</v>
      </c>
      <c r="L3" s="80">
        <v>43207</v>
      </c>
      <c r="M3" s="80">
        <v>43411</v>
      </c>
      <c r="N3" s="55" t="s">
        <v>2</v>
      </c>
      <c r="O3" s="55" t="s">
        <v>2</v>
      </c>
      <c r="P3" s="55" t="s">
        <v>2</v>
      </c>
      <c r="Q3" s="55" t="s">
        <v>2</v>
      </c>
      <c r="R3" s="55" t="s">
        <v>2</v>
      </c>
      <c r="S3" s="55" t="s">
        <v>2</v>
      </c>
      <c r="T3" s="55" t="s">
        <v>2</v>
      </c>
      <c r="U3" s="55" t="s">
        <v>2</v>
      </c>
      <c r="V3" s="55" t="s">
        <v>2</v>
      </c>
      <c r="W3" s="55" t="s">
        <v>2</v>
      </c>
      <c r="X3" s="55" t="s">
        <v>2</v>
      </c>
      <c r="Y3" s="55" t="s">
        <v>2</v>
      </c>
      <c r="Z3" s="55" t="s">
        <v>2</v>
      </c>
      <c r="AA3" s="55" t="s">
        <v>2</v>
      </c>
    </row>
    <row r="4" spans="1:27" ht="19.5" customHeight="1" x14ac:dyDescent="0.25">
      <c r="A4" s="91" t="s">
        <v>54</v>
      </c>
      <c r="B4" s="93">
        <v>1</v>
      </c>
      <c r="C4" s="94" t="s">
        <v>58</v>
      </c>
      <c r="D4" s="71" t="s">
        <v>37</v>
      </c>
      <c r="E4" s="72" t="s">
        <v>41</v>
      </c>
      <c r="F4" s="73">
        <v>2.64</v>
      </c>
      <c r="G4" s="33">
        <f>15000-600</f>
        <v>14400</v>
      </c>
      <c r="H4" s="56">
        <f>G4-(SUM(J4:AA4))</f>
        <v>7800</v>
      </c>
      <c r="I4" s="57" t="str">
        <f t="shared" ref="I4:I11" si="0">IF(H4&lt;0,"ATENÇÃO","OK")</f>
        <v>OK</v>
      </c>
      <c r="J4" s="68">
        <v>3500</v>
      </c>
      <c r="K4" s="68">
        <v>600</v>
      </c>
      <c r="L4" s="68">
        <v>2500</v>
      </c>
      <c r="M4" s="68"/>
      <c r="N4" s="68"/>
      <c r="O4" s="68"/>
      <c r="P4" s="68"/>
      <c r="Q4" s="68"/>
      <c r="R4" s="68"/>
      <c r="S4" s="68"/>
      <c r="T4" s="69"/>
      <c r="U4" s="66"/>
      <c r="V4" s="66"/>
      <c r="W4" s="66"/>
      <c r="X4" s="66"/>
      <c r="Y4" s="66"/>
      <c r="Z4" s="66"/>
      <c r="AA4" s="66"/>
    </row>
    <row r="5" spans="1:27" ht="19.5" customHeight="1" x14ac:dyDescent="0.25">
      <c r="A5" s="92"/>
      <c r="B5" s="93"/>
      <c r="C5" s="95"/>
      <c r="D5" s="71" t="s">
        <v>38</v>
      </c>
      <c r="E5" s="74" t="s">
        <v>41</v>
      </c>
      <c r="F5" s="73">
        <v>522.29999999999995</v>
      </c>
      <c r="G5" s="33">
        <v>90</v>
      </c>
      <c r="H5" s="56">
        <f t="shared" ref="H5:H7" si="1">G5-(SUM(J5:S5))</f>
        <v>78</v>
      </c>
      <c r="I5" s="57" t="str">
        <f t="shared" si="0"/>
        <v>OK</v>
      </c>
      <c r="J5" s="68">
        <v>8</v>
      </c>
      <c r="K5" s="68">
        <v>1</v>
      </c>
      <c r="L5" s="68">
        <v>3</v>
      </c>
      <c r="M5" s="68"/>
      <c r="N5" s="68"/>
      <c r="O5" s="68"/>
      <c r="P5" s="68"/>
      <c r="Q5" s="68"/>
      <c r="R5" s="68"/>
      <c r="S5" s="68"/>
      <c r="T5" s="69"/>
      <c r="U5" s="66"/>
      <c r="V5" s="66"/>
      <c r="W5" s="66"/>
      <c r="X5" s="66"/>
      <c r="Y5" s="66"/>
      <c r="Z5" s="66"/>
      <c r="AA5" s="66"/>
    </row>
    <row r="6" spans="1:27" s="21" customFormat="1" ht="19.5" customHeight="1" x14ac:dyDescent="0.25">
      <c r="A6" s="99" t="s">
        <v>55</v>
      </c>
      <c r="B6" s="104">
        <v>2</v>
      </c>
      <c r="C6" s="106" t="s">
        <v>59</v>
      </c>
      <c r="D6" s="75" t="s">
        <v>37</v>
      </c>
      <c r="E6" s="76" t="s">
        <v>41</v>
      </c>
      <c r="F6" s="70">
        <v>4.37</v>
      </c>
      <c r="G6" s="33"/>
      <c r="H6" s="56">
        <f t="shared" si="1"/>
        <v>0</v>
      </c>
      <c r="I6" s="57" t="str">
        <f t="shared" si="0"/>
        <v>OK</v>
      </c>
      <c r="J6" s="68"/>
      <c r="K6" s="68"/>
      <c r="L6" s="68"/>
      <c r="M6" s="68"/>
      <c r="N6" s="68"/>
      <c r="O6" s="68"/>
      <c r="P6" s="68"/>
      <c r="Q6" s="68"/>
      <c r="R6" s="68"/>
      <c r="S6" s="68"/>
      <c r="T6" s="69"/>
      <c r="U6" s="67"/>
      <c r="V6" s="67"/>
      <c r="W6" s="67"/>
      <c r="X6" s="67"/>
      <c r="Y6" s="67"/>
      <c r="Z6" s="67"/>
      <c r="AA6" s="67"/>
    </row>
    <row r="7" spans="1:27" s="21" customFormat="1" ht="25.5" customHeight="1" x14ac:dyDescent="0.25">
      <c r="A7" s="100"/>
      <c r="B7" s="105"/>
      <c r="C7" s="107"/>
      <c r="D7" s="75" t="s">
        <v>38</v>
      </c>
      <c r="E7" s="77" t="s">
        <v>41</v>
      </c>
      <c r="F7" s="70">
        <v>523.54999999999995</v>
      </c>
      <c r="G7" s="33"/>
      <c r="H7" s="56">
        <f t="shared" si="1"/>
        <v>0</v>
      </c>
      <c r="I7" s="57" t="str">
        <f t="shared" si="0"/>
        <v>OK</v>
      </c>
      <c r="J7" s="68"/>
      <c r="K7" s="68"/>
      <c r="L7" s="68"/>
      <c r="M7" s="68"/>
      <c r="N7" s="68"/>
      <c r="O7" s="68"/>
      <c r="P7" s="68"/>
      <c r="Q7" s="68"/>
      <c r="R7" s="68"/>
      <c r="S7" s="68"/>
      <c r="T7" s="69"/>
      <c r="U7" s="67"/>
      <c r="V7" s="67"/>
      <c r="W7" s="67"/>
      <c r="X7" s="67"/>
      <c r="Y7" s="67"/>
      <c r="Z7" s="67"/>
      <c r="AA7" s="67"/>
    </row>
    <row r="8" spans="1:27" s="21" customFormat="1" ht="19.5" customHeight="1" x14ac:dyDescent="0.25">
      <c r="A8" s="91" t="s">
        <v>56</v>
      </c>
      <c r="B8" s="93">
        <v>3</v>
      </c>
      <c r="C8" s="94" t="s">
        <v>60</v>
      </c>
      <c r="D8" s="71" t="s">
        <v>37</v>
      </c>
      <c r="E8" s="72" t="s">
        <v>41</v>
      </c>
      <c r="F8" s="73">
        <v>5.58</v>
      </c>
      <c r="G8" s="33"/>
      <c r="H8" s="56">
        <f>G8-(SUM(J8:S8))</f>
        <v>0</v>
      </c>
      <c r="I8" s="57" t="str">
        <f t="shared" si="0"/>
        <v>OK</v>
      </c>
      <c r="J8" s="68"/>
      <c r="K8" s="68"/>
      <c r="L8" s="68"/>
      <c r="M8" s="68"/>
      <c r="N8" s="68"/>
      <c r="O8" s="68"/>
      <c r="P8" s="68"/>
      <c r="Q8" s="68"/>
      <c r="R8" s="68"/>
      <c r="S8" s="68"/>
      <c r="T8" s="69"/>
      <c r="U8" s="67"/>
      <c r="V8" s="67"/>
      <c r="W8" s="67"/>
      <c r="X8" s="67"/>
      <c r="Y8" s="67"/>
      <c r="Z8" s="67"/>
      <c r="AA8" s="67"/>
    </row>
    <row r="9" spans="1:27" s="21" customFormat="1" ht="26.25" customHeight="1" x14ac:dyDescent="0.25">
      <c r="A9" s="92"/>
      <c r="B9" s="93"/>
      <c r="C9" s="95"/>
      <c r="D9" s="71" t="s">
        <v>38</v>
      </c>
      <c r="E9" s="74" t="s">
        <v>41</v>
      </c>
      <c r="F9" s="73">
        <v>400</v>
      </c>
      <c r="G9" s="33"/>
      <c r="H9" s="56">
        <f>G9-(SUM(J9:S9))</f>
        <v>0</v>
      </c>
      <c r="I9" s="57" t="str">
        <f t="shared" si="0"/>
        <v>OK</v>
      </c>
      <c r="J9" s="68"/>
      <c r="K9" s="68"/>
      <c r="L9" s="68"/>
      <c r="M9" s="68"/>
      <c r="N9" s="68"/>
      <c r="O9" s="68"/>
      <c r="P9" s="68"/>
      <c r="Q9" s="68"/>
      <c r="R9" s="68"/>
      <c r="S9" s="68"/>
      <c r="T9" s="69"/>
      <c r="U9" s="67"/>
      <c r="V9" s="67"/>
      <c r="W9" s="67"/>
      <c r="X9" s="67"/>
      <c r="Y9" s="67"/>
      <c r="Z9" s="67"/>
      <c r="AA9" s="67"/>
    </row>
    <row r="10" spans="1:27" s="21" customFormat="1" ht="19.5" customHeight="1" x14ac:dyDescent="0.25">
      <c r="A10" s="99" t="s">
        <v>57</v>
      </c>
      <c r="B10" s="101">
        <v>4</v>
      </c>
      <c r="C10" s="102" t="s">
        <v>39</v>
      </c>
      <c r="D10" s="75" t="s">
        <v>37</v>
      </c>
      <c r="E10" s="76" t="s">
        <v>41</v>
      </c>
      <c r="F10" s="70">
        <v>4</v>
      </c>
      <c r="G10" s="33">
        <f>5000+1000</f>
        <v>6000</v>
      </c>
      <c r="H10" s="56">
        <f>G10-(SUM(J10:S10))</f>
        <v>0</v>
      </c>
      <c r="I10" s="57" t="str">
        <f t="shared" si="0"/>
        <v>OK</v>
      </c>
      <c r="J10" s="68"/>
      <c r="K10" s="68"/>
      <c r="L10" s="68"/>
      <c r="M10" s="68">
        <v>6000</v>
      </c>
      <c r="N10" s="68"/>
      <c r="O10" s="68"/>
      <c r="P10" s="68"/>
      <c r="Q10" s="68"/>
      <c r="R10" s="68"/>
      <c r="S10" s="68"/>
      <c r="T10" s="69"/>
      <c r="U10" s="67"/>
      <c r="V10" s="67"/>
      <c r="W10" s="67"/>
      <c r="X10" s="67"/>
      <c r="Y10" s="67"/>
      <c r="Z10" s="67"/>
      <c r="AA10" s="67"/>
    </row>
    <row r="11" spans="1:27" s="21" customFormat="1" ht="26.25" customHeight="1" x14ac:dyDescent="0.25">
      <c r="A11" s="100"/>
      <c r="B11" s="101"/>
      <c r="C11" s="103"/>
      <c r="D11" s="75" t="s">
        <v>38</v>
      </c>
      <c r="E11" s="77" t="s">
        <v>41</v>
      </c>
      <c r="F11" s="70">
        <v>138.82</v>
      </c>
      <c r="G11" s="33">
        <f>3</f>
        <v>3</v>
      </c>
      <c r="H11" s="56">
        <f>G11-(SUM(J11:S11))</f>
        <v>0</v>
      </c>
      <c r="I11" s="57" t="str">
        <f t="shared" si="0"/>
        <v>OK</v>
      </c>
      <c r="J11" s="68"/>
      <c r="K11" s="68"/>
      <c r="L11" s="68"/>
      <c r="M11" s="68">
        <v>3</v>
      </c>
      <c r="N11" s="68"/>
      <c r="O11" s="68"/>
      <c r="P11" s="68"/>
      <c r="Q11" s="68"/>
      <c r="R11" s="68"/>
      <c r="S11" s="68"/>
      <c r="T11" s="69"/>
      <c r="U11" s="67"/>
      <c r="V11" s="67"/>
      <c r="W11" s="67"/>
      <c r="X11" s="67"/>
      <c r="Y11" s="67"/>
      <c r="Z11" s="67"/>
      <c r="AA11" s="67"/>
    </row>
    <row r="14" spans="1:27" ht="18.75" x14ac:dyDescent="0.25">
      <c r="C14" s="96" t="s">
        <v>62</v>
      </c>
      <c r="D14" s="97"/>
      <c r="E14" s="97"/>
      <c r="F14" s="97"/>
      <c r="G14" s="97"/>
      <c r="H14" s="97"/>
      <c r="I14" s="97"/>
      <c r="J14" s="97"/>
      <c r="K14" s="97"/>
      <c r="L14" s="97"/>
      <c r="M14" s="97"/>
      <c r="N14" s="97"/>
      <c r="O14" s="97"/>
      <c r="P14" s="98"/>
    </row>
  </sheetData>
  <mergeCells count="35">
    <mergeCell ref="W1:W2"/>
    <mergeCell ref="X1:X2"/>
    <mergeCell ref="Y1:Y2"/>
    <mergeCell ref="K1:K2"/>
    <mergeCell ref="U1:U2"/>
    <mergeCell ref="Q1:Q2"/>
    <mergeCell ref="R1:R2"/>
    <mergeCell ref="S1:S2"/>
    <mergeCell ref="T1:T2"/>
    <mergeCell ref="C14:P14"/>
    <mergeCell ref="V1:V2"/>
    <mergeCell ref="J1:J2"/>
    <mergeCell ref="A2:I2"/>
    <mergeCell ref="A6:A7"/>
    <mergeCell ref="B6:B7"/>
    <mergeCell ref="C6:C7"/>
    <mergeCell ref="A4:A5"/>
    <mergeCell ref="B4:B5"/>
    <mergeCell ref="C4:C5"/>
    <mergeCell ref="AA1:AA2"/>
    <mergeCell ref="A10:A11"/>
    <mergeCell ref="B10:B11"/>
    <mergeCell ref="C10:C11"/>
    <mergeCell ref="Z1:Z2"/>
    <mergeCell ref="O1:O2"/>
    <mergeCell ref="P1:P2"/>
    <mergeCell ref="A1:C1"/>
    <mergeCell ref="L1:L2"/>
    <mergeCell ref="M1:M2"/>
    <mergeCell ref="N1:N2"/>
    <mergeCell ref="D1:F1"/>
    <mergeCell ref="G1:I1"/>
    <mergeCell ref="A8:A9"/>
    <mergeCell ref="B8:B9"/>
    <mergeCell ref="C8:C9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Y14"/>
  <sheetViews>
    <sheetView topLeftCell="D1" zoomScale="80" zoomScaleNormal="80" workbookViewId="0">
      <selection activeCell="L20" sqref="L20"/>
    </sheetView>
  </sheetViews>
  <sheetFormatPr defaultColWidth="9.7109375" defaultRowHeight="15" x14ac:dyDescent="0.25"/>
  <cols>
    <col min="1" max="1" width="37.5703125" style="1" customWidth="1"/>
    <col min="2" max="2" width="10.28515625" style="1" customWidth="1"/>
    <col min="3" max="3" width="22" style="59" customWidth="1"/>
    <col min="4" max="4" width="25.28515625" style="1" customWidth="1"/>
    <col min="5" max="5" width="17.5703125" style="1" customWidth="1"/>
    <col min="6" max="6" width="15.42578125" style="1" customWidth="1"/>
    <col min="7" max="7" width="11.28515625" style="19" customWidth="1"/>
    <col min="8" max="8" width="13.28515625" style="58" customWidth="1"/>
    <col min="9" max="9" width="12.5703125" style="17" customWidth="1"/>
    <col min="10" max="19" width="15.7109375" style="18" customWidth="1"/>
    <col min="20" max="25" width="15.7109375" style="15" customWidth="1"/>
    <col min="26" max="16384" width="9.7109375" style="15"/>
  </cols>
  <sheetData>
    <row r="1" spans="1:25" ht="65.25" customHeight="1" x14ac:dyDescent="0.25">
      <c r="A1" s="88" t="s">
        <v>51</v>
      </c>
      <c r="B1" s="88"/>
      <c r="C1" s="88"/>
      <c r="D1" s="88" t="s">
        <v>43</v>
      </c>
      <c r="E1" s="88"/>
      <c r="F1" s="88"/>
      <c r="G1" s="88" t="s">
        <v>53</v>
      </c>
      <c r="H1" s="88"/>
      <c r="I1" s="88"/>
      <c r="J1" s="87" t="s">
        <v>82</v>
      </c>
      <c r="K1" s="87" t="s">
        <v>83</v>
      </c>
      <c r="L1" s="87" t="s">
        <v>84</v>
      </c>
      <c r="M1" s="87" t="s">
        <v>85</v>
      </c>
      <c r="N1" s="87" t="s">
        <v>86</v>
      </c>
      <c r="O1" s="87" t="s">
        <v>87</v>
      </c>
      <c r="P1" s="87" t="s">
        <v>88</v>
      </c>
      <c r="Q1" s="87" t="s">
        <v>89</v>
      </c>
      <c r="R1" s="87" t="s">
        <v>90</v>
      </c>
      <c r="S1" s="87" t="s">
        <v>111</v>
      </c>
      <c r="T1" s="87" t="s">
        <v>112</v>
      </c>
      <c r="U1" s="87" t="s">
        <v>113</v>
      </c>
      <c r="V1" s="87" t="s">
        <v>61</v>
      </c>
      <c r="W1" s="87" t="s">
        <v>61</v>
      </c>
      <c r="X1" s="87" t="s">
        <v>61</v>
      </c>
      <c r="Y1" s="87" t="s">
        <v>61</v>
      </c>
    </row>
    <row r="2" spans="1:25" ht="21.75" customHeight="1" x14ac:dyDescent="0.25">
      <c r="A2" s="88" t="s">
        <v>52</v>
      </c>
      <c r="B2" s="88"/>
      <c r="C2" s="88"/>
      <c r="D2" s="88"/>
      <c r="E2" s="88"/>
      <c r="F2" s="88"/>
      <c r="G2" s="88"/>
      <c r="H2" s="88"/>
      <c r="I2" s="88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</row>
    <row r="3" spans="1:25" s="16" customFormat="1" ht="30" x14ac:dyDescent="0.2">
      <c r="A3" s="50" t="s">
        <v>3</v>
      </c>
      <c r="B3" s="50" t="s">
        <v>1</v>
      </c>
      <c r="C3" s="51" t="s">
        <v>40</v>
      </c>
      <c r="D3" s="51" t="s">
        <v>27</v>
      </c>
      <c r="E3" s="51" t="s">
        <v>28</v>
      </c>
      <c r="F3" s="52" t="s">
        <v>4</v>
      </c>
      <c r="G3" s="53" t="s">
        <v>26</v>
      </c>
      <c r="H3" s="54" t="s">
        <v>0</v>
      </c>
      <c r="I3" s="50" t="s">
        <v>5</v>
      </c>
      <c r="J3" s="80">
        <v>43145</v>
      </c>
      <c r="K3" s="80">
        <v>43146</v>
      </c>
      <c r="L3" s="80">
        <v>43146</v>
      </c>
      <c r="M3" s="80">
        <v>43147</v>
      </c>
      <c r="N3" s="80">
        <v>43206</v>
      </c>
      <c r="O3" s="80">
        <v>43213</v>
      </c>
      <c r="P3" s="80">
        <v>43214</v>
      </c>
      <c r="Q3" s="80">
        <v>43255</v>
      </c>
      <c r="R3" s="80">
        <v>43257</v>
      </c>
      <c r="S3" s="80">
        <v>43391</v>
      </c>
      <c r="T3" s="80">
        <v>43403</v>
      </c>
      <c r="U3" s="80">
        <v>43404</v>
      </c>
      <c r="V3" s="55" t="s">
        <v>2</v>
      </c>
      <c r="W3" s="55" t="s">
        <v>2</v>
      </c>
      <c r="X3" s="55" t="s">
        <v>2</v>
      </c>
      <c r="Y3" s="55" t="s">
        <v>2</v>
      </c>
    </row>
    <row r="4" spans="1:25" ht="19.5" customHeight="1" x14ac:dyDescent="0.25">
      <c r="A4" s="91" t="s">
        <v>54</v>
      </c>
      <c r="B4" s="93">
        <v>1</v>
      </c>
      <c r="C4" s="94" t="s">
        <v>58</v>
      </c>
      <c r="D4" s="71" t="s">
        <v>37</v>
      </c>
      <c r="E4" s="72" t="s">
        <v>41</v>
      </c>
      <c r="F4" s="73">
        <v>2.64</v>
      </c>
      <c r="G4" s="33">
        <v>1500</v>
      </c>
      <c r="H4" s="56">
        <f>G4-(SUM(J4:Y4))</f>
        <v>0</v>
      </c>
      <c r="I4" s="57" t="str">
        <f t="shared" ref="I4:I11" si="0">IF(H4&lt;0,"ATENÇÃO","OK")</f>
        <v>OK</v>
      </c>
      <c r="J4" s="85">
        <v>470</v>
      </c>
      <c r="K4" s="68"/>
      <c r="L4" s="68"/>
      <c r="M4" s="68"/>
      <c r="N4" s="68"/>
      <c r="O4" s="85">
        <v>1030</v>
      </c>
      <c r="P4" s="68"/>
      <c r="Q4" s="68"/>
      <c r="R4" s="68"/>
      <c r="S4" s="68"/>
      <c r="T4" s="66"/>
      <c r="U4" s="66"/>
      <c r="V4" s="66"/>
      <c r="W4" s="66"/>
      <c r="X4" s="66"/>
      <c r="Y4" s="66"/>
    </row>
    <row r="5" spans="1:25" ht="19.5" customHeight="1" x14ac:dyDescent="0.25">
      <c r="A5" s="92"/>
      <c r="B5" s="93"/>
      <c r="C5" s="95"/>
      <c r="D5" s="71" t="s">
        <v>38</v>
      </c>
      <c r="E5" s="74" t="s">
        <v>41</v>
      </c>
      <c r="F5" s="73">
        <v>522.29999999999995</v>
      </c>
      <c r="G5" s="33">
        <v>6</v>
      </c>
      <c r="H5" s="56">
        <f t="shared" ref="H5:H7" si="1">G5-(SUM(J5:S5))</f>
        <v>0</v>
      </c>
      <c r="I5" s="57" t="str">
        <f t="shared" si="0"/>
        <v>OK</v>
      </c>
      <c r="J5" s="85">
        <v>2</v>
      </c>
      <c r="K5" s="68"/>
      <c r="L5" s="68"/>
      <c r="M5" s="68"/>
      <c r="N5" s="68"/>
      <c r="O5" s="85">
        <v>4</v>
      </c>
      <c r="P5" s="68"/>
      <c r="Q5" s="68"/>
      <c r="R5" s="68"/>
      <c r="S5" s="68"/>
      <c r="T5" s="66"/>
      <c r="U5" s="66"/>
      <c r="V5" s="66"/>
      <c r="W5" s="66"/>
      <c r="X5" s="66"/>
      <c r="Y5" s="66"/>
    </row>
    <row r="6" spans="1:25" s="21" customFormat="1" ht="19.5" customHeight="1" x14ac:dyDescent="0.25">
      <c r="A6" s="99" t="s">
        <v>55</v>
      </c>
      <c r="B6" s="104">
        <v>2</v>
      </c>
      <c r="C6" s="106" t="s">
        <v>59</v>
      </c>
      <c r="D6" s="75" t="s">
        <v>37</v>
      </c>
      <c r="E6" s="76" t="s">
        <v>41</v>
      </c>
      <c r="F6" s="70">
        <v>4.37</v>
      </c>
      <c r="G6" s="33">
        <v>10000</v>
      </c>
      <c r="H6" s="56">
        <f t="shared" si="1"/>
        <v>8500</v>
      </c>
      <c r="I6" s="57" t="str">
        <f t="shared" si="0"/>
        <v>OK</v>
      </c>
      <c r="J6" s="86"/>
      <c r="K6" s="85">
        <v>1500</v>
      </c>
      <c r="L6" s="68"/>
      <c r="M6" s="68"/>
      <c r="N6" s="68"/>
      <c r="O6" s="68"/>
      <c r="P6" s="68"/>
      <c r="Q6" s="68"/>
      <c r="R6" s="68"/>
      <c r="S6" s="68"/>
      <c r="T6" s="67"/>
      <c r="U6" s="140">
        <v>1500</v>
      </c>
      <c r="V6" s="67"/>
      <c r="W6" s="67"/>
      <c r="X6" s="67"/>
      <c r="Y6" s="67"/>
    </row>
    <row r="7" spans="1:25" s="21" customFormat="1" ht="25.5" customHeight="1" x14ac:dyDescent="0.25">
      <c r="A7" s="100"/>
      <c r="B7" s="105"/>
      <c r="C7" s="107"/>
      <c r="D7" s="75" t="s">
        <v>38</v>
      </c>
      <c r="E7" s="77" t="s">
        <v>41</v>
      </c>
      <c r="F7" s="70">
        <v>523.54999999999995</v>
      </c>
      <c r="G7" s="33">
        <v>10</v>
      </c>
      <c r="H7" s="56">
        <f t="shared" si="1"/>
        <v>7</v>
      </c>
      <c r="I7" s="57" t="str">
        <f t="shared" si="0"/>
        <v>OK</v>
      </c>
      <c r="J7" s="86"/>
      <c r="K7" s="85">
        <v>3</v>
      </c>
      <c r="L7" s="68"/>
      <c r="M7" s="68"/>
      <c r="N7" s="68"/>
      <c r="O7" s="68"/>
      <c r="P7" s="68"/>
      <c r="Q7" s="68"/>
      <c r="R7" s="68"/>
      <c r="S7" s="68"/>
      <c r="T7" s="67"/>
      <c r="U7" s="140">
        <v>2</v>
      </c>
      <c r="V7" s="67"/>
      <c r="W7" s="67"/>
      <c r="X7" s="67"/>
      <c r="Y7" s="67"/>
    </row>
    <row r="8" spans="1:25" s="21" customFormat="1" ht="19.5" customHeight="1" x14ac:dyDescent="0.25">
      <c r="A8" s="91" t="s">
        <v>56</v>
      </c>
      <c r="B8" s="93">
        <v>3</v>
      </c>
      <c r="C8" s="94" t="s">
        <v>60</v>
      </c>
      <c r="D8" s="71" t="s">
        <v>37</v>
      </c>
      <c r="E8" s="72" t="s">
        <v>41</v>
      </c>
      <c r="F8" s="73">
        <v>5.58</v>
      </c>
      <c r="G8" s="33">
        <v>12000</v>
      </c>
      <c r="H8" s="56">
        <f>G8-(SUM(J8:S8))</f>
        <v>4900</v>
      </c>
      <c r="I8" s="57" t="str">
        <f t="shared" si="0"/>
        <v>OK</v>
      </c>
      <c r="J8" s="86"/>
      <c r="K8" s="68"/>
      <c r="L8" s="85">
        <v>1500</v>
      </c>
      <c r="M8" s="68"/>
      <c r="N8" s="68"/>
      <c r="O8" s="68"/>
      <c r="P8" s="85">
        <v>1600</v>
      </c>
      <c r="Q8" s="85">
        <v>4000</v>
      </c>
      <c r="R8" s="68"/>
      <c r="S8" s="68"/>
      <c r="T8" s="140">
        <v>3000</v>
      </c>
      <c r="U8" s="66"/>
      <c r="V8" s="67"/>
      <c r="W8" s="67"/>
      <c r="X8" s="67"/>
      <c r="Y8" s="67"/>
    </row>
    <row r="9" spans="1:25" s="21" customFormat="1" ht="26.25" customHeight="1" x14ac:dyDescent="0.25">
      <c r="A9" s="92"/>
      <c r="B9" s="93"/>
      <c r="C9" s="95"/>
      <c r="D9" s="71" t="s">
        <v>38</v>
      </c>
      <c r="E9" s="74" t="s">
        <v>41</v>
      </c>
      <c r="F9" s="73">
        <v>400</v>
      </c>
      <c r="G9" s="33">
        <v>10</v>
      </c>
      <c r="H9" s="56">
        <f>G9-(SUM(J9:S9))</f>
        <v>4</v>
      </c>
      <c r="I9" s="57" t="str">
        <f t="shared" si="0"/>
        <v>OK</v>
      </c>
      <c r="J9" s="86"/>
      <c r="K9" s="68"/>
      <c r="L9" s="85">
        <v>2</v>
      </c>
      <c r="M9" s="68"/>
      <c r="N9" s="68"/>
      <c r="O9" s="68"/>
      <c r="P9" s="68"/>
      <c r="Q9" s="85">
        <v>4</v>
      </c>
      <c r="R9" s="68"/>
      <c r="S9" s="68"/>
      <c r="T9" s="140">
        <v>4</v>
      </c>
      <c r="U9" s="66"/>
      <c r="V9" s="67"/>
      <c r="W9" s="67"/>
      <c r="X9" s="67"/>
      <c r="Y9" s="67"/>
    </row>
    <row r="10" spans="1:25" s="21" customFormat="1" ht="19.5" customHeight="1" x14ac:dyDescent="0.25">
      <c r="A10" s="99" t="s">
        <v>57</v>
      </c>
      <c r="B10" s="101">
        <v>4</v>
      </c>
      <c r="C10" s="102" t="s">
        <v>39</v>
      </c>
      <c r="D10" s="75" t="s">
        <v>37</v>
      </c>
      <c r="E10" s="76" t="s">
        <v>41</v>
      </c>
      <c r="F10" s="70">
        <v>4</v>
      </c>
      <c r="G10" s="33">
        <f>20000-1000-850</f>
        <v>18150</v>
      </c>
      <c r="H10" s="56">
        <f>G10-(SUM(J10:S10))</f>
        <v>3060</v>
      </c>
      <c r="I10" s="57" t="str">
        <f t="shared" si="0"/>
        <v>OK</v>
      </c>
      <c r="J10" s="86"/>
      <c r="K10" s="68"/>
      <c r="L10" s="68"/>
      <c r="M10" s="85">
        <v>5000</v>
      </c>
      <c r="N10" s="85">
        <v>5000</v>
      </c>
      <c r="O10" s="68"/>
      <c r="P10" s="68"/>
      <c r="Q10" s="68"/>
      <c r="R10" s="85">
        <v>90</v>
      </c>
      <c r="S10" s="85">
        <v>5000</v>
      </c>
      <c r="T10" s="67"/>
      <c r="U10" s="66"/>
      <c r="V10" s="67"/>
      <c r="W10" s="67"/>
      <c r="X10" s="67"/>
      <c r="Y10" s="67"/>
    </row>
    <row r="11" spans="1:25" s="21" customFormat="1" ht="26.25" customHeight="1" x14ac:dyDescent="0.25">
      <c r="A11" s="100"/>
      <c r="B11" s="101"/>
      <c r="C11" s="103"/>
      <c r="D11" s="75" t="s">
        <v>38</v>
      </c>
      <c r="E11" s="77" t="s">
        <v>41</v>
      </c>
      <c r="F11" s="70">
        <v>138.82</v>
      </c>
      <c r="G11" s="33">
        <f>15-3-2</f>
        <v>10</v>
      </c>
      <c r="H11" s="56">
        <f>G11-(SUM(J11:S11))</f>
        <v>1</v>
      </c>
      <c r="I11" s="57" t="str">
        <f t="shared" si="0"/>
        <v>OK</v>
      </c>
      <c r="J11" s="86"/>
      <c r="K11" s="68"/>
      <c r="L11" s="68"/>
      <c r="M11" s="85">
        <v>3</v>
      </c>
      <c r="N11" s="85">
        <v>6</v>
      </c>
      <c r="O11" s="68"/>
      <c r="P11" s="68"/>
      <c r="Q11" s="68"/>
      <c r="R11" s="68"/>
      <c r="S11" s="68"/>
      <c r="T11" s="67"/>
      <c r="U11" s="66"/>
      <c r="V11" s="67"/>
      <c r="W11" s="67"/>
      <c r="X11" s="67"/>
      <c r="Y11" s="67"/>
    </row>
    <row r="14" spans="1:25" ht="18.75" x14ac:dyDescent="0.25">
      <c r="E14" s="96" t="s">
        <v>62</v>
      </c>
      <c r="F14" s="97"/>
      <c r="G14" s="97"/>
      <c r="H14" s="97"/>
      <c r="I14" s="97"/>
      <c r="J14" s="97"/>
      <c r="K14" s="97"/>
      <c r="L14" s="97"/>
      <c r="M14" s="97"/>
      <c r="N14" s="97"/>
      <c r="O14" s="97"/>
      <c r="P14" s="97"/>
      <c r="Q14" s="97"/>
      <c r="R14" s="98"/>
    </row>
  </sheetData>
  <mergeCells count="33">
    <mergeCell ref="Y1:Y2"/>
    <mergeCell ref="A10:A11"/>
    <mergeCell ref="B10:B11"/>
    <mergeCell ref="C10:C11"/>
    <mergeCell ref="T1:T2"/>
    <mergeCell ref="U1:U2"/>
    <mergeCell ref="V1:V2"/>
    <mergeCell ref="W1:W2"/>
    <mergeCell ref="Q1:Q2"/>
    <mergeCell ref="O1:O2"/>
    <mergeCell ref="P1:P2"/>
    <mergeCell ref="N1:N2"/>
    <mergeCell ref="A1:C1"/>
    <mergeCell ref="D1:F1"/>
    <mergeCell ref="G1:I1"/>
    <mergeCell ref="X1:X2"/>
    <mergeCell ref="R1:R2"/>
    <mergeCell ref="S1:S2"/>
    <mergeCell ref="A2:I2"/>
    <mergeCell ref="K1:K2"/>
    <mergeCell ref="L1:L2"/>
    <mergeCell ref="M1:M2"/>
    <mergeCell ref="A6:A7"/>
    <mergeCell ref="B6:B7"/>
    <mergeCell ref="C6:C7"/>
    <mergeCell ref="J1:J2"/>
    <mergeCell ref="E14:R14"/>
    <mergeCell ref="A8:A9"/>
    <mergeCell ref="B8:B9"/>
    <mergeCell ref="C8:C9"/>
    <mergeCell ref="A4:A5"/>
    <mergeCell ref="B4:B5"/>
    <mergeCell ref="C4:C5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A13"/>
  <sheetViews>
    <sheetView zoomScale="80" zoomScaleNormal="80" workbookViewId="0">
      <selection activeCell="H16" sqref="H16"/>
    </sheetView>
  </sheetViews>
  <sheetFormatPr defaultColWidth="9.7109375" defaultRowHeight="15" x14ac:dyDescent="0.25"/>
  <cols>
    <col min="1" max="1" width="37.5703125" style="1" customWidth="1"/>
    <col min="2" max="2" width="10.28515625" style="1" customWidth="1"/>
    <col min="3" max="3" width="22" style="59" customWidth="1"/>
    <col min="4" max="4" width="25.28515625" style="1" customWidth="1"/>
    <col min="5" max="5" width="17.5703125" style="1" customWidth="1"/>
    <col min="6" max="6" width="15.42578125" style="1" customWidth="1"/>
    <col min="7" max="7" width="11.28515625" style="19" customWidth="1"/>
    <col min="8" max="8" width="13.28515625" style="58" customWidth="1"/>
    <col min="9" max="9" width="12.5703125" style="17" customWidth="1"/>
    <col min="10" max="19" width="15.7109375" style="18" customWidth="1"/>
    <col min="20" max="27" width="15.7109375" style="15" customWidth="1"/>
    <col min="28" max="16384" width="9.7109375" style="15"/>
  </cols>
  <sheetData>
    <row r="1" spans="1:27" ht="65.25" customHeight="1" x14ac:dyDescent="0.25">
      <c r="A1" s="88" t="s">
        <v>51</v>
      </c>
      <c r="B1" s="88"/>
      <c r="C1" s="88"/>
      <c r="D1" s="88" t="s">
        <v>43</v>
      </c>
      <c r="E1" s="88"/>
      <c r="F1" s="88"/>
      <c r="G1" s="88" t="s">
        <v>53</v>
      </c>
      <c r="H1" s="88"/>
      <c r="I1" s="88"/>
      <c r="J1" s="87" t="s">
        <v>93</v>
      </c>
      <c r="K1" s="87" t="s">
        <v>116</v>
      </c>
      <c r="L1" s="87" t="s">
        <v>61</v>
      </c>
      <c r="M1" s="87" t="s">
        <v>61</v>
      </c>
      <c r="N1" s="87" t="s">
        <v>61</v>
      </c>
      <c r="O1" s="87" t="s">
        <v>61</v>
      </c>
      <c r="P1" s="87" t="s">
        <v>61</v>
      </c>
      <c r="Q1" s="87" t="s">
        <v>61</v>
      </c>
      <c r="R1" s="87" t="s">
        <v>61</v>
      </c>
      <c r="S1" s="87" t="s">
        <v>61</v>
      </c>
      <c r="T1" s="87" t="s">
        <v>61</v>
      </c>
      <c r="U1" s="87" t="s">
        <v>61</v>
      </c>
      <c r="V1" s="87" t="s">
        <v>61</v>
      </c>
      <c r="W1" s="87" t="s">
        <v>61</v>
      </c>
      <c r="X1" s="87" t="s">
        <v>61</v>
      </c>
      <c r="Y1" s="87" t="s">
        <v>61</v>
      </c>
      <c r="Z1" s="87" t="s">
        <v>61</v>
      </c>
      <c r="AA1" s="87" t="s">
        <v>61</v>
      </c>
    </row>
    <row r="2" spans="1:27" ht="21.75" customHeight="1" x14ac:dyDescent="0.25">
      <c r="A2" s="88" t="s">
        <v>52</v>
      </c>
      <c r="B2" s="88"/>
      <c r="C2" s="88"/>
      <c r="D2" s="88"/>
      <c r="E2" s="88"/>
      <c r="F2" s="88"/>
      <c r="G2" s="88"/>
      <c r="H2" s="88"/>
      <c r="I2" s="88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  <c r="Z2" s="87"/>
      <c r="AA2" s="87"/>
    </row>
    <row r="3" spans="1:27" s="16" customFormat="1" ht="30" x14ac:dyDescent="0.2">
      <c r="A3" s="50" t="s">
        <v>3</v>
      </c>
      <c r="B3" s="50" t="s">
        <v>1</v>
      </c>
      <c r="C3" s="51" t="s">
        <v>40</v>
      </c>
      <c r="D3" s="51" t="s">
        <v>27</v>
      </c>
      <c r="E3" s="51" t="s">
        <v>28</v>
      </c>
      <c r="F3" s="52" t="s">
        <v>4</v>
      </c>
      <c r="G3" s="53" t="s">
        <v>26</v>
      </c>
      <c r="H3" s="54" t="s">
        <v>0</v>
      </c>
      <c r="I3" s="50" t="s">
        <v>5</v>
      </c>
      <c r="J3" s="80">
        <v>43208</v>
      </c>
      <c r="K3" s="80">
        <v>43425</v>
      </c>
      <c r="L3" s="55" t="s">
        <v>2</v>
      </c>
      <c r="M3" s="55" t="s">
        <v>2</v>
      </c>
      <c r="N3" s="55" t="s">
        <v>2</v>
      </c>
      <c r="O3" s="55" t="s">
        <v>2</v>
      </c>
      <c r="P3" s="55" t="s">
        <v>2</v>
      </c>
      <c r="Q3" s="55" t="s">
        <v>2</v>
      </c>
      <c r="R3" s="55" t="s">
        <v>2</v>
      </c>
      <c r="S3" s="55" t="s">
        <v>2</v>
      </c>
      <c r="T3" s="55" t="s">
        <v>2</v>
      </c>
      <c r="U3" s="55" t="s">
        <v>2</v>
      </c>
      <c r="V3" s="55" t="s">
        <v>2</v>
      </c>
      <c r="W3" s="55" t="s">
        <v>2</v>
      </c>
      <c r="X3" s="55" t="s">
        <v>2</v>
      </c>
      <c r="Y3" s="55" t="s">
        <v>2</v>
      </c>
      <c r="Z3" s="55" t="s">
        <v>2</v>
      </c>
      <c r="AA3" s="55" t="s">
        <v>2</v>
      </c>
    </row>
    <row r="4" spans="1:27" ht="19.5" customHeight="1" x14ac:dyDescent="0.25">
      <c r="A4" s="91" t="s">
        <v>54</v>
      </c>
      <c r="B4" s="93">
        <v>1</v>
      </c>
      <c r="C4" s="94" t="s">
        <v>58</v>
      </c>
      <c r="D4" s="71" t="s">
        <v>37</v>
      </c>
      <c r="E4" s="72" t="s">
        <v>41</v>
      </c>
      <c r="F4" s="73">
        <v>2.64</v>
      </c>
      <c r="G4" s="33">
        <v>3000</v>
      </c>
      <c r="H4" s="56">
        <f>G4-(SUM(J4:AA4))</f>
        <v>3000</v>
      </c>
      <c r="I4" s="57" t="str">
        <f t="shared" ref="I4:I11" si="0">IF(H4&lt;0,"ATENÇÃO","OK")</f>
        <v>OK</v>
      </c>
      <c r="J4" s="68"/>
      <c r="K4" s="68"/>
      <c r="L4" s="68"/>
      <c r="M4" s="68"/>
      <c r="N4" s="68"/>
      <c r="O4" s="68"/>
      <c r="P4" s="68"/>
      <c r="Q4" s="68"/>
      <c r="R4" s="68"/>
      <c r="S4" s="68"/>
      <c r="T4" s="69"/>
      <c r="U4" s="66"/>
      <c r="V4" s="66"/>
      <c r="W4" s="66"/>
      <c r="X4" s="66"/>
      <c r="Y4" s="66"/>
      <c r="Z4" s="66"/>
      <c r="AA4" s="66"/>
    </row>
    <row r="5" spans="1:27" ht="19.5" customHeight="1" x14ac:dyDescent="0.25">
      <c r="A5" s="92"/>
      <c r="B5" s="93"/>
      <c r="C5" s="95"/>
      <c r="D5" s="71" t="s">
        <v>38</v>
      </c>
      <c r="E5" s="74" t="s">
        <v>41</v>
      </c>
      <c r="F5" s="73">
        <v>522.29999999999995</v>
      </c>
      <c r="G5" s="33">
        <v>8</v>
      </c>
      <c r="H5" s="56">
        <f t="shared" ref="H5:H7" si="1">G5-(SUM(J5:S5))</f>
        <v>8</v>
      </c>
      <c r="I5" s="57" t="str">
        <f t="shared" si="0"/>
        <v>OK</v>
      </c>
      <c r="J5" s="68"/>
      <c r="K5" s="68"/>
      <c r="L5" s="68"/>
      <c r="M5" s="68"/>
      <c r="N5" s="68"/>
      <c r="O5" s="68"/>
      <c r="P5" s="68"/>
      <c r="Q5" s="68"/>
      <c r="R5" s="68"/>
      <c r="S5" s="68"/>
      <c r="T5" s="69"/>
      <c r="U5" s="66"/>
      <c r="V5" s="66"/>
      <c r="W5" s="66"/>
      <c r="X5" s="66"/>
      <c r="Y5" s="66"/>
      <c r="Z5" s="66"/>
      <c r="AA5" s="66"/>
    </row>
    <row r="6" spans="1:27" s="21" customFormat="1" ht="19.5" customHeight="1" x14ac:dyDescent="0.25">
      <c r="A6" s="99" t="s">
        <v>55</v>
      </c>
      <c r="B6" s="104">
        <v>2</v>
      </c>
      <c r="C6" s="106" t="s">
        <v>59</v>
      </c>
      <c r="D6" s="75" t="s">
        <v>37</v>
      </c>
      <c r="E6" s="76" t="s">
        <v>41</v>
      </c>
      <c r="F6" s="70">
        <v>4.37</v>
      </c>
      <c r="G6" s="33">
        <v>3000</v>
      </c>
      <c r="H6" s="56">
        <f t="shared" si="1"/>
        <v>3000</v>
      </c>
      <c r="I6" s="57" t="str">
        <f t="shared" si="0"/>
        <v>OK</v>
      </c>
      <c r="J6" s="68"/>
      <c r="K6" s="68"/>
      <c r="L6" s="68"/>
      <c r="M6" s="68"/>
      <c r="N6" s="68"/>
      <c r="O6" s="68"/>
      <c r="P6" s="68"/>
      <c r="Q6" s="68"/>
      <c r="R6" s="68"/>
      <c r="S6" s="68"/>
      <c r="T6" s="69"/>
      <c r="U6" s="67"/>
      <c r="V6" s="67"/>
      <c r="W6" s="67"/>
      <c r="X6" s="67"/>
      <c r="Y6" s="67"/>
      <c r="Z6" s="67"/>
      <c r="AA6" s="67"/>
    </row>
    <row r="7" spans="1:27" s="21" customFormat="1" ht="25.5" customHeight="1" x14ac:dyDescent="0.25">
      <c r="A7" s="100"/>
      <c r="B7" s="105"/>
      <c r="C7" s="107"/>
      <c r="D7" s="75" t="s">
        <v>38</v>
      </c>
      <c r="E7" s="77" t="s">
        <v>41</v>
      </c>
      <c r="F7" s="70">
        <v>523.54999999999995</v>
      </c>
      <c r="G7" s="33">
        <v>5</v>
      </c>
      <c r="H7" s="56">
        <f t="shared" si="1"/>
        <v>5</v>
      </c>
      <c r="I7" s="57" t="str">
        <f t="shared" si="0"/>
        <v>OK</v>
      </c>
      <c r="J7" s="68"/>
      <c r="K7" s="68"/>
      <c r="L7" s="68"/>
      <c r="M7" s="68"/>
      <c r="N7" s="68"/>
      <c r="O7" s="68"/>
      <c r="P7" s="68"/>
      <c r="Q7" s="68"/>
      <c r="R7" s="68"/>
      <c r="S7" s="68"/>
      <c r="T7" s="69"/>
      <c r="U7" s="67"/>
      <c r="V7" s="67"/>
      <c r="W7" s="67"/>
      <c r="X7" s="67"/>
      <c r="Y7" s="67"/>
      <c r="Z7" s="67"/>
      <c r="AA7" s="67"/>
    </row>
    <row r="8" spans="1:27" s="21" customFormat="1" ht="19.5" customHeight="1" x14ac:dyDescent="0.25">
      <c r="A8" s="91" t="s">
        <v>56</v>
      </c>
      <c r="B8" s="93">
        <v>3</v>
      </c>
      <c r="C8" s="94" t="s">
        <v>60</v>
      </c>
      <c r="D8" s="71" t="s">
        <v>37</v>
      </c>
      <c r="E8" s="72" t="s">
        <v>41</v>
      </c>
      <c r="F8" s="73">
        <v>5.58</v>
      </c>
      <c r="G8" s="33"/>
      <c r="H8" s="56">
        <f>G8-(SUM(J8:S8))</f>
        <v>0</v>
      </c>
      <c r="I8" s="57" t="str">
        <f t="shared" si="0"/>
        <v>OK</v>
      </c>
      <c r="J8" s="68"/>
      <c r="K8" s="68"/>
      <c r="L8" s="68"/>
      <c r="M8" s="68"/>
      <c r="N8" s="68"/>
      <c r="O8" s="68"/>
      <c r="P8" s="68"/>
      <c r="Q8" s="68"/>
      <c r="R8" s="68"/>
      <c r="S8" s="68"/>
      <c r="T8" s="69"/>
      <c r="U8" s="67"/>
      <c r="V8" s="67"/>
      <c r="W8" s="67"/>
      <c r="X8" s="67"/>
      <c r="Y8" s="67"/>
      <c r="Z8" s="67"/>
      <c r="AA8" s="67"/>
    </row>
    <row r="9" spans="1:27" s="21" customFormat="1" ht="26.25" customHeight="1" x14ac:dyDescent="0.25">
      <c r="A9" s="92"/>
      <c r="B9" s="93"/>
      <c r="C9" s="95"/>
      <c r="D9" s="71" t="s">
        <v>38</v>
      </c>
      <c r="E9" s="74" t="s">
        <v>41</v>
      </c>
      <c r="F9" s="73">
        <v>400</v>
      </c>
      <c r="G9" s="33"/>
      <c r="H9" s="56">
        <f>G9-(SUM(J9:S9))</f>
        <v>0</v>
      </c>
      <c r="I9" s="57" t="str">
        <f t="shared" si="0"/>
        <v>OK</v>
      </c>
      <c r="J9" s="68"/>
      <c r="K9" s="68"/>
      <c r="L9" s="68"/>
      <c r="M9" s="68"/>
      <c r="N9" s="68"/>
      <c r="O9" s="68"/>
      <c r="P9" s="68"/>
      <c r="Q9" s="68"/>
      <c r="R9" s="68"/>
      <c r="S9" s="68"/>
      <c r="T9" s="69"/>
      <c r="U9" s="67"/>
      <c r="V9" s="67"/>
      <c r="W9" s="67"/>
      <c r="X9" s="67"/>
      <c r="Y9" s="67"/>
      <c r="Z9" s="67"/>
      <c r="AA9" s="67"/>
    </row>
    <row r="10" spans="1:27" s="21" customFormat="1" ht="19.5" customHeight="1" x14ac:dyDescent="0.25">
      <c r="A10" s="99" t="s">
        <v>57</v>
      </c>
      <c r="B10" s="101">
        <v>4</v>
      </c>
      <c r="C10" s="102" t="s">
        <v>39</v>
      </c>
      <c r="D10" s="75" t="s">
        <v>37</v>
      </c>
      <c r="E10" s="76" t="s">
        <v>41</v>
      </c>
      <c r="F10" s="70">
        <v>4</v>
      </c>
      <c r="G10" s="33">
        <f>2000+850</f>
        <v>2850</v>
      </c>
      <c r="H10" s="56">
        <f>G10-(SUM(J10:S10))</f>
        <v>0</v>
      </c>
      <c r="I10" s="57" t="str">
        <f t="shared" si="0"/>
        <v>OK</v>
      </c>
      <c r="J10" s="68">
        <v>2000</v>
      </c>
      <c r="K10" s="68">
        <v>850</v>
      </c>
      <c r="L10" s="68"/>
      <c r="M10" s="68"/>
      <c r="N10" s="68"/>
      <c r="O10" s="68"/>
      <c r="P10" s="68"/>
      <c r="Q10" s="68"/>
      <c r="R10" s="68"/>
      <c r="S10" s="68"/>
      <c r="T10" s="69"/>
      <c r="U10" s="67"/>
      <c r="V10" s="67"/>
      <c r="W10" s="67"/>
      <c r="X10" s="67"/>
      <c r="Y10" s="67"/>
      <c r="Z10" s="67"/>
      <c r="AA10" s="67"/>
    </row>
    <row r="11" spans="1:27" s="21" customFormat="1" ht="26.25" customHeight="1" x14ac:dyDescent="0.25">
      <c r="A11" s="100"/>
      <c r="B11" s="101"/>
      <c r="C11" s="103"/>
      <c r="D11" s="75" t="s">
        <v>38</v>
      </c>
      <c r="E11" s="77" t="s">
        <v>41</v>
      </c>
      <c r="F11" s="70">
        <v>138.82</v>
      </c>
      <c r="G11" s="33">
        <f>5+2</f>
        <v>7</v>
      </c>
      <c r="H11" s="56">
        <f>G11-(SUM(J11:S11))</f>
        <v>0</v>
      </c>
      <c r="I11" s="57" t="str">
        <f t="shared" si="0"/>
        <v>OK</v>
      </c>
      <c r="J11" s="68">
        <v>5</v>
      </c>
      <c r="K11" s="68">
        <v>2</v>
      </c>
      <c r="L11" s="68"/>
      <c r="M11" s="68"/>
      <c r="N11" s="68"/>
      <c r="O11" s="68"/>
      <c r="P11" s="68"/>
      <c r="Q11" s="68"/>
      <c r="R11" s="68"/>
      <c r="S11" s="68"/>
      <c r="T11" s="69"/>
      <c r="U11" s="67"/>
      <c r="V11" s="67"/>
      <c r="W11" s="67"/>
      <c r="X11" s="67"/>
      <c r="Y11" s="67"/>
      <c r="Z11" s="67"/>
      <c r="AA11" s="67"/>
    </row>
    <row r="13" spans="1:27" ht="18.75" x14ac:dyDescent="0.25">
      <c r="C13" s="96" t="s">
        <v>62</v>
      </c>
      <c r="D13" s="97"/>
      <c r="E13" s="97"/>
      <c r="F13" s="97"/>
      <c r="G13" s="97"/>
      <c r="H13" s="97"/>
      <c r="I13" s="97"/>
      <c r="J13" s="97"/>
      <c r="K13" s="97"/>
      <c r="L13" s="97"/>
      <c r="M13" s="97"/>
      <c r="N13" s="97"/>
      <c r="O13" s="97"/>
      <c r="P13" s="98"/>
    </row>
  </sheetData>
  <mergeCells count="35">
    <mergeCell ref="W1:W2"/>
    <mergeCell ref="X1:X2"/>
    <mergeCell ref="Y1:Y2"/>
    <mergeCell ref="K1:K2"/>
    <mergeCell ref="U1:U2"/>
    <mergeCell ref="Q1:Q2"/>
    <mergeCell ref="R1:R2"/>
    <mergeCell ref="S1:S2"/>
    <mergeCell ref="T1:T2"/>
    <mergeCell ref="C13:P13"/>
    <mergeCell ref="V1:V2"/>
    <mergeCell ref="J1:J2"/>
    <mergeCell ref="A2:I2"/>
    <mergeCell ref="A6:A7"/>
    <mergeCell ref="B6:B7"/>
    <mergeCell ref="C6:C7"/>
    <mergeCell ref="A4:A5"/>
    <mergeCell ref="B4:B5"/>
    <mergeCell ref="C4:C5"/>
    <mergeCell ref="AA1:AA2"/>
    <mergeCell ref="A10:A11"/>
    <mergeCell ref="B10:B11"/>
    <mergeCell ref="C10:C11"/>
    <mergeCell ref="Z1:Z2"/>
    <mergeCell ref="O1:O2"/>
    <mergeCell ref="P1:P2"/>
    <mergeCell ref="A1:C1"/>
    <mergeCell ref="L1:L2"/>
    <mergeCell ref="M1:M2"/>
    <mergeCell ref="N1:N2"/>
    <mergeCell ref="D1:F1"/>
    <mergeCell ref="G1:I1"/>
    <mergeCell ref="A8:A9"/>
    <mergeCell ref="B8:B9"/>
    <mergeCell ref="C8:C9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A14"/>
  <sheetViews>
    <sheetView zoomScale="80" zoomScaleNormal="80" workbookViewId="0">
      <selection activeCell="K25" sqref="K25"/>
    </sheetView>
  </sheetViews>
  <sheetFormatPr defaultColWidth="9.7109375" defaultRowHeight="15" x14ac:dyDescent="0.25"/>
  <cols>
    <col min="1" max="1" width="37.5703125" style="1" customWidth="1"/>
    <col min="2" max="2" width="10.28515625" style="1" customWidth="1"/>
    <col min="3" max="3" width="22" style="59" customWidth="1"/>
    <col min="4" max="4" width="25.28515625" style="1" customWidth="1"/>
    <col min="5" max="5" width="17.5703125" style="1" customWidth="1"/>
    <col min="6" max="6" width="15.42578125" style="1" customWidth="1"/>
    <col min="7" max="7" width="11.28515625" style="19" customWidth="1"/>
    <col min="8" max="8" width="13.28515625" style="58" customWidth="1"/>
    <col min="9" max="9" width="12.5703125" style="17" customWidth="1"/>
    <col min="10" max="19" width="15.7109375" style="18" customWidth="1"/>
    <col min="20" max="27" width="15.7109375" style="15" customWidth="1"/>
    <col min="28" max="16384" width="9.7109375" style="15"/>
  </cols>
  <sheetData>
    <row r="1" spans="1:27" ht="65.25" customHeight="1" x14ac:dyDescent="0.25">
      <c r="A1" s="88" t="s">
        <v>51</v>
      </c>
      <c r="B1" s="88"/>
      <c r="C1" s="88"/>
      <c r="D1" s="88" t="s">
        <v>43</v>
      </c>
      <c r="E1" s="88"/>
      <c r="F1" s="88"/>
      <c r="G1" s="88" t="s">
        <v>53</v>
      </c>
      <c r="H1" s="88"/>
      <c r="I1" s="88"/>
      <c r="J1" s="87" t="s">
        <v>61</v>
      </c>
      <c r="K1" s="87" t="s">
        <v>61</v>
      </c>
      <c r="L1" s="87" t="s">
        <v>61</v>
      </c>
      <c r="M1" s="87" t="s">
        <v>61</v>
      </c>
      <c r="N1" s="87" t="s">
        <v>61</v>
      </c>
      <c r="O1" s="87" t="s">
        <v>61</v>
      </c>
      <c r="P1" s="87" t="s">
        <v>61</v>
      </c>
      <c r="Q1" s="87" t="s">
        <v>61</v>
      </c>
      <c r="R1" s="87" t="s">
        <v>61</v>
      </c>
      <c r="S1" s="87" t="s">
        <v>61</v>
      </c>
      <c r="T1" s="87" t="s">
        <v>61</v>
      </c>
      <c r="U1" s="87" t="s">
        <v>61</v>
      </c>
      <c r="V1" s="87" t="s">
        <v>61</v>
      </c>
      <c r="W1" s="87" t="s">
        <v>61</v>
      </c>
      <c r="X1" s="87" t="s">
        <v>61</v>
      </c>
      <c r="Y1" s="87" t="s">
        <v>61</v>
      </c>
      <c r="Z1" s="87" t="s">
        <v>61</v>
      </c>
      <c r="AA1" s="87" t="s">
        <v>61</v>
      </c>
    </row>
    <row r="2" spans="1:27" ht="21.75" customHeight="1" x14ac:dyDescent="0.25">
      <c r="A2" s="88" t="s">
        <v>52</v>
      </c>
      <c r="B2" s="88"/>
      <c r="C2" s="88"/>
      <c r="D2" s="88"/>
      <c r="E2" s="88"/>
      <c r="F2" s="88"/>
      <c r="G2" s="88"/>
      <c r="H2" s="88"/>
      <c r="I2" s="88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  <c r="Z2" s="87"/>
      <c r="AA2" s="87"/>
    </row>
    <row r="3" spans="1:27" s="16" customFormat="1" ht="30" x14ac:dyDescent="0.2">
      <c r="A3" s="50" t="s">
        <v>3</v>
      </c>
      <c r="B3" s="50" t="s">
        <v>1</v>
      </c>
      <c r="C3" s="51" t="s">
        <v>40</v>
      </c>
      <c r="D3" s="51" t="s">
        <v>27</v>
      </c>
      <c r="E3" s="51" t="s">
        <v>28</v>
      </c>
      <c r="F3" s="52" t="s">
        <v>4</v>
      </c>
      <c r="G3" s="53" t="s">
        <v>26</v>
      </c>
      <c r="H3" s="54" t="s">
        <v>0</v>
      </c>
      <c r="I3" s="50" t="s">
        <v>5</v>
      </c>
      <c r="J3" s="55" t="s">
        <v>2</v>
      </c>
      <c r="K3" s="55" t="s">
        <v>2</v>
      </c>
      <c r="L3" s="55" t="s">
        <v>2</v>
      </c>
      <c r="M3" s="55" t="s">
        <v>2</v>
      </c>
      <c r="N3" s="55" t="s">
        <v>2</v>
      </c>
      <c r="O3" s="55" t="s">
        <v>2</v>
      </c>
      <c r="P3" s="55" t="s">
        <v>2</v>
      </c>
      <c r="Q3" s="55" t="s">
        <v>2</v>
      </c>
      <c r="R3" s="55" t="s">
        <v>2</v>
      </c>
      <c r="S3" s="55" t="s">
        <v>2</v>
      </c>
      <c r="T3" s="55" t="s">
        <v>2</v>
      </c>
      <c r="U3" s="55" t="s">
        <v>2</v>
      </c>
      <c r="V3" s="55" t="s">
        <v>2</v>
      </c>
      <c r="W3" s="55" t="s">
        <v>2</v>
      </c>
      <c r="X3" s="55" t="s">
        <v>2</v>
      </c>
      <c r="Y3" s="55" t="s">
        <v>2</v>
      </c>
      <c r="Z3" s="55" t="s">
        <v>2</v>
      </c>
      <c r="AA3" s="55" t="s">
        <v>2</v>
      </c>
    </row>
    <row r="4" spans="1:27" ht="19.5" customHeight="1" x14ac:dyDescent="0.25">
      <c r="A4" s="91" t="s">
        <v>54</v>
      </c>
      <c r="B4" s="93">
        <v>1</v>
      </c>
      <c r="C4" s="94" t="s">
        <v>58</v>
      </c>
      <c r="D4" s="71" t="s">
        <v>37</v>
      </c>
      <c r="E4" s="72" t="s">
        <v>41</v>
      </c>
      <c r="F4" s="73">
        <v>2.64</v>
      </c>
      <c r="G4" s="33">
        <v>1200</v>
      </c>
      <c r="H4" s="56">
        <f>G4-(SUM(J4:AA4))</f>
        <v>1200</v>
      </c>
      <c r="I4" s="57" t="str">
        <f t="shared" ref="I4:I11" si="0">IF(H4&lt;0,"ATENÇÃO","OK")</f>
        <v>OK</v>
      </c>
      <c r="J4" s="68"/>
      <c r="K4" s="68"/>
      <c r="L4" s="68"/>
      <c r="M4" s="68"/>
      <c r="N4" s="68"/>
      <c r="O4" s="68"/>
      <c r="P4" s="68"/>
      <c r="Q4" s="68"/>
      <c r="R4" s="68"/>
      <c r="S4" s="68"/>
      <c r="T4" s="69"/>
      <c r="U4" s="66"/>
      <c r="V4" s="66"/>
      <c r="W4" s="66"/>
      <c r="X4" s="66"/>
      <c r="Y4" s="66"/>
      <c r="Z4" s="66"/>
      <c r="AA4" s="66"/>
    </row>
    <row r="5" spans="1:27" ht="19.5" customHeight="1" x14ac:dyDescent="0.25">
      <c r="A5" s="92"/>
      <c r="B5" s="93"/>
      <c r="C5" s="95"/>
      <c r="D5" s="71" t="s">
        <v>38</v>
      </c>
      <c r="E5" s="74" t="s">
        <v>41</v>
      </c>
      <c r="F5" s="73">
        <v>522.29999999999995</v>
      </c>
      <c r="G5" s="33">
        <v>5</v>
      </c>
      <c r="H5" s="56">
        <f t="shared" ref="H5:H7" si="1">G5-(SUM(J5:S5))</f>
        <v>5</v>
      </c>
      <c r="I5" s="57" t="str">
        <f t="shared" si="0"/>
        <v>OK</v>
      </c>
      <c r="J5" s="68"/>
      <c r="K5" s="68"/>
      <c r="L5" s="68"/>
      <c r="M5" s="68"/>
      <c r="N5" s="68"/>
      <c r="O5" s="68"/>
      <c r="P5" s="68"/>
      <c r="Q5" s="68"/>
      <c r="R5" s="68"/>
      <c r="S5" s="68"/>
      <c r="T5" s="69"/>
      <c r="U5" s="66"/>
      <c r="V5" s="66"/>
      <c r="W5" s="66"/>
      <c r="X5" s="66"/>
      <c r="Y5" s="66"/>
      <c r="Z5" s="66"/>
      <c r="AA5" s="66"/>
    </row>
    <row r="6" spans="1:27" s="21" customFormat="1" ht="19.5" customHeight="1" x14ac:dyDescent="0.25">
      <c r="A6" s="99" t="s">
        <v>55</v>
      </c>
      <c r="B6" s="104">
        <v>2</v>
      </c>
      <c r="C6" s="106" t="s">
        <v>59</v>
      </c>
      <c r="D6" s="75" t="s">
        <v>37</v>
      </c>
      <c r="E6" s="76" t="s">
        <v>41</v>
      </c>
      <c r="F6" s="70">
        <v>4.37</v>
      </c>
      <c r="G6" s="33">
        <v>1200</v>
      </c>
      <c r="H6" s="56">
        <f t="shared" si="1"/>
        <v>1200</v>
      </c>
      <c r="I6" s="57" t="str">
        <f t="shared" si="0"/>
        <v>OK</v>
      </c>
      <c r="J6" s="68"/>
      <c r="K6" s="68"/>
      <c r="L6" s="68"/>
      <c r="M6" s="68"/>
      <c r="N6" s="68"/>
      <c r="O6" s="68"/>
      <c r="P6" s="68"/>
      <c r="Q6" s="68"/>
      <c r="R6" s="68"/>
      <c r="S6" s="68"/>
      <c r="T6" s="69"/>
      <c r="U6" s="67"/>
      <c r="V6" s="67"/>
      <c r="W6" s="67"/>
      <c r="X6" s="67"/>
      <c r="Y6" s="67"/>
      <c r="Z6" s="67"/>
      <c r="AA6" s="67"/>
    </row>
    <row r="7" spans="1:27" s="21" customFormat="1" ht="25.5" customHeight="1" x14ac:dyDescent="0.25">
      <c r="A7" s="100"/>
      <c r="B7" s="105"/>
      <c r="C7" s="107"/>
      <c r="D7" s="75" t="s">
        <v>38</v>
      </c>
      <c r="E7" s="77" t="s">
        <v>41</v>
      </c>
      <c r="F7" s="70">
        <v>523.54999999999995</v>
      </c>
      <c r="G7" s="33">
        <v>5</v>
      </c>
      <c r="H7" s="56">
        <f t="shared" si="1"/>
        <v>5</v>
      </c>
      <c r="I7" s="57" t="str">
        <f t="shared" si="0"/>
        <v>OK</v>
      </c>
      <c r="J7" s="68"/>
      <c r="K7" s="68"/>
      <c r="L7" s="68"/>
      <c r="M7" s="68"/>
      <c r="N7" s="68"/>
      <c r="O7" s="68"/>
      <c r="P7" s="68"/>
      <c r="Q7" s="68"/>
      <c r="R7" s="68"/>
      <c r="S7" s="68"/>
      <c r="T7" s="69"/>
      <c r="U7" s="67"/>
      <c r="V7" s="67"/>
      <c r="W7" s="67"/>
      <c r="X7" s="67"/>
      <c r="Y7" s="67"/>
      <c r="Z7" s="67"/>
      <c r="AA7" s="67"/>
    </row>
    <row r="8" spans="1:27" s="21" customFormat="1" ht="19.5" customHeight="1" x14ac:dyDescent="0.25">
      <c r="A8" s="91" t="s">
        <v>56</v>
      </c>
      <c r="B8" s="93">
        <v>3</v>
      </c>
      <c r="C8" s="94" t="s">
        <v>60</v>
      </c>
      <c r="D8" s="71" t="s">
        <v>37</v>
      </c>
      <c r="E8" s="72" t="s">
        <v>41</v>
      </c>
      <c r="F8" s="73">
        <v>5.58</v>
      </c>
      <c r="G8" s="33">
        <v>2500</v>
      </c>
      <c r="H8" s="56">
        <f>G8-(SUM(J8:S8))</f>
        <v>2500</v>
      </c>
      <c r="I8" s="57" t="str">
        <f t="shared" si="0"/>
        <v>OK</v>
      </c>
      <c r="J8" s="68"/>
      <c r="K8" s="68"/>
      <c r="L8" s="68"/>
      <c r="M8" s="68"/>
      <c r="N8" s="68"/>
      <c r="O8" s="68"/>
      <c r="P8" s="68"/>
      <c r="Q8" s="68"/>
      <c r="R8" s="68"/>
      <c r="S8" s="68"/>
      <c r="T8" s="69"/>
      <c r="U8" s="67"/>
      <c r="V8" s="67"/>
      <c r="W8" s="67"/>
      <c r="X8" s="67"/>
      <c r="Y8" s="67"/>
      <c r="Z8" s="67"/>
      <c r="AA8" s="67"/>
    </row>
    <row r="9" spans="1:27" s="21" customFormat="1" ht="26.25" customHeight="1" x14ac:dyDescent="0.25">
      <c r="A9" s="92"/>
      <c r="B9" s="93"/>
      <c r="C9" s="95"/>
      <c r="D9" s="71" t="s">
        <v>38</v>
      </c>
      <c r="E9" s="74" t="s">
        <v>41</v>
      </c>
      <c r="F9" s="73">
        <v>400</v>
      </c>
      <c r="G9" s="33">
        <v>7</v>
      </c>
      <c r="H9" s="56">
        <f>G9-(SUM(J9:S9))</f>
        <v>7</v>
      </c>
      <c r="I9" s="57" t="str">
        <f t="shared" si="0"/>
        <v>OK</v>
      </c>
      <c r="J9" s="68"/>
      <c r="K9" s="68"/>
      <c r="L9" s="68"/>
      <c r="M9" s="68"/>
      <c r="N9" s="68"/>
      <c r="O9" s="68"/>
      <c r="P9" s="68"/>
      <c r="Q9" s="68"/>
      <c r="R9" s="68"/>
      <c r="S9" s="68"/>
      <c r="T9" s="69"/>
      <c r="U9" s="67"/>
      <c r="V9" s="67"/>
      <c r="W9" s="67"/>
      <c r="X9" s="67"/>
      <c r="Y9" s="67"/>
      <c r="Z9" s="67"/>
      <c r="AA9" s="67"/>
    </row>
    <row r="10" spans="1:27" s="21" customFormat="1" ht="19.5" customHeight="1" x14ac:dyDescent="0.25">
      <c r="A10" s="99" t="s">
        <v>57</v>
      </c>
      <c r="B10" s="101">
        <v>4</v>
      </c>
      <c r="C10" s="102" t="s">
        <v>39</v>
      </c>
      <c r="D10" s="75" t="s">
        <v>37</v>
      </c>
      <c r="E10" s="76" t="s">
        <v>41</v>
      </c>
      <c r="F10" s="70">
        <v>4</v>
      </c>
      <c r="G10" s="33">
        <f>2500-1400</f>
        <v>1100</v>
      </c>
      <c r="H10" s="56">
        <f>G10-(SUM(J10:S10))</f>
        <v>1100</v>
      </c>
      <c r="I10" s="57" t="str">
        <f t="shared" si="0"/>
        <v>OK</v>
      </c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9"/>
      <c r="U10" s="67"/>
      <c r="V10" s="67"/>
      <c r="W10" s="67"/>
      <c r="X10" s="67"/>
      <c r="Y10" s="67"/>
      <c r="Z10" s="67"/>
      <c r="AA10" s="67"/>
    </row>
    <row r="11" spans="1:27" s="21" customFormat="1" ht="26.25" customHeight="1" x14ac:dyDescent="0.25">
      <c r="A11" s="100"/>
      <c r="B11" s="101"/>
      <c r="C11" s="103"/>
      <c r="D11" s="75" t="s">
        <v>38</v>
      </c>
      <c r="E11" s="77" t="s">
        <v>41</v>
      </c>
      <c r="F11" s="70">
        <v>138.82</v>
      </c>
      <c r="G11" s="33">
        <v>7</v>
      </c>
      <c r="H11" s="56">
        <f>G11-(SUM(J11:S11))</f>
        <v>7</v>
      </c>
      <c r="I11" s="57" t="str">
        <f t="shared" si="0"/>
        <v>OK</v>
      </c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9"/>
      <c r="U11" s="67"/>
      <c r="V11" s="67"/>
      <c r="W11" s="67"/>
      <c r="X11" s="67"/>
      <c r="Y11" s="67"/>
      <c r="Z11" s="67"/>
      <c r="AA11" s="67"/>
    </row>
    <row r="14" spans="1:27" ht="18.75" x14ac:dyDescent="0.25">
      <c r="C14" s="96" t="s">
        <v>62</v>
      </c>
      <c r="D14" s="97"/>
      <c r="E14" s="97"/>
      <c r="F14" s="97"/>
      <c r="G14" s="97"/>
      <c r="H14" s="97"/>
      <c r="I14" s="97"/>
      <c r="J14" s="97"/>
      <c r="K14" s="97"/>
      <c r="L14" s="97"/>
      <c r="M14" s="97"/>
      <c r="N14" s="97"/>
      <c r="O14" s="97"/>
      <c r="P14" s="98"/>
    </row>
  </sheetData>
  <mergeCells count="35">
    <mergeCell ref="AA1:AA2"/>
    <mergeCell ref="A10:A11"/>
    <mergeCell ref="B10:B11"/>
    <mergeCell ref="C10:C11"/>
    <mergeCell ref="C14:P14"/>
    <mergeCell ref="V1:V2"/>
    <mergeCell ref="W1:W2"/>
    <mergeCell ref="X1:X2"/>
    <mergeCell ref="Y1:Y2"/>
    <mergeCell ref="Z1:Z2"/>
    <mergeCell ref="A6:A7"/>
    <mergeCell ref="B6:B7"/>
    <mergeCell ref="C6:C7"/>
    <mergeCell ref="A8:A9"/>
    <mergeCell ref="B8:B9"/>
    <mergeCell ref="C8:C9"/>
    <mergeCell ref="A4:A5"/>
    <mergeCell ref="B4:B5"/>
    <mergeCell ref="C4:C5"/>
    <mergeCell ref="M1:M2"/>
    <mergeCell ref="N1:N2"/>
    <mergeCell ref="A1:C1"/>
    <mergeCell ref="D1:F1"/>
    <mergeCell ref="G1:I1"/>
    <mergeCell ref="J1:J2"/>
    <mergeCell ref="K1:K2"/>
    <mergeCell ref="L1:L2"/>
    <mergeCell ref="S1:S2"/>
    <mergeCell ref="T1:T2"/>
    <mergeCell ref="U1:U2"/>
    <mergeCell ref="A2:I2"/>
    <mergeCell ref="O1:O2"/>
    <mergeCell ref="P1:P2"/>
    <mergeCell ref="Q1:Q2"/>
    <mergeCell ref="R1:R2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A14"/>
  <sheetViews>
    <sheetView zoomScale="80" zoomScaleNormal="80" workbookViewId="0">
      <selection activeCell="C14" sqref="C14:P14"/>
    </sheetView>
  </sheetViews>
  <sheetFormatPr defaultColWidth="9.7109375" defaultRowHeight="15" x14ac:dyDescent="0.25"/>
  <cols>
    <col min="1" max="1" width="37.5703125" style="1" customWidth="1"/>
    <col min="2" max="2" width="10.28515625" style="1" customWidth="1"/>
    <col min="3" max="3" width="22" style="59" customWidth="1"/>
    <col min="4" max="4" width="25.28515625" style="1" customWidth="1"/>
    <col min="5" max="5" width="17.5703125" style="1" customWidth="1"/>
    <col min="6" max="6" width="15.42578125" style="1" customWidth="1"/>
    <col min="7" max="7" width="11.28515625" style="19" customWidth="1"/>
    <col min="8" max="8" width="13.28515625" style="58" customWidth="1"/>
    <col min="9" max="9" width="12.5703125" style="17" customWidth="1"/>
    <col min="10" max="19" width="15.7109375" style="18" customWidth="1"/>
    <col min="20" max="27" width="15.7109375" style="15" customWidth="1"/>
    <col min="28" max="16384" width="9.7109375" style="15"/>
  </cols>
  <sheetData>
    <row r="1" spans="1:27" ht="65.25" customHeight="1" x14ac:dyDescent="0.25">
      <c r="A1" s="88" t="s">
        <v>51</v>
      </c>
      <c r="B1" s="88"/>
      <c r="C1" s="88"/>
      <c r="D1" s="88" t="s">
        <v>43</v>
      </c>
      <c r="E1" s="88"/>
      <c r="F1" s="88"/>
      <c r="G1" s="88" t="s">
        <v>53</v>
      </c>
      <c r="H1" s="88"/>
      <c r="I1" s="88"/>
      <c r="J1" s="87" t="s">
        <v>94</v>
      </c>
      <c r="K1" s="87" t="s">
        <v>95</v>
      </c>
      <c r="L1" s="87" t="s">
        <v>117</v>
      </c>
      <c r="M1" s="87" t="s">
        <v>61</v>
      </c>
      <c r="N1" s="87" t="s">
        <v>61</v>
      </c>
      <c r="O1" s="87" t="s">
        <v>61</v>
      </c>
      <c r="P1" s="87" t="s">
        <v>61</v>
      </c>
      <c r="Q1" s="87" t="s">
        <v>61</v>
      </c>
      <c r="R1" s="87" t="s">
        <v>61</v>
      </c>
      <c r="S1" s="87" t="s">
        <v>61</v>
      </c>
      <c r="T1" s="87" t="s">
        <v>61</v>
      </c>
      <c r="U1" s="87" t="s">
        <v>61</v>
      </c>
      <c r="V1" s="87" t="s">
        <v>61</v>
      </c>
      <c r="W1" s="87" t="s">
        <v>61</v>
      </c>
      <c r="X1" s="87" t="s">
        <v>61</v>
      </c>
      <c r="Y1" s="87" t="s">
        <v>61</v>
      </c>
      <c r="Z1" s="87" t="s">
        <v>61</v>
      </c>
      <c r="AA1" s="87" t="s">
        <v>61</v>
      </c>
    </row>
    <row r="2" spans="1:27" ht="21.75" customHeight="1" x14ac:dyDescent="0.25">
      <c r="A2" s="88" t="s">
        <v>52</v>
      </c>
      <c r="B2" s="88"/>
      <c r="C2" s="88"/>
      <c r="D2" s="88"/>
      <c r="E2" s="88"/>
      <c r="F2" s="88"/>
      <c r="G2" s="88"/>
      <c r="H2" s="88"/>
      <c r="I2" s="88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  <c r="Z2" s="87"/>
      <c r="AA2" s="87"/>
    </row>
    <row r="3" spans="1:27" s="16" customFormat="1" ht="30" x14ac:dyDescent="0.2">
      <c r="A3" s="50" t="s">
        <v>3</v>
      </c>
      <c r="B3" s="50" t="s">
        <v>1</v>
      </c>
      <c r="C3" s="51" t="s">
        <v>40</v>
      </c>
      <c r="D3" s="51" t="s">
        <v>27</v>
      </c>
      <c r="E3" s="51" t="s">
        <v>28</v>
      </c>
      <c r="F3" s="52" t="s">
        <v>4</v>
      </c>
      <c r="G3" s="53" t="s">
        <v>26</v>
      </c>
      <c r="H3" s="54" t="s">
        <v>0</v>
      </c>
      <c r="I3" s="50" t="s">
        <v>5</v>
      </c>
      <c r="J3" s="80">
        <v>43146</v>
      </c>
      <c r="K3" s="80">
        <v>43244</v>
      </c>
      <c r="L3" s="80">
        <v>43417</v>
      </c>
      <c r="M3" s="55" t="s">
        <v>2</v>
      </c>
      <c r="N3" s="55" t="s">
        <v>2</v>
      </c>
      <c r="O3" s="55" t="s">
        <v>2</v>
      </c>
      <c r="P3" s="55" t="s">
        <v>2</v>
      </c>
      <c r="Q3" s="55" t="s">
        <v>2</v>
      </c>
      <c r="R3" s="55" t="s">
        <v>2</v>
      </c>
      <c r="S3" s="55" t="s">
        <v>2</v>
      </c>
      <c r="T3" s="55" t="s">
        <v>2</v>
      </c>
      <c r="U3" s="55" t="s">
        <v>2</v>
      </c>
      <c r="V3" s="55" t="s">
        <v>2</v>
      </c>
      <c r="W3" s="55" t="s">
        <v>2</v>
      </c>
      <c r="X3" s="55" t="s">
        <v>2</v>
      </c>
      <c r="Y3" s="55" t="s">
        <v>2</v>
      </c>
      <c r="Z3" s="55" t="s">
        <v>2</v>
      </c>
      <c r="AA3" s="55" t="s">
        <v>2</v>
      </c>
    </row>
    <row r="4" spans="1:27" ht="19.5" customHeight="1" x14ac:dyDescent="0.25">
      <c r="A4" s="91" t="s">
        <v>54</v>
      </c>
      <c r="B4" s="93">
        <v>1</v>
      </c>
      <c r="C4" s="94" t="s">
        <v>58</v>
      </c>
      <c r="D4" s="71" t="s">
        <v>37</v>
      </c>
      <c r="E4" s="72" t="s">
        <v>41</v>
      </c>
      <c r="F4" s="73">
        <v>2.64</v>
      </c>
      <c r="G4" s="33">
        <v>3000</v>
      </c>
      <c r="H4" s="56">
        <f>G4-(SUM(J4:AA4))</f>
        <v>3000</v>
      </c>
      <c r="I4" s="57" t="str">
        <f t="shared" ref="I4:I11" si="0">IF(H4&lt;0,"ATENÇÃO","OK")</f>
        <v>OK</v>
      </c>
      <c r="J4" s="84"/>
      <c r="K4" s="68"/>
      <c r="L4" s="68"/>
      <c r="M4" s="68"/>
      <c r="N4" s="68"/>
      <c r="O4" s="68"/>
      <c r="P4" s="68"/>
      <c r="Q4" s="68"/>
      <c r="R4" s="68"/>
      <c r="S4" s="68"/>
      <c r="T4" s="69"/>
      <c r="U4" s="66"/>
      <c r="V4" s="66"/>
      <c r="W4" s="66"/>
      <c r="X4" s="66"/>
      <c r="Y4" s="66"/>
      <c r="Z4" s="66"/>
      <c r="AA4" s="66"/>
    </row>
    <row r="5" spans="1:27" ht="19.5" customHeight="1" x14ac:dyDescent="0.25">
      <c r="A5" s="92"/>
      <c r="B5" s="93"/>
      <c r="C5" s="95"/>
      <c r="D5" s="71" t="s">
        <v>38</v>
      </c>
      <c r="E5" s="74" t="s">
        <v>41</v>
      </c>
      <c r="F5" s="73">
        <v>522.29999999999995</v>
      </c>
      <c r="G5" s="33">
        <v>4</v>
      </c>
      <c r="H5" s="56">
        <f t="shared" ref="H5:H7" si="1">G5-(SUM(J5:S5))</f>
        <v>4</v>
      </c>
      <c r="I5" s="57" t="str">
        <f t="shared" si="0"/>
        <v>OK</v>
      </c>
      <c r="J5" s="84"/>
      <c r="K5" s="68"/>
      <c r="L5" s="68"/>
      <c r="M5" s="68"/>
      <c r="N5" s="68"/>
      <c r="O5" s="68"/>
      <c r="P5" s="68"/>
      <c r="Q5" s="68"/>
      <c r="R5" s="68"/>
      <c r="S5" s="68"/>
      <c r="T5" s="69"/>
      <c r="U5" s="66"/>
      <c r="V5" s="66"/>
      <c r="W5" s="66"/>
      <c r="X5" s="66"/>
      <c r="Y5" s="66"/>
      <c r="Z5" s="66"/>
      <c r="AA5" s="66"/>
    </row>
    <row r="6" spans="1:27" s="21" customFormat="1" ht="19.5" customHeight="1" x14ac:dyDescent="0.25">
      <c r="A6" s="99" t="s">
        <v>55</v>
      </c>
      <c r="B6" s="104">
        <v>2</v>
      </c>
      <c r="C6" s="106" t="s">
        <v>59</v>
      </c>
      <c r="D6" s="75" t="s">
        <v>37</v>
      </c>
      <c r="E6" s="76" t="s">
        <v>41</v>
      </c>
      <c r="F6" s="70">
        <v>4.37</v>
      </c>
      <c r="G6" s="33">
        <v>2000</v>
      </c>
      <c r="H6" s="56">
        <f t="shared" si="1"/>
        <v>2000</v>
      </c>
      <c r="I6" s="57" t="str">
        <f t="shared" si="0"/>
        <v>OK</v>
      </c>
      <c r="J6" s="84"/>
      <c r="K6" s="68"/>
      <c r="L6" s="68"/>
      <c r="M6" s="68"/>
      <c r="N6" s="68"/>
      <c r="O6" s="68"/>
      <c r="P6" s="68"/>
      <c r="Q6" s="68"/>
      <c r="R6" s="68"/>
      <c r="S6" s="68"/>
      <c r="T6" s="69"/>
      <c r="U6" s="67"/>
      <c r="V6" s="67"/>
      <c r="W6" s="67"/>
      <c r="X6" s="67"/>
      <c r="Y6" s="67"/>
      <c r="Z6" s="67"/>
      <c r="AA6" s="67"/>
    </row>
    <row r="7" spans="1:27" s="21" customFormat="1" ht="25.5" customHeight="1" x14ac:dyDescent="0.25">
      <c r="A7" s="100"/>
      <c r="B7" s="105"/>
      <c r="C7" s="107"/>
      <c r="D7" s="75" t="s">
        <v>38</v>
      </c>
      <c r="E7" s="77" t="s">
        <v>41</v>
      </c>
      <c r="F7" s="70">
        <v>523.54999999999995</v>
      </c>
      <c r="G7" s="33">
        <v>4</v>
      </c>
      <c r="H7" s="56">
        <f t="shared" si="1"/>
        <v>4</v>
      </c>
      <c r="I7" s="57" t="str">
        <f t="shared" si="0"/>
        <v>OK</v>
      </c>
      <c r="J7" s="84"/>
      <c r="K7" s="68"/>
      <c r="L7" s="68"/>
      <c r="M7" s="68"/>
      <c r="N7" s="68"/>
      <c r="O7" s="68"/>
      <c r="P7" s="68"/>
      <c r="Q7" s="68"/>
      <c r="R7" s="68"/>
      <c r="S7" s="68"/>
      <c r="T7" s="69"/>
      <c r="U7" s="67"/>
      <c r="V7" s="67"/>
      <c r="W7" s="67"/>
      <c r="X7" s="67"/>
      <c r="Y7" s="67"/>
      <c r="Z7" s="67"/>
      <c r="AA7" s="67"/>
    </row>
    <row r="8" spans="1:27" s="21" customFormat="1" ht="19.5" customHeight="1" x14ac:dyDescent="0.25">
      <c r="A8" s="91" t="s">
        <v>56</v>
      </c>
      <c r="B8" s="93">
        <v>3</v>
      </c>
      <c r="C8" s="94" t="s">
        <v>60</v>
      </c>
      <c r="D8" s="71" t="s">
        <v>37</v>
      </c>
      <c r="E8" s="72" t="s">
        <v>41</v>
      </c>
      <c r="F8" s="73">
        <v>5.58</v>
      </c>
      <c r="G8" s="33">
        <v>1500</v>
      </c>
      <c r="H8" s="56">
        <f>G8-(SUM(J8:S8))</f>
        <v>1500</v>
      </c>
      <c r="I8" s="57" t="str">
        <f t="shared" si="0"/>
        <v>OK</v>
      </c>
      <c r="J8" s="84"/>
      <c r="K8" s="68"/>
      <c r="L8" s="68"/>
      <c r="M8" s="68"/>
      <c r="N8" s="68"/>
      <c r="O8" s="68"/>
      <c r="P8" s="68"/>
      <c r="Q8" s="68"/>
      <c r="R8" s="68"/>
      <c r="S8" s="68"/>
      <c r="T8" s="69"/>
      <c r="U8" s="67"/>
      <c r="V8" s="67"/>
      <c r="W8" s="67"/>
      <c r="X8" s="67"/>
      <c r="Y8" s="67"/>
      <c r="Z8" s="67"/>
      <c r="AA8" s="67"/>
    </row>
    <row r="9" spans="1:27" s="21" customFormat="1" ht="26.25" customHeight="1" x14ac:dyDescent="0.25">
      <c r="A9" s="92"/>
      <c r="B9" s="93"/>
      <c r="C9" s="95"/>
      <c r="D9" s="71" t="s">
        <v>38</v>
      </c>
      <c r="E9" s="74" t="s">
        <v>41</v>
      </c>
      <c r="F9" s="73">
        <v>400</v>
      </c>
      <c r="G9" s="33">
        <v>4</v>
      </c>
      <c r="H9" s="56">
        <f>G9-(SUM(J9:S9))</f>
        <v>4</v>
      </c>
      <c r="I9" s="57" t="str">
        <f t="shared" si="0"/>
        <v>OK</v>
      </c>
      <c r="J9" s="84"/>
      <c r="K9" s="68"/>
      <c r="L9" s="68"/>
      <c r="M9" s="68"/>
      <c r="N9" s="68"/>
      <c r="O9" s="68"/>
      <c r="P9" s="68"/>
      <c r="Q9" s="68"/>
      <c r="R9" s="68"/>
      <c r="S9" s="68"/>
      <c r="T9" s="69"/>
      <c r="U9" s="67"/>
      <c r="V9" s="67"/>
      <c r="W9" s="67"/>
      <c r="X9" s="67"/>
      <c r="Y9" s="67"/>
      <c r="Z9" s="67"/>
      <c r="AA9" s="67"/>
    </row>
    <row r="10" spans="1:27" s="21" customFormat="1" ht="19.5" customHeight="1" x14ac:dyDescent="0.25">
      <c r="A10" s="99" t="s">
        <v>57</v>
      </c>
      <c r="B10" s="101">
        <v>4</v>
      </c>
      <c r="C10" s="102" t="s">
        <v>39</v>
      </c>
      <c r="D10" s="75" t="s">
        <v>37</v>
      </c>
      <c r="E10" s="76" t="s">
        <v>41</v>
      </c>
      <c r="F10" s="70">
        <v>4</v>
      </c>
      <c r="G10" s="33">
        <f>4000-500</f>
        <v>3500</v>
      </c>
      <c r="H10" s="56">
        <f>G10-(SUM(J10:S10))</f>
        <v>2301</v>
      </c>
      <c r="I10" s="57" t="str">
        <f t="shared" si="0"/>
        <v>OK</v>
      </c>
      <c r="J10" s="82">
        <v>700</v>
      </c>
      <c r="K10" s="82">
        <v>250</v>
      </c>
      <c r="L10" s="82">
        <v>249</v>
      </c>
      <c r="M10" s="68"/>
      <c r="N10" s="68"/>
      <c r="O10" s="68"/>
      <c r="P10" s="68"/>
      <c r="Q10" s="68"/>
      <c r="R10" s="68"/>
      <c r="S10" s="68"/>
      <c r="T10" s="69"/>
      <c r="U10" s="67"/>
      <c r="V10" s="67"/>
      <c r="W10" s="67"/>
      <c r="X10" s="67"/>
      <c r="Y10" s="67"/>
      <c r="Z10" s="67"/>
      <c r="AA10" s="67"/>
    </row>
    <row r="11" spans="1:27" s="21" customFormat="1" ht="26.25" customHeight="1" x14ac:dyDescent="0.25">
      <c r="A11" s="100"/>
      <c r="B11" s="101"/>
      <c r="C11" s="103"/>
      <c r="D11" s="75" t="s">
        <v>38</v>
      </c>
      <c r="E11" s="77" t="s">
        <v>41</v>
      </c>
      <c r="F11" s="70">
        <v>138.82</v>
      </c>
      <c r="G11" s="33">
        <v>8</v>
      </c>
      <c r="H11" s="56">
        <f>G11-(SUM(J11:S11))</f>
        <v>2</v>
      </c>
      <c r="I11" s="57" t="str">
        <f t="shared" si="0"/>
        <v>OK</v>
      </c>
      <c r="J11" s="82">
        <v>6</v>
      </c>
      <c r="K11" s="68"/>
      <c r="L11" s="68"/>
      <c r="M11" s="68"/>
      <c r="N11" s="68"/>
      <c r="O11" s="68"/>
      <c r="P11" s="68"/>
      <c r="Q11" s="68"/>
      <c r="R11" s="68"/>
      <c r="S11" s="68"/>
      <c r="T11" s="69"/>
      <c r="U11" s="67"/>
      <c r="V11" s="67"/>
      <c r="W11" s="67"/>
      <c r="X11" s="67"/>
      <c r="Y11" s="67"/>
      <c r="Z11" s="67"/>
      <c r="AA11" s="67"/>
    </row>
    <row r="14" spans="1:27" ht="18.75" x14ac:dyDescent="0.25">
      <c r="C14" s="96" t="s">
        <v>62</v>
      </c>
      <c r="D14" s="97"/>
      <c r="E14" s="97"/>
      <c r="F14" s="97"/>
      <c r="G14" s="97"/>
      <c r="H14" s="97"/>
      <c r="I14" s="97"/>
      <c r="J14" s="97"/>
      <c r="K14" s="97"/>
      <c r="L14" s="97"/>
      <c r="M14" s="97"/>
      <c r="N14" s="97"/>
      <c r="O14" s="97"/>
      <c r="P14" s="98"/>
    </row>
  </sheetData>
  <mergeCells count="35">
    <mergeCell ref="AA1:AA2"/>
    <mergeCell ref="A10:A11"/>
    <mergeCell ref="B10:B11"/>
    <mergeCell ref="C10:C11"/>
    <mergeCell ref="C14:P14"/>
    <mergeCell ref="V1:V2"/>
    <mergeCell ref="W1:W2"/>
    <mergeCell ref="X1:X2"/>
    <mergeCell ref="Y1:Y2"/>
    <mergeCell ref="Z1:Z2"/>
    <mergeCell ref="A6:A7"/>
    <mergeCell ref="B6:B7"/>
    <mergeCell ref="C6:C7"/>
    <mergeCell ref="A8:A9"/>
    <mergeCell ref="B8:B9"/>
    <mergeCell ref="C8:C9"/>
    <mergeCell ref="A4:A5"/>
    <mergeCell ref="B4:B5"/>
    <mergeCell ref="C4:C5"/>
    <mergeCell ref="M1:M2"/>
    <mergeCell ref="N1:N2"/>
    <mergeCell ref="A1:C1"/>
    <mergeCell ref="D1:F1"/>
    <mergeCell ref="G1:I1"/>
    <mergeCell ref="J1:J2"/>
    <mergeCell ref="K1:K2"/>
    <mergeCell ref="L1:L2"/>
    <mergeCell ref="S1:S2"/>
    <mergeCell ref="T1:T2"/>
    <mergeCell ref="U1:U2"/>
    <mergeCell ref="A2:I2"/>
    <mergeCell ref="O1:O2"/>
    <mergeCell ref="P1:P2"/>
    <mergeCell ref="Q1:Q2"/>
    <mergeCell ref="R1:R2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12</vt:i4>
      </vt:variant>
    </vt:vector>
  </HeadingPairs>
  <TitlesOfParts>
    <vt:vector size="12" baseType="lpstr">
      <vt:lpstr>Reitoria</vt:lpstr>
      <vt:lpstr>PROEX</vt:lpstr>
      <vt:lpstr>ESAG</vt:lpstr>
      <vt:lpstr>CEART</vt:lpstr>
      <vt:lpstr>CEAD</vt:lpstr>
      <vt:lpstr>FAED</vt:lpstr>
      <vt:lpstr>CEFID</vt:lpstr>
      <vt:lpstr>CERES</vt:lpstr>
      <vt:lpstr>CESFI</vt:lpstr>
      <vt:lpstr>GESTOR</vt:lpstr>
      <vt:lpstr>Modelo Anexo II IN 002_2014</vt:lpstr>
      <vt:lpstr>Modelo Anexo I IN 002_2014</vt:lpstr>
    </vt:vector>
  </TitlesOfParts>
  <Company>..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MARCELO DARCI DE SOUZA</cp:lastModifiedBy>
  <cp:lastPrinted>2014-06-04T18:55:53Z</cp:lastPrinted>
  <dcterms:created xsi:type="dcterms:W3CDTF">2010-06-19T20:43:11Z</dcterms:created>
  <dcterms:modified xsi:type="dcterms:W3CDTF">2019-02-28T16:10:36Z</dcterms:modified>
</cp:coreProperties>
</file>