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359.2017  - UDESC -  - Pneus -  SGPE 5691.2017 Relançamento II PE1100.2017 - VIG 25.01.19\"/>
    </mc:Choice>
  </mc:AlternateContent>
  <bookViews>
    <workbookView xWindow="0" yWindow="0" windowWidth="20490" windowHeight="7455" tabRatio="857" activeTab="11"/>
  </bookViews>
  <sheets>
    <sheet name="Reitoria" sheetId="75" r:id="rId1"/>
    <sheet name="CEART" sheetId="106" r:id="rId2"/>
    <sheet name="CEFID" sheetId="122" r:id="rId3"/>
    <sheet name="FAED" sheetId="121" r:id="rId4"/>
    <sheet name="CEAD" sheetId="108" r:id="rId5"/>
    <sheet name="CCT" sheetId="112" r:id="rId6"/>
    <sheet name="CEPLAN" sheetId="113" r:id="rId7"/>
    <sheet name="CAV" sheetId="117" r:id="rId8"/>
    <sheet name="CEO" sheetId="114" r:id="rId9"/>
    <sheet name="CESFI" sheetId="111" r:id="rId10"/>
    <sheet name="CERES" sheetId="110" r:id="rId11"/>
    <sheet name="GESTOR" sheetId="91" r:id="rId12"/>
    <sheet name="Modelo Anexo II IN 002_2014" sheetId="77" r:id="rId13"/>
  </sheets>
  <definedNames>
    <definedName name="diasuteis" localSheetId="2">#REF!</definedName>
    <definedName name="diasuteis" localSheetId="3">#REF!</definedName>
    <definedName name="diasuteis" localSheetId="11">#REF!</definedName>
    <definedName name="diasuteis" localSheetId="0">#REF!</definedName>
    <definedName name="diasuteis">#REF!</definedName>
    <definedName name="Ferias" localSheetId="2">#REF!</definedName>
    <definedName name="Ferias" localSheetId="3">#REF!</definedName>
    <definedName name="Ferias" localSheetId="11">#REF!</definedName>
    <definedName name="Ferias">#REF!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11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H5" i="91" l="1"/>
  <c r="J5" i="91" s="1"/>
  <c r="I5" i="91"/>
  <c r="H6" i="91"/>
  <c r="J6" i="91" s="1"/>
  <c r="I6" i="91"/>
  <c r="H7" i="91"/>
  <c r="I7" i="91"/>
  <c r="J7" i="91" s="1"/>
  <c r="H8" i="91"/>
  <c r="I8" i="91"/>
  <c r="J8" i="91"/>
  <c r="H9" i="91"/>
  <c r="J9" i="91" s="1"/>
  <c r="I9" i="91"/>
  <c r="H10" i="91"/>
  <c r="J10" i="91" s="1"/>
  <c r="I10" i="91"/>
  <c r="H11" i="91"/>
  <c r="I11" i="91"/>
  <c r="J11" i="91" s="1"/>
  <c r="H12" i="91"/>
  <c r="I12" i="91"/>
  <c r="J12" i="91"/>
  <c r="H13" i="91"/>
  <c r="J13" i="91" s="1"/>
  <c r="I13" i="91"/>
  <c r="H14" i="91"/>
  <c r="J14" i="91" s="1"/>
  <c r="I14" i="91"/>
  <c r="H15" i="91"/>
  <c r="I15" i="91"/>
  <c r="J15" i="91" s="1"/>
  <c r="H16" i="91"/>
  <c r="I16" i="91"/>
  <c r="J16" i="91"/>
  <c r="H17" i="91"/>
  <c r="J17" i="91" s="1"/>
  <c r="I17" i="91"/>
  <c r="H20" i="91"/>
  <c r="I20" i="91"/>
  <c r="J20" i="91"/>
  <c r="H21" i="91"/>
  <c r="J21" i="91" s="1"/>
  <c r="I21" i="91"/>
  <c r="H22" i="91"/>
  <c r="J22" i="91" s="1"/>
  <c r="I22" i="91"/>
  <c r="H23" i="91"/>
  <c r="I23" i="91"/>
  <c r="J23" i="91" s="1"/>
  <c r="H4" i="91"/>
  <c r="K2" i="106" l="1"/>
  <c r="H15" i="114" l="1"/>
  <c r="H15" i="113"/>
  <c r="H15" i="110" l="1"/>
  <c r="H15" i="106" l="1"/>
  <c r="H15" i="121"/>
  <c r="I23" i="110" l="1"/>
  <c r="J23" i="110" s="1"/>
  <c r="I22" i="110"/>
  <c r="J22" i="110" s="1"/>
  <c r="I21" i="110"/>
  <c r="J21" i="110" s="1"/>
  <c r="I20" i="110"/>
  <c r="J20" i="110" s="1"/>
  <c r="I17" i="110"/>
  <c r="J17" i="110" s="1"/>
  <c r="I16" i="110"/>
  <c r="J16" i="110" s="1"/>
  <c r="I15" i="110"/>
  <c r="J15" i="110" s="1"/>
  <c r="I14" i="110"/>
  <c r="J14" i="110" s="1"/>
  <c r="I13" i="110"/>
  <c r="J13" i="110" s="1"/>
  <c r="I12" i="110"/>
  <c r="J12" i="110" s="1"/>
  <c r="I11" i="110"/>
  <c r="J11" i="110" s="1"/>
  <c r="J10" i="110"/>
  <c r="I10" i="110"/>
  <c r="I9" i="110"/>
  <c r="J9" i="110" s="1"/>
  <c r="I8" i="110"/>
  <c r="J8" i="110" s="1"/>
  <c r="I7" i="110"/>
  <c r="J7" i="110" s="1"/>
  <c r="I6" i="110"/>
  <c r="J6" i="110" s="1"/>
  <c r="I5" i="110"/>
  <c r="J5" i="110" s="1"/>
  <c r="I4" i="110"/>
  <c r="J4" i="110" s="1"/>
  <c r="I23" i="111"/>
  <c r="J23" i="111" s="1"/>
  <c r="I22" i="111"/>
  <c r="J22" i="111" s="1"/>
  <c r="I21" i="111"/>
  <c r="J21" i="111" s="1"/>
  <c r="I20" i="111"/>
  <c r="J20" i="111" s="1"/>
  <c r="I17" i="111"/>
  <c r="J17" i="111" s="1"/>
  <c r="I16" i="111"/>
  <c r="J16" i="111" s="1"/>
  <c r="I15" i="111"/>
  <c r="J15" i="111" s="1"/>
  <c r="I14" i="111"/>
  <c r="J14" i="111" s="1"/>
  <c r="I13" i="111"/>
  <c r="J13" i="111" s="1"/>
  <c r="I12" i="111"/>
  <c r="J12" i="111" s="1"/>
  <c r="I11" i="111"/>
  <c r="J11" i="111" s="1"/>
  <c r="I10" i="111"/>
  <c r="J10" i="111" s="1"/>
  <c r="I9" i="111"/>
  <c r="J9" i="111" s="1"/>
  <c r="I8" i="111"/>
  <c r="J8" i="111" s="1"/>
  <c r="I7" i="111"/>
  <c r="J7" i="111" s="1"/>
  <c r="I6" i="111"/>
  <c r="J6" i="111" s="1"/>
  <c r="I5" i="111"/>
  <c r="J5" i="111" s="1"/>
  <c r="I4" i="111"/>
  <c r="J4" i="111" s="1"/>
  <c r="I23" i="114"/>
  <c r="J23" i="114" s="1"/>
  <c r="I22" i="114"/>
  <c r="J22" i="114" s="1"/>
  <c r="I21" i="114"/>
  <c r="J21" i="114" s="1"/>
  <c r="I20" i="114"/>
  <c r="J20" i="114" s="1"/>
  <c r="I17" i="114"/>
  <c r="J17" i="114" s="1"/>
  <c r="I16" i="114"/>
  <c r="J16" i="114" s="1"/>
  <c r="I15" i="114"/>
  <c r="J15" i="114" s="1"/>
  <c r="I14" i="114"/>
  <c r="J14" i="114" s="1"/>
  <c r="I13" i="114"/>
  <c r="J13" i="114" s="1"/>
  <c r="I12" i="114"/>
  <c r="J12" i="114" s="1"/>
  <c r="I11" i="114"/>
  <c r="J11" i="114" s="1"/>
  <c r="I10" i="114"/>
  <c r="J10" i="114" s="1"/>
  <c r="I9" i="114"/>
  <c r="J9" i="114" s="1"/>
  <c r="I8" i="114"/>
  <c r="J8" i="114" s="1"/>
  <c r="I7" i="114"/>
  <c r="J7" i="114" s="1"/>
  <c r="I6" i="114"/>
  <c r="J6" i="114" s="1"/>
  <c r="I5" i="114"/>
  <c r="J5" i="114" s="1"/>
  <c r="I4" i="114"/>
  <c r="J4" i="114" s="1"/>
  <c r="I23" i="117"/>
  <c r="J23" i="117" s="1"/>
  <c r="I22" i="117"/>
  <c r="J22" i="117" s="1"/>
  <c r="I21" i="117"/>
  <c r="J21" i="117" s="1"/>
  <c r="I20" i="117"/>
  <c r="J20" i="117" s="1"/>
  <c r="I17" i="117"/>
  <c r="J17" i="117" s="1"/>
  <c r="I16" i="117"/>
  <c r="J16" i="117" s="1"/>
  <c r="I15" i="117"/>
  <c r="J15" i="117" s="1"/>
  <c r="I14" i="117"/>
  <c r="J14" i="117" s="1"/>
  <c r="J13" i="117"/>
  <c r="I13" i="117"/>
  <c r="I12" i="117"/>
  <c r="J12" i="117" s="1"/>
  <c r="I11" i="117"/>
  <c r="J11" i="117" s="1"/>
  <c r="I10" i="117"/>
  <c r="J10" i="117" s="1"/>
  <c r="I9" i="117"/>
  <c r="J9" i="117" s="1"/>
  <c r="I8" i="117"/>
  <c r="J8" i="117" s="1"/>
  <c r="I7" i="117"/>
  <c r="J7" i="117" s="1"/>
  <c r="I6" i="117"/>
  <c r="J6" i="117" s="1"/>
  <c r="I5" i="117"/>
  <c r="J5" i="117" s="1"/>
  <c r="I4" i="117"/>
  <c r="J4" i="117" s="1"/>
  <c r="I23" i="113"/>
  <c r="J23" i="113" s="1"/>
  <c r="I22" i="113"/>
  <c r="J22" i="113" s="1"/>
  <c r="I21" i="113"/>
  <c r="J21" i="113" s="1"/>
  <c r="I20" i="113"/>
  <c r="J20" i="113" s="1"/>
  <c r="I17" i="113"/>
  <c r="J17" i="113" s="1"/>
  <c r="I16" i="113"/>
  <c r="J16" i="113" s="1"/>
  <c r="I15" i="113"/>
  <c r="J15" i="113" s="1"/>
  <c r="I14" i="113"/>
  <c r="J14" i="113" s="1"/>
  <c r="I13" i="113"/>
  <c r="J13" i="113" s="1"/>
  <c r="I12" i="113"/>
  <c r="J12" i="113" s="1"/>
  <c r="I11" i="113"/>
  <c r="J11" i="113" s="1"/>
  <c r="I10" i="113"/>
  <c r="J10" i="113" s="1"/>
  <c r="I9" i="113"/>
  <c r="J9" i="113" s="1"/>
  <c r="I8" i="113"/>
  <c r="J8" i="113" s="1"/>
  <c r="I7" i="113"/>
  <c r="J7" i="113" s="1"/>
  <c r="I6" i="113"/>
  <c r="J6" i="113" s="1"/>
  <c r="I5" i="113"/>
  <c r="J5" i="113" s="1"/>
  <c r="I4" i="113"/>
  <c r="J4" i="113" s="1"/>
  <c r="I23" i="112"/>
  <c r="J23" i="112" s="1"/>
  <c r="I22" i="112"/>
  <c r="J22" i="112" s="1"/>
  <c r="I21" i="112"/>
  <c r="J21" i="112" s="1"/>
  <c r="I20" i="112"/>
  <c r="J20" i="112" s="1"/>
  <c r="I17" i="112"/>
  <c r="J17" i="112" s="1"/>
  <c r="I16" i="112"/>
  <c r="J16" i="112" s="1"/>
  <c r="I15" i="112"/>
  <c r="J15" i="112" s="1"/>
  <c r="I14" i="112"/>
  <c r="J14" i="112" s="1"/>
  <c r="I13" i="112"/>
  <c r="J13" i="112" s="1"/>
  <c r="I12" i="112"/>
  <c r="J12" i="112" s="1"/>
  <c r="I11" i="112"/>
  <c r="J11" i="112" s="1"/>
  <c r="I10" i="112"/>
  <c r="J10" i="112" s="1"/>
  <c r="I9" i="112"/>
  <c r="J9" i="112" s="1"/>
  <c r="I8" i="112"/>
  <c r="J8" i="112" s="1"/>
  <c r="I7" i="112"/>
  <c r="J7" i="112" s="1"/>
  <c r="I6" i="112"/>
  <c r="J6" i="112" s="1"/>
  <c r="I5" i="112"/>
  <c r="J5" i="112" s="1"/>
  <c r="I4" i="112"/>
  <c r="J4" i="112" s="1"/>
  <c r="I23" i="108"/>
  <c r="J23" i="108" s="1"/>
  <c r="I22" i="108"/>
  <c r="J22" i="108" s="1"/>
  <c r="I21" i="108"/>
  <c r="J21" i="108" s="1"/>
  <c r="I20" i="108"/>
  <c r="J20" i="108" s="1"/>
  <c r="I17" i="108"/>
  <c r="J17" i="108" s="1"/>
  <c r="I16" i="108"/>
  <c r="J16" i="108" s="1"/>
  <c r="I15" i="108"/>
  <c r="J15" i="108" s="1"/>
  <c r="I14" i="108"/>
  <c r="J14" i="108" s="1"/>
  <c r="I13" i="108"/>
  <c r="J13" i="108" s="1"/>
  <c r="I12" i="108"/>
  <c r="J12" i="108" s="1"/>
  <c r="I11" i="108"/>
  <c r="J11" i="108" s="1"/>
  <c r="I10" i="108"/>
  <c r="J10" i="108" s="1"/>
  <c r="I9" i="108"/>
  <c r="J9" i="108" s="1"/>
  <c r="I8" i="108"/>
  <c r="J8" i="108" s="1"/>
  <c r="I7" i="108"/>
  <c r="J7" i="108" s="1"/>
  <c r="I6" i="108"/>
  <c r="J6" i="108" s="1"/>
  <c r="I5" i="108"/>
  <c r="J5" i="108" s="1"/>
  <c r="I4" i="108"/>
  <c r="J4" i="108" s="1"/>
  <c r="I23" i="121"/>
  <c r="J23" i="121" s="1"/>
  <c r="I22" i="121"/>
  <c r="J22" i="121" s="1"/>
  <c r="I21" i="121"/>
  <c r="J21" i="121" s="1"/>
  <c r="I20" i="121"/>
  <c r="J20" i="121" s="1"/>
  <c r="I17" i="121"/>
  <c r="J17" i="121" s="1"/>
  <c r="I16" i="121"/>
  <c r="J16" i="121" s="1"/>
  <c r="I15" i="121"/>
  <c r="J15" i="121" s="1"/>
  <c r="I14" i="121"/>
  <c r="J14" i="121" s="1"/>
  <c r="I13" i="121"/>
  <c r="J13" i="121" s="1"/>
  <c r="I12" i="121"/>
  <c r="J12" i="121" s="1"/>
  <c r="I11" i="121"/>
  <c r="J11" i="121" s="1"/>
  <c r="I10" i="121"/>
  <c r="J10" i="121" s="1"/>
  <c r="I9" i="121"/>
  <c r="J9" i="121" s="1"/>
  <c r="I8" i="121"/>
  <c r="J8" i="121" s="1"/>
  <c r="I7" i="121"/>
  <c r="J7" i="121" s="1"/>
  <c r="I6" i="121"/>
  <c r="J6" i="121" s="1"/>
  <c r="I5" i="121"/>
  <c r="J5" i="121" s="1"/>
  <c r="I4" i="121"/>
  <c r="J4" i="121" s="1"/>
  <c r="I23" i="122"/>
  <c r="J23" i="122" s="1"/>
  <c r="I22" i="122"/>
  <c r="J22" i="122" s="1"/>
  <c r="I21" i="122"/>
  <c r="J21" i="122" s="1"/>
  <c r="I20" i="122"/>
  <c r="J20" i="122" s="1"/>
  <c r="I17" i="122"/>
  <c r="J17" i="122" s="1"/>
  <c r="I16" i="122"/>
  <c r="J16" i="122" s="1"/>
  <c r="I15" i="122"/>
  <c r="I14" i="122"/>
  <c r="J14" i="122" s="1"/>
  <c r="I13" i="122"/>
  <c r="J13" i="122" s="1"/>
  <c r="I12" i="122"/>
  <c r="J12" i="122" s="1"/>
  <c r="I11" i="122"/>
  <c r="J11" i="122" s="1"/>
  <c r="I10" i="122"/>
  <c r="J10" i="122" s="1"/>
  <c r="I9" i="122"/>
  <c r="J9" i="122" s="1"/>
  <c r="I8" i="122"/>
  <c r="J8" i="122" s="1"/>
  <c r="I7" i="122"/>
  <c r="J7" i="122" s="1"/>
  <c r="I6" i="122"/>
  <c r="J6" i="122" s="1"/>
  <c r="I5" i="122"/>
  <c r="J5" i="122" s="1"/>
  <c r="I4" i="122"/>
  <c r="J4" i="122" s="1"/>
  <c r="I23" i="106"/>
  <c r="J23" i="106" s="1"/>
  <c r="I22" i="106"/>
  <c r="J22" i="106" s="1"/>
  <c r="I21" i="106"/>
  <c r="J21" i="106" s="1"/>
  <c r="I20" i="106"/>
  <c r="J20" i="106" s="1"/>
  <c r="I17" i="106"/>
  <c r="J17" i="106" s="1"/>
  <c r="I16" i="106"/>
  <c r="J16" i="106" s="1"/>
  <c r="I15" i="106"/>
  <c r="J15" i="106" s="1"/>
  <c r="I14" i="106"/>
  <c r="J14" i="106" s="1"/>
  <c r="I13" i="106"/>
  <c r="I12" i="106"/>
  <c r="J12" i="106" s="1"/>
  <c r="I11" i="106"/>
  <c r="I10" i="106"/>
  <c r="J10" i="106" s="1"/>
  <c r="I9" i="106"/>
  <c r="I8" i="106"/>
  <c r="J8" i="106" s="1"/>
  <c r="I7" i="106"/>
  <c r="J7" i="106" s="1"/>
  <c r="I6" i="106"/>
  <c r="J6" i="106" s="1"/>
  <c r="I5" i="106"/>
  <c r="I4" i="106"/>
  <c r="J4" i="106" s="1"/>
  <c r="J15" i="122" l="1"/>
  <c r="K21" i="91"/>
  <c r="J11" i="106"/>
  <c r="K4" i="91"/>
  <c r="K23" i="91"/>
  <c r="J5" i="106"/>
  <c r="J13" i="106"/>
  <c r="K22" i="91"/>
  <c r="J9" i="106"/>
  <c r="L2" i="106" l="1"/>
  <c r="I5" i="75"/>
  <c r="I6" i="75"/>
  <c r="I7" i="75"/>
  <c r="I8" i="75"/>
  <c r="I9" i="75"/>
  <c r="I10" i="75"/>
  <c r="I11" i="75"/>
  <c r="I12" i="75"/>
  <c r="I13" i="75"/>
  <c r="I14" i="75"/>
  <c r="I15" i="75"/>
  <c r="I16" i="75"/>
  <c r="I17" i="75"/>
  <c r="I20" i="75"/>
  <c r="I21" i="75"/>
  <c r="I22" i="75"/>
  <c r="I23" i="75"/>
  <c r="L23" i="91" l="1"/>
  <c r="J15" i="75"/>
  <c r="J7" i="75"/>
  <c r="L22" i="91"/>
  <c r="J20" i="75"/>
  <c r="J14" i="75"/>
  <c r="J22" i="75"/>
  <c r="J16" i="75"/>
  <c r="J12" i="75"/>
  <c r="J8" i="75"/>
  <c r="J6" i="75"/>
  <c r="J23" i="75"/>
  <c r="J13" i="75"/>
  <c r="J5" i="75"/>
  <c r="J17" i="75"/>
  <c r="J9" i="75"/>
  <c r="J11" i="75"/>
  <c r="J21" i="75"/>
  <c r="J10" i="75"/>
  <c r="K5" i="91"/>
  <c r="K6" i="91"/>
  <c r="K7" i="91"/>
  <c r="K8" i="91"/>
  <c r="K9" i="91"/>
  <c r="K10" i="91"/>
  <c r="K11" i="91"/>
  <c r="K12" i="91"/>
  <c r="K13" i="91"/>
  <c r="K14" i="91"/>
  <c r="K15" i="91"/>
  <c r="K16" i="91"/>
  <c r="K17" i="91"/>
  <c r="K18" i="91"/>
  <c r="K19" i="91"/>
  <c r="K20" i="91"/>
  <c r="L21" i="91" l="1"/>
  <c r="K24" i="91"/>
  <c r="L29" i="91" s="1"/>
  <c r="L13" i="91"/>
  <c r="L17" i="91"/>
  <c r="L12" i="91"/>
  <c r="L10" i="91"/>
  <c r="L15" i="91"/>
  <c r="L20" i="91"/>
  <c r="L14" i="91"/>
  <c r="L19" i="91"/>
  <c r="L11" i="91"/>
  <c r="L18" i="91"/>
  <c r="L16" i="91"/>
  <c r="L7" i="91" l="1"/>
  <c r="L6" i="91"/>
  <c r="L9" i="91"/>
  <c r="L8" i="91"/>
  <c r="I4" i="75"/>
  <c r="I4" i="91" s="1"/>
  <c r="L4" i="91" l="1"/>
  <c r="J4" i="91"/>
  <c r="L5" i="91"/>
  <c r="J4" i="75"/>
  <c r="L24" i="91" l="1"/>
  <c r="L30" i="91" s="1"/>
  <c r="L32" i="91" s="1"/>
</calcChain>
</file>

<file path=xl/comments1.xml><?xml version="1.0" encoding="utf-8"?>
<comments xmlns="http://schemas.openxmlformats.org/spreadsheetml/2006/main">
  <authors>
    <author>CAMILA DE ALMEIDA LUCA</author>
  </authors>
  <commentList>
    <comment ref="H15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RECEBEU 01 (UM) DA FAED - 01.11.18</t>
        </r>
      </text>
    </comment>
  </commentList>
</comments>
</file>

<file path=xl/comments2.xml><?xml version="1.0" encoding="utf-8"?>
<comments xmlns="http://schemas.openxmlformats.org/spreadsheetml/2006/main">
  <authors>
    <author>ITAMAR IVO DA CONCEICAO FILHO</author>
  </authors>
  <commentList>
    <comment ref="L20" authorId="0" shapeId="0">
      <text>
        <r>
          <rPr>
            <b/>
            <sz val="9"/>
            <color indexed="81"/>
            <rFont val="Segoe UI"/>
            <family val="2"/>
          </rPr>
          <t>ITAMAR IVO DA CONCEICAO FILHO:</t>
        </r>
        <r>
          <rPr>
            <sz val="9"/>
            <color indexed="81"/>
            <rFont val="Segoe UI"/>
            <family val="2"/>
          </rPr>
          <t xml:space="preserve">
Chefia transportes.</t>
        </r>
      </text>
    </comment>
  </commentList>
</comments>
</file>

<file path=xl/comments3.xml><?xml version="1.0" encoding="utf-8"?>
<comments xmlns="http://schemas.openxmlformats.org/spreadsheetml/2006/main">
  <authors>
    <author>CAMILA DE ALMEIDA LUCA</author>
  </authors>
  <commentList>
    <comment ref="H15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FAED CEDEU 01 (UM) PARA O CEART - 01.11.18</t>
        </r>
      </text>
    </comment>
  </commentList>
</comments>
</file>

<file path=xl/comments4.xml><?xml version="1.0" encoding="utf-8"?>
<comments xmlns="http://schemas.openxmlformats.org/spreadsheetml/2006/main">
  <authors>
    <author>MARCELO DARCI DE SOUZA</author>
  </authors>
  <commentList>
    <comment ref="H15" authorId="0" shapeId="0">
      <text>
        <r>
          <rPr>
            <b/>
            <sz val="9"/>
            <color indexed="81"/>
            <rFont val="Segoe UI"/>
            <charset val="1"/>
          </rPr>
          <t>MARCELO DARCI DE SOUZA:</t>
        </r>
        <r>
          <rPr>
            <sz val="9"/>
            <color indexed="81"/>
            <rFont val="Segoe UI"/>
            <charset val="1"/>
          </rPr>
          <t xml:space="preserve">
cedido ao ceo 04 um 10/11/18</t>
        </r>
      </text>
    </comment>
  </commentList>
</comments>
</file>

<file path=xl/comments5.xml><?xml version="1.0" encoding="utf-8"?>
<comments xmlns="http://schemas.openxmlformats.org/spreadsheetml/2006/main">
  <authors>
    <author>CAMILA DE ALMEIDA LUCA</author>
  </authors>
  <commentList>
    <comment ref="H15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CEO recebeu 04 (quatro) do CERES em 09.11.18 - recebido ceplan 04 um 10/11/18</t>
        </r>
      </text>
    </comment>
  </commentList>
</comments>
</file>

<file path=xl/comments6.xml><?xml version="1.0" encoding="utf-8"?>
<comments xmlns="http://schemas.openxmlformats.org/spreadsheetml/2006/main">
  <authors>
    <author>CAMILA DE ALMEIDA LUCA</author>
  </authors>
  <commentList>
    <comment ref="H15" authorId="0" shapeId="0">
      <text>
        <r>
          <rPr>
            <b/>
            <sz val="9"/>
            <color indexed="81"/>
            <rFont val="Segoe UI"/>
            <charset val="1"/>
          </rPr>
          <t>CAMILA DE ALMEIDA LUCA:</t>
        </r>
        <r>
          <rPr>
            <sz val="9"/>
            <color indexed="81"/>
            <rFont val="Segoe UI"/>
            <charset val="1"/>
          </rPr>
          <t xml:space="preserve">
CERES cedeu 04 (quatro) para o CEO em 09.112018</t>
        </r>
      </text>
    </comment>
  </commentList>
</comments>
</file>

<file path=xl/sharedStrings.xml><?xml version="1.0" encoding="utf-8"?>
<sst xmlns="http://schemas.openxmlformats.org/spreadsheetml/2006/main" count="1550" uniqueCount="120">
  <si>
    <t>Saldo / Automático</t>
  </si>
  <si>
    <t>...../...../......</t>
  </si>
  <si>
    <t>FORNECEDOR</t>
  </si>
  <si>
    <t>ITEM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</si>
  <si>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</si>
  <si>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</si>
  <si>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</si>
  <si>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</si>
  <si>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</si>
  <si>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</si>
  <si>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</si>
  <si>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</si>
  <si>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</si>
  <si>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</si>
  <si>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</si>
  <si>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</si>
  <si>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</si>
  <si>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</si>
  <si>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</si>
  <si>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</si>
  <si>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</si>
  <si>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</si>
  <si>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</si>
  <si>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</si>
  <si>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</si>
  <si>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</si>
  <si>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</si>
  <si>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</si>
  <si>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</si>
  <si>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</si>
  <si>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</si>
  <si>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</si>
  <si>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</si>
  <si>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</si>
  <si>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*Prazos de Entrega e Pagamento conforme edital</t>
  </si>
  <si>
    <t>Qtde Utilizada</t>
  </si>
  <si>
    <t>OBJETO: AQUISIÇÃO DE PNEUS PARA A UDESC</t>
  </si>
  <si>
    <t>Peça</t>
  </si>
  <si>
    <t>339030.39</t>
  </si>
  <si>
    <t>CENTRO PARTICIPANTE: GESTOR</t>
  </si>
  <si>
    <t>AQUISIÇÃO DE PNEUS PARA A UDESC</t>
  </si>
  <si>
    <t xml:space="preserve"> AF/OS nº  xxxx/2018 Qtde. DT</t>
  </si>
  <si>
    <t xml:space="preserve">CENTRO PARTICIPANTE: </t>
  </si>
  <si>
    <t>PROCESSO: 1359/2017</t>
  </si>
  <si>
    <t>VIGÊNCIA DA ATA: 26/01/2018 até 25/01/19</t>
  </si>
  <si>
    <t>Modelo Pneus Ltda</t>
  </si>
  <si>
    <t>Lukauto Com de Pneumáticos e Peças Ltda EPP</t>
  </si>
  <si>
    <t>BELLENZIER PNEUS LTDA</t>
  </si>
  <si>
    <t>Descrição dos Produtos</t>
  </si>
  <si>
    <t>Marca/Modelo</t>
  </si>
  <si>
    <t>Unidade de Compra</t>
  </si>
  <si>
    <t>Detalhamento</t>
  </si>
  <si>
    <t>PNEUS PARA VEICULOS LEVES, PNEUS PARA VEICULOS ARO 14", 185/65, PNEUS RADIAIS PARA VEICULOS LEVES, PNEU PARA RODA 14", 185/65, Pneus novos, certificados pelo INMETRO. Não recondicionados, não remoldados, não remanufaturados e não recapados - medidas 185/65 R-14.</t>
  </si>
  <si>
    <t xml:space="preserve">Fuzion/86T BRIDGESTONE DO BRASIL SA </t>
  </si>
  <si>
    <t>PNEUS PARA VEICULOS LEVES, PNEUS PARA VEICULOS ARO 14", 185/70, PNEU RADIAL PARA RODA 14", 185/70, Pneus novos, certificados pelo INMETRO. Não recondicionados, não remoldados, não remanufaturados e não recapados - medidas 185/70 R-14.</t>
  </si>
  <si>
    <t>CORDIANT ROAD RUNNER</t>
  </si>
  <si>
    <t>PNEUS PARA VEICULOS LEVES, PNEU PARA RODA 15", 195/60, PNEU  RADIAL PARA RODA 15", 195/60, Pneus novos, certificados pelo INMETRO. Não recondicionados, não remoldados, não remanufaturados e não recapados - medidas 195/60 R-15.</t>
  </si>
  <si>
    <t xml:space="preserve">HIFLY HF201  </t>
  </si>
  <si>
    <t>PNEUS PARA VEICULOS LEVES, PNEU PARA RODA 16", 235/70, PNEUS RADIAIS PARA VEICULOS LEVES, PNEU PARA RODA 16", 235/70, Pneus novos, certificados pelo INMETRO. Não recondicionados, não remoldados, não remanufaturados e não recapados - medidas 235/70 R-16."</t>
  </si>
  <si>
    <t>Pirelli / scorpion atr street</t>
  </si>
  <si>
    <t>PNEUS PARA VEICULOS LEVES, PNEU PARA RODA 15",185/65, PNEUS RADIAIS PARA VEICULOS LEVES, PNEU PARA RODA 15",185/65, Pneus novos, certificados pelo INMETRO. Não recondicionados, não remoldados, não remanufaturados e não recapados - medidas 185/65 R-15.</t>
  </si>
  <si>
    <t xml:space="preserve">Nexen / n blue eco </t>
  </si>
  <si>
    <t>PNEUS PARA VEICULOS LEVES, PNEU PARA RODA 15", 205/70, PNEUS RADIAIS PARA VEICULOS LEVES, PNEU PARA RODA 15", 205/70, Pneus novos, certificados pelo INMETRO. Não recondicionados, não remoldados, não remanufaturados e não recapados - 205/70 - R15.</t>
  </si>
  <si>
    <t xml:space="preserve">GOFORM G750 </t>
  </si>
  <si>
    <t>PNEUS PARA VEICULOS LEVES, PNEU PARA RODA 16", 205/75, PNEUS RADIAIS PARA VEICULOS LEVES, PNEU PARA RODA 16", 205/75, Pneus novos, certificados pelo INMETRO. Não recondicionados, não remoldados, não remanufaturados e não recapados - medidas 205/75 R-16.</t>
  </si>
  <si>
    <t xml:space="preserve">COMFORSER CF300 </t>
  </si>
  <si>
    <t>PNEUS PARA VEICULOS LEVES, PNEU PARA RODA 15", 225/70, PNEUS RADIAIS PARA VEICULOS MÉDIOS, PNEU PARA RODA 15", 225/70-C, Pneus novos, certificados pelo INMETRO. Não recondicionados, não remoldados, não remanufaturados e não recapados - medidas 225/70-C R-15 (CARGA).</t>
  </si>
  <si>
    <t>Pirelli / Chrono</t>
  </si>
  <si>
    <t>PNEUS PARA VEICULOS LEVES, PNEU PARA RODA 16", 245/70, Pneu Radial para roda 16" novos, certificados pelo INMETRO. Não recondicionados, não remoldados, não remanufaturados e não recapados - medidas 245/70 R-16 C - 111s.(CARGA)</t>
  </si>
  <si>
    <t xml:space="preserve">Pirelli / scorpion atr </t>
  </si>
  <si>
    <t>PNEUS PARA VEICULOS LEVES, PNEU PARA RODA 17", 225/50, PNEUS RADIAIS PARA VEÍCULOS LEVES, PNEU PARA RODA 17', 225/50, Pneus novos, certificados pelo INMETRO. Não recondicionados, não remoldados, não remanufaturados e não recapados - medidas 225/50 R- 17.</t>
  </si>
  <si>
    <t>BRIDGESTONE / TURANZA ER300 ECOPIA 94V</t>
  </si>
  <si>
    <t>PNEUS PARA VEICULOS LEVES, PNEU PARA RODA 15", 265/70, PNEUS RADIAIS PARA VEÍCULOS LEVES, PNEU PARA RODA 15', 265/70, Pneus novos, certificados pelo IMETRO. Não recondicionados, não remoldados, não remanufaturados e não recapados - medidas 265/70 R-15</t>
  </si>
  <si>
    <t xml:space="preserve">NEXEN / ROADING H/T/KL51 112T  </t>
  </si>
  <si>
    <t>PNEUS PARA VEICULOS LEVES, PNEU PARA RODA 15", 195/65, PNEU  RADIAL PARA RODA 15", 195/65, Pneus novos, certificados pelo INMETRO; não recondicionados, não remoldados, não remanufaturados e não recapados - medida 195/65. R-15</t>
  </si>
  <si>
    <t>Pirelli / P7</t>
  </si>
  <si>
    <t>PNEUS PARA VEICULOS LEVES, PNEU PARA RODA 16", 205/55, PNEU RADIAL  PARA RODA 16", 205/55, Pneus novos, certificados pelo INMETRO. Não recondicionados, não remoldados, não remanufaturados e não recapados - medidas 205/55 R-16.</t>
  </si>
  <si>
    <t xml:space="preserve">FUZION / TOURING 91V/BRIDGESTONE DO BRASIL SA </t>
  </si>
  <si>
    <t>PNEUS PARA VEICULOS LEVES, PNEU PARA RODA 16", 255/70, PNEUS RADIAIS PARA VEICULOS MÉDIOS, PNEU PARA RODA 16", 255/70, Pneus novos, não recondicionados, não remoldados, não remanufaturados e não recapados, certificados pelo INMETRO - medidas  255/70 - R16-CARGA</t>
  </si>
  <si>
    <t>HIFLY HT601 </t>
  </si>
  <si>
    <t>PNEUS PARA VEICULOS PESADOS, PNEU PARA RODA 17,5", 215/75, PNEUS RADIAIS PARA VEICULOS PESADOS, PNEU PARA RODA 17,5", 215/75, Pneus novos, não recondicionados, não remoldados, não remanufaturados e não recapados, certificados pelo INMETRO - medidas  215/75 - R17,5.</t>
  </si>
  <si>
    <t>WESTLAKE CR960A </t>
  </si>
  <si>
    <t>PNEUS PARA VEICULOS PESADOS, PNEU PARA RODA 22,5", 295/80, BORRACHUDO, Pneus novos, certificados pelo INMETRO. Não recondicionados, não remoldados, não remanufaturados e não recapados - medidas 295/80 R - 22,5.</t>
  </si>
  <si>
    <t>VIKRANT CDL </t>
  </si>
  <si>
    <t>PNEUS PARA VEICULOS PESADOS, RESTRITO, PNEUS RADIAIS PARA VEICULOS MÉDIOS, PNEU PARA RODA 16", 225/65-C, Pneus novos, não recondicionados, não remoldados, não remanufaturados e não recapados, certificados pelo INMETRO - medidas  225/65 - R16 C (CARGA)</t>
  </si>
  <si>
    <t>COMFORSER CF300 </t>
  </si>
  <si>
    <t>PNEUS PARA VEICULOS PESADOS, PNEU PARA RODA 235/75/ R. 17.5, PNEU RADIAL PARA VEÍCULOS PESADOS PARA RODA 17,5", 235/75-C, Pneus novos, certificados pelo INMETRO; não recondicionados, não remoldados, não remanufaturados e não recapados  medidas  medidas 235/75 R-17,5-C (CARGA).</t>
  </si>
  <si>
    <t>ONYX HO111 </t>
  </si>
  <si>
    <t>PNEUS PARA VEICULOS LEVES, PNEU TRASEIRO 25X12-9, Pneu de construção diagonal 25x12-9. Colocado com montagem. Pneus novos, certificados pelo INMETRO. Não recondicionados, não remoldados, não remanufaturados e não recapados.</t>
  </si>
  <si>
    <t>PNEUS PARA VEICULOS LEVES, PNEU DIANTEIRO 22.5X10-8, Pneu de construção diagonal 22.5x10-8. Colocado com montagem. Pneus novos, certificados pelo INMETRO. Não recondicionados, não remoldados, não remanufaturados e não recapados.</t>
  </si>
  <si>
    <t>Pregão 1359/2017/UDESC - SRP</t>
  </si>
  <si>
    <t>Vigência da Ata: 26/01/2018 até 25/01/19</t>
  </si>
  <si>
    <t xml:space="preserve"> AF nº  226/2018 Qtde. DT</t>
  </si>
  <si>
    <t xml:space="preserve"> AF nº  228/2018 Qtde. DT</t>
  </si>
  <si>
    <t xml:space="preserve"> AF nº  229/2018 Qtde. DT</t>
  </si>
  <si>
    <t xml:space="preserve"> AF/OS nº 572/2018 Qtde. DT</t>
  </si>
  <si>
    <t xml:space="preserve"> AF/OS nº  0456/2018 Qtde. DT</t>
  </si>
  <si>
    <t xml:space="preserve"> AF/OS nº  0499/2018 Qtde. DT</t>
  </si>
  <si>
    <t xml:space="preserve"> AF/OS nº  838/2018 Qtde. DT</t>
  </si>
  <si>
    <t xml:space="preserve"> AF/OS nº  839/2018 Qtde. DT</t>
  </si>
  <si>
    <t xml:space="preserve"> AF nº  1476/2018 Qtde. DT</t>
  </si>
  <si>
    <t xml:space="preserve"> AF/OS nº 2254/2018 Qtde. DT</t>
  </si>
  <si>
    <t xml:space="preserve"> AF/OS nº  2247/2018 Qtde. DT</t>
  </si>
  <si>
    <t xml:space="preserve"> AF/OS nº  2394/2018 Qtde. DT</t>
  </si>
  <si>
    <t xml:space="preserve"> AF/OS nº  2395/2018 Qtde. DT</t>
  </si>
  <si>
    <t xml:space="preserve"> AF/OS nº  1623/2018 Qtde. DT</t>
  </si>
  <si>
    <t xml:space="preserve"> AF/OS nº  1620/2018 Qtde. DT</t>
  </si>
  <si>
    <t xml:space="preserve"> AF/OS nº  1621/2018 Qtde. DT</t>
  </si>
  <si>
    <t xml:space="preserve"> AF/OS nº  2416/2018 Qtde. DT BELLENZIER</t>
  </si>
  <si>
    <t xml:space="preserve"> AF/OS nº  2417/2018 Qtde. DT Lukauto</t>
  </si>
  <si>
    <t xml:space="preserve"> AF/OS nº  2420/2018 Qtde. DT Modelo</t>
  </si>
  <si>
    <t xml:space="preserve"> AF/OS nº  1972/2018 Qtde. DT</t>
  </si>
  <si>
    <t xml:space="preserve"> AF/OS nº  2324/2018</t>
  </si>
  <si>
    <t xml:space="preserve"> AF/OS nº  2328/2018 </t>
  </si>
  <si>
    <t xml:space="preserve"> AF/OS nº  2343/2018 Qtde. DT</t>
  </si>
  <si>
    <t xml:space="preserve"> AF/OS nº  1589/2018 Qtde. DT</t>
  </si>
  <si>
    <t xml:space="preserve"> AF/OS nº  1594/2018 Qtde. DT</t>
  </si>
  <si>
    <t xml:space="preserve"> AF/OS nº  1590/2018 Qtde. DT</t>
  </si>
  <si>
    <t>12/09/2018.</t>
  </si>
  <si>
    <t xml:space="preserve">Resumo Atualizado em março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</si>
</sst>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9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1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1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  <xf numFmtId="0" fontId="4" fillId="0" borderId="0" applyNumberFormat="0" applyFill="0" applyBorder="0" applyAlignment="0" applyProtection="0"/>
    <xf numFmtId="44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9" fontId="3" fillId="0" borderId="0" applyFont="0" applyFill="0" applyBorder="0" applyAlignment="0" applyProtection="0"/>
  </cellStyleXfs>
  <cellXfs count="148">
    <xf numFmtId="0" fontId="0" fillId="0" borderId="0" xfId="0"/>
    <xf numFmtId="0" fontId="6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166" fontId="7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0" borderId="0" xfId="1" applyFont="1" applyAlignment="1">
      <alignment wrapText="1"/>
    </xf>
    <xf numFmtId="0" fontId="6" fillId="0" borderId="0" xfId="1" applyFont="1" applyFill="1" applyAlignment="1">
      <alignment vertical="center" wrapText="1"/>
    </xf>
    <xf numFmtId="4" fontId="7" fillId="0" borderId="0" xfId="1" applyNumberFormat="1" applyFont="1" applyFill="1" applyAlignment="1">
      <alignment horizontal="center" vertical="center" wrapText="1"/>
    </xf>
    <xf numFmtId="0" fontId="6" fillId="0" borderId="0" xfId="1" applyFont="1" applyFill="1" applyAlignment="1" applyProtection="1">
      <alignment wrapText="1"/>
      <protection locked="0"/>
    </xf>
    <xf numFmtId="3" fontId="6" fillId="0" borderId="0" xfId="1" applyNumberFormat="1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0" fontId="7" fillId="0" borderId="0" xfId="1" applyFont="1" applyFill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68" fontId="17" fillId="8" borderId="6" xfId="1" applyNumberFormat="1" applyFont="1" applyFill="1" applyBorder="1" applyAlignment="1" applyProtection="1">
      <alignment horizontal="right"/>
      <protection locked="0"/>
    </xf>
    <xf numFmtId="168" fontId="17" fillId="8" borderId="7" xfId="1" applyNumberFormat="1" applyFont="1" applyFill="1" applyBorder="1" applyAlignment="1" applyProtection="1">
      <alignment horizontal="right"/>
      <protection locked="0"/>
    </xf>
    <xf numFmtId="9" fontId="17" fillId="8" borderId="8" xfId="13" applyFont="1" applyFill="1" applyBorder="1" applyAlignment="1" applyProtection="1">
      <alignment horizontal="right"/>
      <protection locked="0"/>
    </xf>
    <xf numFmtId="2" fontId="17" fillId="8" borderId="7" xfId="1" applyNumberFormat="1" applyFont="1" applyFill="1" applyBorder="1" applyAlignment="1">
      <alignment horizontal="right"/>
    </xf>
    <xf numFmtId="0" fontId="17" fillId="8" borderId="12" xfId="1" applyFont="1" applyFill="1" applyBorder="1" applyAlignment="1" applyProtection="1">
      <alignment horizontal="left"/>
      <protection locked="0"/>
    </xf>
    <xf numFmtId="0" fontId="17" fillId="8" borderId="19" xfId="1" applyFont="1" applyFill="1" applyBorder="1" applyAlignment="1" applyProtection="1">
      <alignment horizontal="left"/>
      <protection locked="0"/>
    </xf>
    <xf numFmtId="0" fontId="17" fillId="8" borderId="14" xfId="1" applyFont="1" applyFill="1" applyBorder="1" applyAlignment="1" applyProtection="1">
      <alignment horizontal="left"/>
      <protection locked="0"/>
    </xf>
    <xf numFmtId="0" fontId="17" fillId="8" borderId="0" xfId="1" applyFont="1" applyFill="1" applyBorder="1" applyAlignment="1" applyProtection="1">
      <alignment horizontal="left"/>
      <protection locked="0"/>
    </xf>
    <xf numFmtId="0" fontId="17" fillId="8" borderId="16" xfId="1" applyFont="1" applyFill="1" applyBorder="1" applyAlignment="1" applyProtection="1">
      <alignment horizontal="left"/>
      <protection locked="0"/>
    </xf>
    <xf numFmtId="0" fontId="17" fillId="8" borderId="18" xfId="1" applyFont="1" applyFill="1" applyBorder="1" applyAlignment="1" applyProtection="1">
      <alignment horizontal="left"/>
      <protection locked="0"/>
    </xf>
    <xf numFmtId="44" fontId="6" fillId="0" borderId="0" xfId="5" applyFont="1" applyAlignment="1" applyProtection="1">
      <alignment wrapText="1"/>
      <protection locked="0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3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6" fillId="4" borderId="1" xfId="0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168" fontId="6" fillId="2" borderId="1" xfId="3" applyNumberFormat="1" applyFont="1" applyFill="1" applyBorder="1" applyAlignment="1" applyProtection="1">
      <alignment horizontal="center" vertical="center" wrapText="1"/>
    </xf>
    <xf numFmtId="3" fontId="6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18" fillId="10" borderId="1" xfId="0" applyFont="1" applyFill="1" applyBorder="1" applyAlignment="1">
      <alignment horizontal="justify" vertical="center"/>
    </xf>
    <xf numFmtId="0" fontId="18" fillId="10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justify" vertical="center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wrapText="1"/>
    </xf>
    <xf numFmtId="0" fontId="19" fillId="11" borderId="1" xfId="0" applyFont="1" applyFill="1" applyBorder="1" applyAlignment="1">
      <alignment horizontal="justify" vertical="center"/>
    </xf>
    <xf numFmtId="0" fontId="0" fillId="11" borderId="1" xfId="0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/>
    </xf>
    <xf numFmtId="44" fontId="0" fillId="11" borderId="1" xfId="5" applyFont="1" applyFill="1" applyBorder="1" applyAlignment="1">
      <alignment horizontal="center" vertical="center"/>
    </xf>
    <xf numFmtId="44" fontId="0" fillId="11" borderId="1" xfId="5" applyFont="1" applyFill="1" applyBorder="1" applyAlignment="1">
      <alignment vertical="center"/>
    </xf>
    <xf numFmtId="44" fontId="0" fillId="10" borderId="1" xfId="5" applyFont="1" applyFill="1" applyBorder="1" applyAlignment="1">
      <alignment vertical="center"/>
    </xf>
    <xf numFmtId="44" fontId="0" fillId="10" borderId="1" xfId="5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1" xfId="1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center" vertical="center"/>
    </xf>
    <xf numFmtId="0" fontId="0" fillId="11" borderId="1" xfId="0" applyFill="1" applyBorder="1" applyAlignment="1">
      <alignment horizontal="left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left" vertical="center" wrapText="1"/>
    </xf>
    <xf numFmtId="0" fontId="0" fillId="11" borderId="6" xfId="0" applyFill="1" applyBorder="1" applyAlignment="1">
      <alignment horizontal="center" vertical="center" wrapText="1"/>
    </xf>
    <xf numFmtId="44" fontId="18" fillId="11" borderId="1" xfId="5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justify" vertical="center" wrapText="1"/>
    </xf>
    <xf numFmtId="0" fontId="18" fillId="11" borderId="1" xfId="0" applyFont="1" applyFill="1" applyBorder="1" applyAlignment="1">
      <alignment horizontal="left" wrapText="1"/>
    </xf>
    <xf numFmtId="44" fontId="6" fillId="0" borderId="0" xfId="1" applyNumberFormat="1" applyFont="1" applyFill="1" applyAlignment="1" applyProtection="1">
      <alignment wrapText="1"/>
      <protection locked="0"/>
    </xf>
    <xf numFmtId="0" fontId="6" fillId="13" borderId="1" xfId="0" applyNumberFormat="1" applyFont="1" applyFill="1" applyBorder="1" applyAlignment="1">
      <alignment vertical="center" wrapText="1"/>
    </xf>
    <xf numFmtId="1" fontId="20" fillId="0" borderId="8" xfId="0" applyNumberFormat="1" applyFont="1" applyFill="1" applyBorder="1" applyAlignment="1">
      <alignment horizontal="center" vertical="center" wrapText="1"/>
    </xf>
    <xf numFmtId="1" fontId="20" fillId="10" borderId="8" xfId="0" applyNumberFormat="1" applyFont="1" applyFill="1" applyBorder="1" applyAlignment="1">
      <alignment horizontal="center" vertical="center" wrapText="1"/>
    </xf>
    <xf numFmtId="1" fontId="20" fillId="11" borderId="8" xfId="0" applyNumberFormat="1" applyFont="1" applyFill="1" applyBorder="1" applyAlignment="1">
      <alignment horizontal="center" vertical="center" wrapText="1"/>
    </xf>
    <xf numFmtId="1" fontId="20" fillId="11" borderId="1" xfId="0" applyNumberFormat="1" applyFont="1" applyFill="1" applyBorder="1" applyAlignment="1">
      <alignment horizontal="center" vertical="center" wrapText="1"/>
    </xf>
    <xf numFmtId="1" fontId="20" fillId="7" borderId="8" xfId="0" applyNumberFormat="1" applyFont="1" applyFill="1" applyBorder="1" applyAlignment="1">
      <alignment horizontal="center" vertical="center" wrapText="1"/>
    </xf>
    <xf numFmtId="1" fontId="21" fillId="7" borderId="8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/>
    </xf>
    <xf numFmtId="44" fontId="0" fillId="7" borderId="1" xfId="5" applyFont="1" applyFill="1" applyBorder="1" applyAlignment="1">
      <alignment horizontal="center" vertical="center"/>
    </xf>
    <xf numFmtId="1" fontId="21" fillId="7" borderId="1" xfId="0" applyNumberFormat="1" applyFont="1" applyFill="1" applyBorder="1" applyAlignment="1">
      <alignment horizontal="center" vertical="center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166" fontId="6" fillId="7" borderId="1" xfId="0" applyNumberFormat="1" applyFont="1" applyFill="1" applyBorder="1" applyAlignment="1">
      <alignment horizontal="center" vertical="center" wrapText="1"/>
    </xf>
    <xf numFmtId="3" fontId="6" fillId="14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11" borderId="6" xfId="0" applyNumberFormat="1" applyFont="1" applyFill="1" applyBorder="1" applyAlignment="1">
      <alignment horizontal="center" vertical="center" wrapText="1"/>
    </xf>
    <xf numFmtId="1" fontId="2" fillId="11" borderId="7" xfId="0" applyNumberFormat="1" applyFont="1" applyFill="1" applyBorder="1" applyAlignment="1">
      <alignment horizontal="center" vertical="center" wrapText="1"/>
    </xf>
    <xf numFmtId="1" fontId="2" fillId="11" borderId="8" xfId="0" applyNumberFormat="1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justify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justify" vertical="center"/>
    </xf>
    <xf numFmtId="0" fontId="6" fillId="11" borderId="6" xfId="1" applyFont="1" applyFill="1" applyBorder="1" applyAlignment="1">
      <alignment horizontal="center" vertical="center" wrapText="1"/>
    </xf>
    <xf numFmtId="44" fontId="0" fillId="11" borderId="6" xfId="5" applyFont="1" applyFill="1" applyBorder="1" applyAlignment="1">
      <alignment horizontal="center" vertical="center"/>
    </xf>
    <xf numFmtId="0" fontId="0" fillId="11" borderId="14" xfId="0" applyFill="1" applyBorder="1" applyAlignment="1">
      <alignment horizontal="center" vertical="center"/>
    </xf>
    <xf numFmtId="0" fontId="0" fillId="11" borderId="8" xfId="0" applyFill="1" applyBorder="1" applyAlignment="1">
      <alignment horizontal="left" vertical="center" wrapText="1"/>
    </xf>
    <xf numFmtId="0" fontId="6" fillId="11" borderId="8" xfId="1" applyFont="1" applyFill="1" applyBorder="1" applyAlignment="1">
      <alignment horizontal="center" vertical="center" wrapText="1"/>
    </xf>
    <xf numFmtId="0" fontId="0" fillId="11" borderId="8" xfId="0" applyFill="1" applyBorder="1" applyAlignment="1">
      <alignment horizontal="center" vertical="center" wrapText="1"/>
    </xf>
    <xf numFmtId="0" fontId="18" fillId="11" borderId="8" xfId="0" applyFont="1" applyFill="1" applyBorder="1" applyAlignment="1">
      <alignment horizontal="center" vertical="center"/>
    </xf>
    <xf numFmtId="44" fontId="0" fillId="11" borderId="8" xfId="5" applyFont="1" applyFill="1" applyBorder="1" applyAlignment="1">
      <alignment vertical="center"/>
    </xf>
    <xf numFmtId="44" fontId="6" fillId="15" borderId="1" xfId="9" applyFont="1" applyFill="1" applyBorder="1" applyAlignment="1">
      <alignment vertical="center" wrapText="1"/>
    </xf>
    <xf numFmtId="44" fontId="6" fillId="15" borderId="1" xfId="1" applyNumberFormat="1" applyFont="1" applyFill="1" applyBorder="1" applyAlignment="1">
      <alignment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23" fillId="0" borderId="0" xfId="1" applyNumberFormat="1" applyFont="1" applyFill="1" applyAlignment="1" applyProtection="1">
      <alignment wrapText="1"/>
      <protection locked="0"/>
    </xf>
    <xf numFmtId="0" fontId="23" fillId="0" borderId="0" xfId="1" applyFont="1" applyAlignment="1" applyProtection="1">
      <alignment wrapText="1"/>
      <protection locked="0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1" applyNumberFormat="1" applyFont="1" applyFill="1" applyBorder="1" applyAlignment="1" applyProtection="1">
      <alignment vertical="center" wrapText="1"/>
      <protection locked="0"/>
    </xf>
    <xf numFmtId="4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" applyNumberFormat="1" applyFont="1" applyFill="1" applyBorder="1" applyAlignment="1" applyProtection="1">
      <alignment horizontal="center" vertical="top" wrapText="1"/>
      <protection locked="0"/>
    </xf>
    <xf numFmtId="0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26" fillId="17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3" borderId="1" xfId="0" applyNumberFormat="1" applyFont="1" applyFill="1" applyBorder="1" applyAlignment="1">
      <alignment horizontal="left" vertical="center" wrapText="1"/>
    </xf>
    <xf numFmtId="0" fontId="6" fillId="13" borderId="9" xfId="0" applyNumberFormat="1" applyFont="1" applyFill="1" applyBorder="1" applyAlignment="1">
      <alignment horizontal="center" vertical="center" wrapText="1"/>
    </xf>
    <xf numFmtId="0" fontId="6" fillId="13" borderId="10" xfId="0" applyNumberFormat="1" applyFont="1" applyFill="1" applyBorder="1" applyAlignment="1">
      <alignment horizontal="center" vertical="center" wrapText="1"/>
    </xf>
    <xf numFmtId="0" fontId="6" fillId="13" borderId="11" xfId="0" applyNumberFormat="1" applyFont="1" applyFill="1" applyBorder="1" applyAlignment="1">
      <alignment horizontal="center" vertical="center" wrapText="1"/>
    </xf>
    <xf numFmtId="3" fontId="26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26" fillId="16" borderId="1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3" fontId="6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17" fillId="8" borderId="16" xfId="1" applyFont="1" applyFill="1" applyBorder="1" applyAlignment="1">
      <alignment vertical="center" wrapText="1"/>
    </xf>
    <xf numFmtId="0" fontId="17" fillId="8" borderId="18" xfId="1" applyFont="1" applyFill="1" applyBorder="1" applyAlignment="1">
      <alignment vertical="center" wrapText="1"/>
    </xf>
    <xf numFmtId="0" fontId="17" fillId="8" borderId="17" xfId="1" applyFont="1" applyFill="1" applyBorder="1" applyAlignment="1">
      <alignment vertical="center" wrapText="1"/>
    </xf>
    <xf numFmtId="0" fontId="17" fillId="8" borderId="9" xfId="1" applyFont="1" applyFill="1" applyBorder="1" applyAlignment="1" applyProtection="1">
      <alignment horizontal="left"/>
      <protection locked="0"/>
    </xf>
    <xf numFmtId="0" fontId="17" fillId="8" borderId="10" xfId="1" applyFont="1" applyFill="1" applyBorder="1" applyAlignment="1" applyProtection="1">
      <alignment horizontal="left"/>
      <protection locked="0"/>
    </xf>
    <xf numFmtId="0" fontId="17" fillId="8" borderId="11" xfId="1" applyFont="1" applyFill="1" applyBorder="1" applyAlignment="1" applyProtection="1">
      <alignment horizontal="left"/>
      <protection locked="0"/>
    </xf>
    <xf numFmtId="0" fontId="6" fillId="12" borderId="1" xfId="0" applyNumberFormat="1" applyFont="1" applyFill="1" applyBorder="1" applyAlignment="1">
      <alignment horizontal="left" vertical="center" wrapText="1"/>
    </xf>
    <xf numFmtId="0" fontId="17" fillId="8" borderId="12" xfId="1" applyFont="1" applyFill="1" applyBorder="1" applyAlignment="1">
      <alignment vertical="center" wrapText="1"/>
    </xf>
    <xf numFmtId="0" fontId="17" fillId="8" borderId="19" xfId="1" applyFont="1" applyFill="1" applyBorder="1" applyAlignment="1">
      <alignment vertical="center" wrapText="1"/>
    </xf>
    <xf numFmtId="0" fontId="17" fillId="8" borderId="13" xfId="1" applyFont="1" applyFill="1" applyBorder="1" applyAlignment="1">
      <alignment vertical="center" wrapText="1"/>
    </xf>
    <xf numFmtId="0" fontId="17" fillId="8" borderId="14" xfId="1" applyFont="1" applyFill="1" applyBorder="1" applyAlignment="1">
      <alignment vertical="center" wrapText="1"/>
    </xf>
    <xf numFmtId="0" fontId="17" fillId="8" borderId="0" xfId="1" applyFont="1" applyFill="1" applyBorder="1" applyAlignment="1">
      <alignment vertical="center" wrapText="1"/>
    </xf>
    <xf numFmtId="0" fontId="17" fillId="8" borderId="15" xfId="1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</cellXfs>
  <cellStyles count="14">
    <cellStyle name="Moeda" xfId="5" builtinId="4"/>
    <cellStyle name="Moeda 2" xfId="6"/>
    <cellStyle name="Moeda 2 2" xfId="10"/>
    <cellStyle name="Moeda 3" xfId="9"/>
    <cellStyle name="Normal" xfId="0" builtinId="0"/>
    <cellStyle name="Normal 2" xfId="1"/>
    <cellStyle name="Porcentagem 2" xfId="13"/>
    <cellStyle name="Separador de milhares 2" xfId="2"/>
    <cellStyle name="Separador de milhares 2 2" xfId="8"/>
    <cellStyle name="Separador de milhares 2 2 2" xfId="12"/>
    <cellStyle name="Separador de milhares 2 3" xfId="7"/>
    <cellStyle name="Separador de milhares 2 3 2" xfId="11"/>
    <cellStyle name="Separador de milhares 3" xfId="3"/>
    <cellStyle name="Título 5" xfId="4"/>
  </cellStyles>
  <dxfs count="312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335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V25"/>
  <sheetViews>
    <sheetView zoomScale="80" zoomScaleNormal="80" workbookViewId="0">
      <selection activeCell="H4" sqref="H4"/>
    </sheetView>
  </sheetViews>
  <sheetFormatPr defaultColWidth="9.7109375" defaultRowHeight="15" x14ac:dyDescent="0.25"/>
  <cols>
    <col min="1" max="1" width="20.28515625" style="1" customWidth="1"/>
    <col min="2" max="2" width="6" style="19" bestFit="1" customWidth="1"/>
    <col min="3" max="3" width="53.85546875" style="2" bestFit="1" customWidth="1"/>
    <col min="4" max="4" width="17" style="2" customWidth="1"/>
    <col min="5" max="5" width="18" style="2" customWidth="1"/>
    <col min="6" max="6" width="11.28515625" style="2" customWidth="1"/>
    <col min="7" max="7" width="12.7109375" style="18" bestFit="1" customWidth="1"/>
    <col min="8" max="8" width="12.42578125" style="20" customWidth="1"/>
    <col min="9" max="9" width="13.28515625" style="3" customWidth="1"/>
    <col min="10" max="10" width="12.5703125" style="21" customWidth="1"/>
    <col min="11" max="11" width="14.28515625" style="22" customWidth="1"/>
    <col min="12" max="22" width="12" style="22" customWidth="1"/>
    <col min="23" max="16384" width="9.7109375" style="17"/>
  </cols>
  <sheetData>
    <row r="1" spans="1:22" ht="33" customHeight="1" x14ac:dyDescent="0.25">
      <c r="A1" s="119" t="s">
        <v>43</v>
      </c>
      <c r="B1" s="119"/>
      <c r="C1" s="75" t="s">
        <v>36</v>
      </c>
      <c r="D1" s="75"/>
      <c r="E1" s="75"/>
      <c r="F1" s="120" t="s">
        <v>44</v>
      </c>
      <c r="G1" s="121"/>
      <c r="H1" s="121"/>
      <c r="I1" s="121"/>
      <c r="J1" s="122"/>
      <c r="K1" s="118" t="s">
        <v>92</v>
      </c>
      <c r="L1" s="118" t="s">
        <v>93</v>
      </c>
      <c r="M1" s="118" t="s">
        <v>94</v>
      </c>
      <c r="N1" s="118" t="s">
        <v>100</v>
      </c>
      <c r="O1" s="118" t="s">
        <v>41</v>
      </c>
      <c r="P1" s="118" t="s">
        <v>41</v>
      </c>
      <c r="Q1" s="118" t="s">
        <v>41</v>
      </c>
      <c r="R1" s="118" t="s">
        <v>41</v>
      </c>
      <c r="S1" s="118" t="s">
        <v>41</v>
      </c>
      <c r="T1" s="118" t="s">
        <v>41</v>
      </c>
      <c r="U1" s="118" t="s">
        <v>41</v>
      </c>
      <c r="V1" s="118" t="s">
        <v>41</v>
      </c>
    </row>
    <row r="2" spans="1:22" ht="21.75" customHeight="1" x14ac:dyDescent="0.25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0</v>
      </c>
      <c r="J3" s="39" t="s">
        <v>5</v>
      </c>
      <c r="K3" s="107">
        <v>43159</v>
      </c>
      <c r="L3" s="107">
        <v>43159</v>
      </c>
      <c r="M3" s="107">
        <v>43159</v>
      </c>
      <c r="N3" s="107">
        <v>43335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</row>
    <row r="4" spans="1:22" ht="60" customHeight="1" x14ac:dyDescent="0.25">
      <c r="A4" s="78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/>
      <c r="I4" s="45">
        <f>H4-(SUM(K4:V4))</f>
        <v>0</v>
      </c>
      <c r="J4" s="46" t="str">
        <f>IF(I4&lt;0,"ATENÇÃO","OK")</f>
        <v>OK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ht="75" x14ac:dyDescent="0.25">
      <c r="A5" s="79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/>
      <c r="I5" s="45">
        <f t="shared" ref="I5:I23" si="0">H5-(SUM(K5:V5))</f>
        <v>0</v>
      </c>
      <c r="J5" s="46" t="str">
        <f t="shared" ref="J5:J23" si="1">IF(I5&lt;0,"ATENÇÃO","OK")</f>
        <v>OK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75" x14ac:dyDescent="0.25">
      <c r="A6" s="78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8"/>
      <c r="I6" s="45">
        <f t="shared" si="0"/>
        <v>0</v>
      </c>
      <c r="J6" s="46" t="str">
        <f t="shared" si="1"/>
        <v>OK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75" x14ac:dyDescent="0.25">
      <c r="A7" s="79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8"/>
      <c r="I7" s="45">
        <f t="shared" si="0"/>
        <v>0</v>
      </c>
      <c r="J7" s="46" t="str">
        <f t="shared" si="1"/>
        <v>OK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ht="75" x14ac:dyDescent="0.25">
      <c r="A8" s="79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8">
        <v>12</v>
      </c>
      <c r="I8" s="45">
        <f t="shared" si="0"/>
        <v>6</v>
      </c>
      <c r="J8" s="46" t="str">
        <f t="shared" si="1"/>
        <v>OK</v>
      </c>
      <c r="K8" s="36">
        <v>6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ht="75" x14ac:dyDescent="0.25">
      <c r="A9" s="79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8"/>
      <c r="I9" s="45">
        <f t="shared" si="0"/>
        <v>0</v>
      </c>
      <c r="J9" s="46" t="str">
        <f t="shared" si="1"/>
        <v>OK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ht="75" x14ac:dyDescent="0.25">
      <c r="A10" s="79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8"/>
      <c r="I10" s="45">
        <f t="shared" si="0"/>
        <v>0</v>
      </c>
      <c r="J10" s="46" t="str">
        <f t="shared" si="1"/>
        <v>OK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77.25" x14ac:dyDescent="0.25">
      <c r="A11" s="78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8"/>
      <c r="I11" s="45">
        <f t="shared" si="0"/>
        <v>0</v>
      </c>
      <c r="J11" s="46" t="str">
        <f t="shared" si="1"/>
        <v>OK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75" x14ac:dyDescent="0.25">
      <c r="A12" s="79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8"/>
      <c r="I12" s="45">
        <f t="shared" si="0"/>
        <v>0</v>
      </c>
      <c r="J12" s="46" t="str">
        <f t="shared" si="1"/>
        <v>OK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75" x14ac:dyDescent="0.25">
      <c r="A13" s="78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8"/>
      <c r="I13" s="45">
        <f t="shared" si="0"/>
        <v>0</v>
      </c>
      <c r="J13" s="46" t="str">
        <f t="shared" si="1"/>
        <v>OK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t="75" x14ac:dyDescent="0.25">
      <c r="A14" s="78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8"/>
      <c r="I14" s="45">
        <f t="shared" si="0"/>
        <v>0</v>
      </c>
      <c r="J14" s="46" t="str">
        <f t="shared" si="1"/>
        <v>OK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75" x14ac:dyDescent="0.25">
      <c r="A15" s="79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8">
        <v>20</v>
      </c>
      <c r="I15" s="45">
        <f t="shared" si="0"/>
        <v>8</v>
      </c>
      <c r="J15" s="46" t="str">
        <f t="shared" si="1"/>
        <v>OK</v>
      </c>
      <c r="K15" s="36">
        <v>8</v>
      </c>
      <c r="L15" s="36"/>
      <c r="M15" s="36"/>
      <c r="N15" s="36">
        <v>4</v>
      </c>
      <c r="O15" s="36"/>
      <c r="P15" s="36"/>
      <c r="Q15" s="36"/>
      <c r="R15" s="36"/>
      <c r="S15" s="36"/>
      <c r="T15" s="36"/>
      <c r="U15" s="36"/>
      <c r="V15" s="36"/>
    </row>
    <row r="16" spans="1:22" ht="75" x14ac:dyDescent="0.25">
      <c r="A16" s="76" t="s">
        <v>45</v>
      </c>
      <c r="B16" s="50">
        <v>13</v>
      </c>
      <c r="C16" s="51" t="s">
        <v>76</v>
      </c>
      <c r="D16" s="24" t="s">
        <v>77</v>
      </c>
      <c r="E16" s="52" t="s">
        <v>37</v>
      </c>
      <c r="F16" s="52" t="s">
        <v>38</v>
      </c>
      <c r="G16" s="62">
        <v>359</v>
      </c>
      <c r="H16" s="38">
        <v>8</v>
      </c>
      <c r="I16" s="45">
        <f t="shared" si="0"/>
        <v>0</v>
      </c>
      <c r="J16" s="46" t="str">
        <f t="shared" si="1"/>
        <v>OK</v>
      </c>
      <c r="K16" s="36"/>
      <c r="L16" s="36"/>
      <c r="M16" s="36">
        <v>8</v>
      </c>
      <c r="N16" s="36"/>
      <c r="O16" s="36"/>
      <c r="P16" s="36"/>
      <c r="Q16" s="36"/>
      <c r="R16" s="36"/>
      <c r="S16" s="36"/>
      <c r="T16" s="36"/>
      <c r="U16" s="36"/>
      <c r="V16" s="36"/>
    </row>
    <row r="17" spans="1:22" ht="90" x14ac:dyDescent="0.25">
      <c r="A17" s="77" t="s">
        <v>46</v>
      </c>
      <c r="B17" s="52">
        <v>14</v>
      </c>
      <c r="C17" s="51" t="s">
        <v>78</v>
      </c>
      <c r="D17" s="24" t="s">
        <v>79</v>
      </c>
      <c r="E17" s="52" t="s">
        <v>37</v>
      </c>
      <c r="F17" s="52" t="s">
        <v>38</v>
      </c>
      <c r="G17" s="63">
        <v>599.99</v>
      </c>
      <c r="H17" s="38"/>
      <c r="I17" s="45">
        <f t="shared" si="0"/>
        <v>0</v>
      </c>
      <c r="J17" s="46" t="str">
        <f t="shared" si="1"/>
        <v>OK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ht="81" customHeight="1" x14ac:dyDescent="0.25">
      <c r="A18" s="80"/>
      <c r="B18" s="81">
        <v>15</v>
      </c>
      <c r="C18" s="82" t="s">
        <v>88</v>
      </c>
      <c r="D18" s="83"/>
      <c r="E18" s="84"/>
      <c r="F18" s="84"/>
      <c r="G18" s="85"/>
      <c r="H18" s="87"/>
      <c r="I18" s="88"/>
      <c r="J18" s="89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ht="85.5" customHeight="1" x14ac:dyDescent="0.25">
      <c r="A19" s="80"/>
      <c r="B19" s="86">
        <v>16</v>
      </c>
      <c r="C19" s="82" t="s">
        <v>89</v>
      </c>
      <c r="D19" s="83"/>
      <c r="E19" s="84"/>
      <c r="F19" s="84"/>
      <c r="G19" s="85"/>
      <c r="H19" s="87"/>
      <c r="I19" s="88"/>
      <c r="J19" s="89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ht="90" x14ac:dyDescent="0.25">
      <c r="A20" s="79" t="s">
        <v>46</v>
      </c>
      <c r="B20" s="53">
        <v>17</v>
      </c>
      <c r="C20" s="54" t="s">
        <v>80</v>
      </c>
      <c r="D20" s="65" t="s">
        <v>81</v>
      </c>
      <c r="E20" s="53" t="s">
        <v>37</v>
      </c>
      <c r="F20" s="53" t="s">
        <v>38</v>
      </c>
      <c r="G20" s="60">
        <v>656.99</v>
      </c>
      <c r="H20" s="38">
        <v>6</v>
      </c>
      <c r="I20" s="45">
        <f t="shared" si="0"/>
        <v>6</v>
      </c>
      <c r="J20" s="46" t="str">
        <f t="shared" si="1"/>
        <v>OK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75" x14ac:dyDescent="0.25">
      <c r="A21" s="79" t="s">
        <v>46</v>
      </c>
      <c r="B21" s="53">
        <v>18</v>
      </c>
      <c r="C21" s="54" t="s">
        <v>82</v>
      </c>
      <c r="D21" s="65" t="s">
        <v>83</v>
      </c>
      <c r="E21" s="53" t="s">
        <v>37</v>
      </c>
      <c r="F21" s="53" t="s">
        <v>38</v>
      </c>
      <c r="G21" s="60">
        <v>1809.99</v>
      </c>
      <c r="H21" s="38">
        <v>8</v>
      </c>
      <c r="I21" s="45">
        <f t="shared" si="0"/>
        <v>8</v>
      </c>
      <c r="J21" s="46" t="str">
        <f t="shared" si="1"/>
        <v>OK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76.5" x14ac:dyDescent="0.25">
      <c r="A22" s="79" t="s">
        <v>46</v>
      </c>
      <c r="B22" s="66">
        <v>19</v>
      </c>
      <c r="C22" s="67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8">
        <v>4</v>
      </c>
      <c r="I22" s="45">
        <f t="shared" si="0"/>
        <v>0</v>
      </c>
      <c r="J22" s="46" t="str">
        <f t="shared" si="1"/>
        <v>OK</v>
      </c>
      <c r="K22" s="36"/>
      <c r="L22" s="36">
        <v>4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76.5" x14ac:dyDescent="0.25">
      <c r="A23" s="79" t="s">
        <v>46</v>
      </c>
      <c r="B23" s="68">
        <v>20</v>
      </c>
      <c r="C23" s="67" t="s">
        <v>86</v>
      </c>
      <c r="D23" s="65" t="s">
        <v>87</v>
      </c>
      <c r="E23" s="58" t="s">
        <v>37</v>
      </c>
      <c r="F23" s="53" t="s">
        <v>38</v>
      </c>
      <c r="G23" s="71">
        <v>874.99</v>
      </c>
      <c r="H23" s="38"/>
      <c r="I23" s="45">
        <f t="shared" si="0"/>
        <v>0</v>
      </c>
      <c r="J23" s="46" t="str">
        <f t="shared" si="1"/>
        <v>OK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K24" s="74"/>
      <c r="L24" s="74"/>
      <c r="M24" s="74"/>
      <c r="N24" s="74"/>
    </row>
    <row r="25" spans="1:22" x14ac:dyDescent="0.25">
      <c r="C25" s="23" t="s">
        <v>34</v>
      </c>
    </row>
  </sheetData>
  <mergeCells count="15">
    <mergeCell ref="K1:K2"/>
    <mergeCell ref="A1:B1"/>
    <mergeCell ref="A2:J2"/>
    <mergeCell ref="F1:J1"/>
    <mergeCell ref="V1:V2"/>
    <mergeCell ref="P1:P2"/>
    <mergeCell ref="Q1:Q2"/>
    <mergeCell ref="R1:R2"/>
    <mergeCell ref="S1:S2"/>
    <mergeCell ref="T1:T2"/>
    <mergeCell ref="L1:L2"/>
    <mergeCell ref="M1:M2"/>
    <mergeCell ref="N1:N2"/>
    <mergeCell ref="O1:O2"/>
    <mergeCell ref="U1:U2"/>
  </mergeCells>
  <phoneticPr fontId="0" type="noConversion"/>
  <conditionalFormatting sqref="O4:V4">
    <cfRule type="cellIs" dxfId="311" priority="76" stopIfTrue="1" operator="greaterThan">
      <formula>0</formula>
    </cfRule>
    <cfRule type="cellIs" dxfId="310" priority="77" stopIfTrue="1" operator="greaterThan">
      <formula>0</formula>
    </cfRule>
    <cfRule type="cellIs" dxfId="309" priority="78" stopIfTrue="1" operator="greaterThan">
      <formula>0</formula>
    </cfRule>
  </conditionalFormatting>
  <conditionalFormatting sqref="O5:V23">
    <cfRule type="cellIs" dxfId="308" priority="73" stopIfTrue="1" operator="greaterThan">
      <formula>0</formula>
    </cfRule>
    <cfRule type="cellIs" dxfId="307" priority="74" stopIfTrue="1" operator="greaterThan">
      <formula>0</formula>
    </cfRule>
    <cfRule type="cellIs" dxfId="306" priority="75" stopIfTrue="1" operator="greaterThan">
      <formula>0</formula>
    </cfRule>
  </conditionalFormatting>
  <conditionalFormatting sqref="N5:N23">
    <cfRule type="cellIs" dxfId="305" priority="13" stopIfTrue="1" operator="greaterThan">
      <formula>0</formula>
    </cfRule>
    <cfRule type="cellIs" dxfId="304" priority="14" stopIfTrue="1" operator="greaterThan">
      <formula>0</formula>
    </cfRule>
    <cfRule type="cellIs" dxfId="303" priority="15" stopIfTrue="1" operator="greaterThan">
      <formula>0</formula>
    </cfRule>
  </conditionalFormatting>
  <conditionalFormatting sqref="K4">
    <cfRule type="cellIs" dxfId="302" priority="10" stopIfTrue="1" operator="greaterThan">
      <formula>0</formula>
    </cfRule>
    <cfRule type="cellIs" dxfId="301" priority="11" stopIfTrue="1" operator="greaterThan">
      <formula>0</formula>
    </cfRule>
    <cfRule type="cellIs" dxfId="300" priority="12" stopIfTrue="1" operator="greaterThan">
      <formula>0</formula>
    </cfRule>
  </conditionalFormatting>
  <conditionalFormatting sqref="K5:K23">
    <cfRule type="cellIs" dxfId="299" priority="7" stopIfTrue="1" operator="greaterThan">
      <formula>0</formula>
    </cfRule>
    <cfRule type="cellIs" dxfId="298" priority="8" stopIfTrue="1" operator="greaterThan">
      <formula>0</formula>
    </cfRule>
    <cfRule type="cellIs" dxfId="297" priority="9" stopIfTrue="1" operator="greaterThan">
      <formula>0</formula>
    </cfRule>
  </conditionalFormatting>
  <conditionalFormatting sqref="L4:M4">
    <cfRule type="cellIs" dxfId="296" priority="4" stopIfTrue="1" operator="greaterThan">
      <formula>0</formula>
    </cfRule>
    <cfRule type="cellIs" dxfId="295" priority="5" stopIfTrue="1" operator="greaterThan">
      <formula>0</formula>
    </cfRule>
    <cfRule type="cellIs" dxfId="294" priority="6" stopIfTrue="1" operator="greaterThan">
      <formula>0</formula>
    </cfRule>
  </conditionalFormatting>
  <conditionalFormatting sqref="L5:M23">
    <cfRule type="cellIs" dxfId="293" priority="1" stopIfTrue="1" operator="greaterThan">
      <formula>0</formula>
    </cfRule>
    <cfRule type="cellIs" dxfId="292" priority="2" stopIfTrue="1" operator="greaterThan">
      <formula>0</formula>
    </cfRule>
    <cfRule type="cellIs" dxfId="291" priority="3" stopIfTrue="1" operator="greaterThan">
      <formula>0</formula>
    </cfRule>
  </conditionalFormatting>
  <conditionalFormatting sqref="N4">
    <cfRule type="cellIs" dxfId="290" priority="16" stopIfTrue="1" operator="greaterThan">
      <formula>0</formula>
    </cfRule>
    <cfRule type="cellIs" dxfId="289" priority="17" stopIfTrue="1" operator="greaterThan">
      <formula>0</formula>
    </cfRule>
    <cfRule type="cellIs" dxfId="288" priority="18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A22" zoomScale="80" zoomScaleNormal="80" workbookViewId="0">
      <selection activeCell="I23" sqref="I23"/>
    </sheetView>
  </sheetViews>
  <sheetFormatPr defaultColWidth="9.7109375" defaultRowHeight="15" x14ac:dyDescent="0.25"/>
  <cols>
    <col min="1" max="1" width="20.28515625" style="1" customWidth="1"/>
    <col min="2" max="2" width="6" style="19" bestFit="1" customWidth="1"/>
    <col min="3" max="3" width="53.85546875" style="2" bestFit="1" customWidth="1"/>
    <col min="4" max="4" width="17" style="2" customWidth="1"/>
    <col min="5" max="5" width="18" style="2" customWidth="1"/>
    <col min="6" max="6" width="11.28515625" style="2" customWidth="1"/>
    <col min="7" max="7" width="12.7109375" style="18" bestFit="1" customWidth="1"/>
    <col min="8" max="8" width="12.42578125" style="20" customWidth="1"/>
    <col min="9" max="9" width="13.28515625" style="3" customWidth="1"/>
    <col min="10" max="10" width="12.5703125" style="21" customWidth="1"/>
    <col min="11" max="11" width="14.28515625" style="22" customWidth="1"/>
    <col min="12" max="22" width="12" style="22" customWidth="1"/>
    <col min="23" max="16384" width="9.7109375" style="17"/>
  </cols>
  <sheetData>
    <row r="1" spans="1:22" ht="33" customHeight="1" x14ac:dyDescent="0.25">
      <c r="A1" s="119" t="s">
        <v>43</v>
      </c>
      <c r="B1" s="119"/>
      <c r="C1" s="75" t="s">
        <v>36</v>
      </c>
      <c r="D1" s="75"/>
      <c r="E1" s="75"/>
      <c r="F1" s="120" t="s">
        <v>44</v>
      </c>
      <c r="G1" s="121"/>
      <c r="H1" s="121"/>
      <c r="I1" s="121"/>
      <c r="J1" s="122"/>
      <c r="K1" s="125" t="s">
        <v>41</v>
      </c>
      <c r="L1" s="125" t="s">
        <v>41</v>
      </c>
      <c r="M1" s="125" t="s">
        <v>41</v>
      </c>
      <c r="N1" s="118" t="s">
        <v>41</v>
      </c>
      <c r="O1" s="118" t="s">
        <v>41</v>
      </c>
      <c r="P1" s="118" t="s">
        <v>41</v>
      </c>
      <c r="Q1" s="118" t="s">
        <v>41</v>
      </c>
      <c r="R1" s="118" t="s">
        <v>41</v>
      </c>
      <c r="S1" s="118" t="s">
        <v>41</v>
      </c>
      <c r="T1" s="118" t="s">
        <v>41</v>
      </c>
      <c r="U1" s="118" t="s">
        <v>41</v>
      </c>
      <c r="V1" s="118" t="s">
        <v>41</v>
      </c>
    </row>
    <row r="2" spans="1:22" ht="21.75" customHeight="1" x14ac:dyDescent="0.25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26"/>
      <c r="L2" s="126"/>
      <c r="M2" s="126"/>
      <c r="N2" s="118"/>
      <c r="O2" s="118"/>
      <c r="P2" s="118"/>
      <c r="Q2" s="118"/>
      <c r="R2" s="118"/>
      <c r="S2" s="118"/>
      <c r="T2" s="118"/>
      <c r="U2" s="118"/>
      <c r="V2" s="118"/>
    </row>
    <row r="3" spans="1:22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0</v>
      </c>
      <c r="J3" s="39" t="s">
        <v>5</v>
      </c>
      <c r="K3" s="44" t="s">
        <v>1</v>
      </c>
      <c r="L3" s="44" t="s">
        <v>1</v>
      </c>
      <c r="M3" s="44" t="s">
        <v>1</v>
      </c>
      <c r="N3" s="44" t="s">
        <v>1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</row>
    <row r="4" spans="1:22" ht="60" customHeight="1" x14ac:dyDescent="0.25">
      <c r="A4" s="78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/>
      <c r="I4" s="45">
        <f>H4-(SUM(K4:V4))</f>
        <v>0</v>
      </c>
      <c r="J4" s="46" t="str">
        <f>IF(I4&lt;0,"ATENÇÃO","OK")</f>
        <v>OK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ht="75" x14ac:dyDescent="0.25">
      <c r="A5" s="79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/>
      <c r="I5" s="45">
        <f t="shared" ref="I5:I23" si="0">H5-(SUM(K5:V5))</f>
        <v>0</v>
      </c>
      <c r="J5" s="46" t="str">
        <f t="shared" ref="J5:J23" si="1">IF(I5&lt;0,"ATENÇÃO","OK")</f>
        <v>OK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75" x14ac:dyDescent="0.25">
      <c r="A6" s="78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8"/>
      <c r="I6" s="45">
        <f t="shared" si="0"/>
        <v>0</v>
      </c>
      <c r="J6" s="46" t="str">
        <f t="shared" si="1"/>
        <v>OK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75" x14ac:dyDescent="0.25">
      <c r="A7" s="79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8"/>
      <c r="I7" s="45">
        <f t="shared" si="0"/>
        <v>0</v>
      </c>
      <c r="J7" s="46" t="str">
        <f t="shared" si="1"/>
        <v>OK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ht="75" x14ac:dyDescent="0.25">
      <c r="A8" s="79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8"/>
      <c r="I8" s="45">
        <f t="shared" si="0"/>
        <v>0</v>
      </c>
      <c r="J8" s="46" t="str">
        <f t="shared" si="1"/>
        <v>OK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ht="75" x14ac:dyDescent="0.25">
      <c r="A9" s="79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8"/>
      <c r="I9" s="45">
        <f t="shared" si="0"/>
        <v>0</v>
      </c>
      <c r="J9" s="46" t="str">
        <f t="shared" si="1"/>
        <v>OK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ht="75" x14ac:dyDescent="0.25">
      <c r="A10" s="79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8"/>
      <c r="I10" s="45">
        <f t="shared" si="0"/>
        <v>0</v>
      </c>
      <c r="J10" s="46" t="str">
        <f t="shared" si="1"/>
        <v>OK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77.25" x14ac:dyDescent="0.25">
      <c r="A11" s="78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8"/>
      <c r="I11" s="45">
        <f t="shared" si="0"/>
        <v>0</v>
      </c>
      <c r="J11" s="46" t="str">
        <f t="shared" si="1"/>
        <v>OK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75" x14ac:dyDescent="0.25">
      <c r="A12" s="79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8"/>
      <c r="I12" s="45">
        <f t="shared" si="0"/>
        <v>0</v>
      </c>
      <c r="J12" s="46" t="str">
        <f t="shared" si="1"/>
        <v>OK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75" x14ac:dyDescent="0.25">
      <c r="A13" s="78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8"/>
      <c r="I13" s="45">
        <f t="shared" si="0"/>
        <v>0</v>
      </c>
      <c r="J13" s="46" t="str">
        <f t="shared" si="1"/>
        <v>OK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t="75" x14ac:dyDescent="0.25">
      <c r="A14" s="78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8"/>
      <c r="I14" s="45">
        <f t="shared" si="0"/>
        <v>0</v>
      </c>
      <c r="J14" s="46" t="str">
        <f t="shared" si="1"/>
        <v>OK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75" x14ac:dyDescent="0.25">
      <c r="A15" s="79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8">
        <v>8</v>
      </c>
      <c r="I15" s="45">
        <f t="shared" si="0"/>
        <v>8</v>
      </c>
      <c r="J15" s="46" t="str">
        <f t="shared" si="1"/>
        <v>OK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2" ht="75" x14ac:dyDescent="0.25">
      <c r="A16" s="76" t="s">
        <v>45</v>
      </c>
      <c r="B16" s="50">
        <v>13</v>
      </c>
      <c r="C16" s="51" t="s">
        <v>76</v>
      </c>
      <c r="D16" s="49" t="s">
        <v>77</v>
      </c>
      <c r="E16" s="52" t="s">
        <v>37</v>
      </c>
      <c r="F16" s="52" t="s">
        <v>38</v>
      </c>
      <c r="G16" s="62">
        <v>359</v>
      </c>
      <c r="H16" s="38"/>
      <c r="I16" s="45">
        <f t="shared" si="0"/>
        <v>0</v>
      </c>
      <c r="J16" s="46" t="str">
        <f t="shared" si="1"/>
        <v>OK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ht="90" x14ac:dyDescent="0.25">
      <c r="A17" s="77" t="s">
        <v>46</v>
      </c>
      <c r="B17" s="52">
        <v>14</v>
      </c>
      <c r="C17" s="51" t="s">
        <v>78</v>
      </c>
      <c r="D17" s="49" t="s">
        <v>79</v>
      </c>
      <c r="E17" s="52" t="s">
        <v>37</v>
      </c>
      <c r="F17" s="52" t="s">
        <v>38</v>
      </c>
      <c r="G17" s="63">
        <v>599.99</v>
      </c>
      <c r="H17" s="38"/>
      <c r="I17" s="45">
        <f t="shared" si="0"/>
        <v>0</v>
      </c>
      <c r="J17" s="46" t="str">
        <f t="shared" si="1"/>
        <v>OK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ht="81" customHeight="1" x14ac:dyDescent="0.25">
      <c r="A18" s="80"/>
      <c r="B18" s="81">
        <v>15</v>
      </c>
      <c r="C18" s="82" t="s">
        <v>88</v>
      </c>
      <c r="D18" s="83"/>
      <c r="E18" s="84"/>
      <c r="F18" s="84"/>
      <c r="G18" s="85"/>
      <c r="H18" s="87"/>
      <c r="I18" s="88"/>
      <c r="J18" s="89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ht="85.5" customHeight="1" x14ac:dyDescent="0.25">
      <c r="A19" s="80"/>
      <c r="B19" s="86">
        <v>16</v>
      </c>
      <c r="C19" s="82" t="s">
        <v>89</v>
      </c>
      <c r="D19" s="83"/>
      <c r="E19" s="84"/>
      <c r="F19" s="84"/>
      <c r="G19" s="85"/>
      <c r="H19" s="87"/>
      <c r="I19" s="88"/>
      <c r="J19" s="89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ht="90" x14ac:dyDescent="0.25">
      <c r="A20" s="79" t="s">
        <v>46</v>
      </c>
      <c r="B20" s="53">
        <v>17</v>
      </c>
      <c r="C20" s="54" t="s">
        <v>80</v>
      </c>
      <c r="D20" s="65" t="s">
        <v>81</v>
      </c>
      <c r="E20" s="53" t="s">
        <v>37</v>
      </c>
      <c r="F20" s="53" t="s">
        <v>38</v>
      </c>
      <c r="G20" s="60">
        <v>656.99</v>
      </c>
      <c r="H20" s="38"/>
      <c r="I20" s="45">
        <f t="shared" si="0"/>
        <v>0</v>
      </c>
      <c r="J20" s="46" t="str">
        <f t="shared" si="1"/>
        <v>OK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75" x14ac:dyDescent="0.25">
      <c r="A21" s="79" t="s">
        <v>46</v>
      </c>
      <c r="B21" s="53">
        <v>18</v>
      </c>
      <c r="C21" s="54" t="s">
        <v>82</v>
      </c>
      <c r="D21" s="65" t="s">
        <v>83</v>
      </c>
      <c r="E21" s="53" t="s">
        <v>37</v>
      </c>
      <c r="F21" s="53" t="s">
        <v>38</v>
      </c>
      <c r="G21" s="60">
        <v>1809.99</v>
      </c>
      <c r="H21" s="38"/>
      <c r="I21" s="45">
        <f t="shared" si="0"/>
        <v>0</v>
      </c>
      <c r="J21" s="46" t="str">
        <f t="shared" si="1"/>
        <v>OK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76.5" x14ac:dyDescent="0.25">
      <c r="A22" s="79" t="s">
        <v>46</v>
      </c>
      <c r="B22" s="66">
        <v>19</v>
      </c>
      <c r="C22" s="67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8"/>
      <c r="I22" s="45">
        <f t="shared" si="0"/>
        <v>0</v>
      </c>
      <c r="J22" s="46" t="str">
        <f t="shared" si="1"/>
        <v>OK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76.5" x14ac:dyDescent="0.25">
      <c r="A23" s="79" t="s">
        <v>46</v>
      </c>
      <c r="B23" s="68">
        <v>20</v>
      </c>
      <c r="C23" s="67" t="s">
        <v>86</v>
      </c>
      <c r="D23" s="65" t="s">
        <v>87</v>
      </c>
      <c r="E23" s="58" t="s">
        <v>37</v>
      </c>
      <c r="F23" s="53" t="s">
        <v>38</v>
      </c>
      <c r="G23" s="71">
        <v>874.99</v>
      </c>
      <c r="H23" s="38"/>
      <c r="I23" s="45">
        <f t="shared" si="0"/>
        <v>0</v>
      </c>
      <c r="J23" s="46" t="str">
        <f t="shared" si="1"/>
        <v>OK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K24" s="74"/>
      <c r="L24" s="74"/>
      <c r="M24" s="74"/>
      <c r="N24" s="74"/>
    </row>
    <row r="25" spans="1:22" x14ac:dyDescent="0.25">
      <c r="C25" s="23" t="s">
        <v>34</v>
      </c>
    </row>
  </sheetData>
  <mergeCells count="15">
    <mergeCell ref="K1:K2"/>
    <mergeCell ref="A2:J2"/>
    <mergeCell ref="A1:B1"/>
    <mergeCell ref="F1:J1"/>
    <mergeCell ref="S1:S2"/>
    <mergeCell ref="L1:L2"/>
    <mergeCell ref="V1:V2"/>
    <mergeCell ref="T1:T2"/>
    <mergeCell ref="U1:U2"/>
    <mergeCell ref="M1:M2"/>
    <mergeCell ref="N1:N2"/>
    <mergeCell ref="O1:O2"/>
    <mergeCell ref="P1:P2"/>
    <mergeCell ref="Q1:Q2"/>
    <mergeCell ref="R1:R2"/>
  </mergeCells>
  <conditionalFormatting sqref="K4">
    <cfRule type="cellIs" dxfId="77" priority="10" stopIfTrue="1" operator="greaterThan">
      <formula>0</formula>
    </cfRule>
    <cfRule type="cellIs" dxfId="76" priority="11" stopIfTrue="1" operator="greaterThan">
      <formula>0</formula>
    </cfRule>
    <cfRule type="cellIs" dxfId="75" priority="12" stopIfTrue="1" operator="greaterThan">
      <formula>0</formula>
    </cfRule>
  </conditionalFormatting>
  <conditionalFormatting sqref="K5:K23">
    <cfRule type="cellIs" dxfId="74" priority="7" stopIfTrue="1" operator="greaterThan">
      <formula>0</formula>
    </cfRule>
    <cfRule type="cellIs" dxfId="73" priority="8" stopIfTrue="1" operator="greaterThan">
      <formula>0</formula>
    </cfRule>
    <cfRule type="cellIs" dxfId="72" priority="9" stopIfTrue="1" operator="greaterThan">
      <formula>0</formula>
    </cfRule>
  </conditionalFormatting>
  <conditionalFormatting sqref="O4:V4">
    <cfRule type="cellIs" dxfId="71" priority="22" stopIfTrue="1" operator="greaterThan">
      <formula>0</formula>
    </cfRule>
    <cfRule type="cellIs" dxfId="70" priority="23" stopIfTrue="1" operator="greaterThan">
      <formula>0</formula>
    </cfRule>
    <cfRule type="cellIs" dxfId="69" priority="24" stopIfTrue="1" operator="greaterThan">
      <formula>0</formula>
    </cfRule>
  </conditionalFormatting>
  <conditionalFormatting sqref="O5:V23">
    <cfRule type="cellIs" dxfId="68" priority="19" stopIfTrue="1" operator="greaterThan">
      <formula>0</formula>
    </cfRule>
    <cfRule type="cellIs" dxfId="67" priority="20" stopIfTrue="1" operator="greaterThan">
      <formula>0</formula>
    </cfRule>
    <cfRule type="cellIs" dxfId="66" priority="21" stopIfTrue="1" operator="greaterThan">
      <formula>0</formula>
    </cfRule>
  </conditionalFormatting>
  <conditionalFormatting sqref="L4:M4">
    <cfRule type="cellIs" dxfId="65" priority="4" stopIfTrue="1" operator="greaterThan">
      <formula>0</formula>
    </cfRule>
    <cfRule type="cellIs" dxfId="64" priority="5" stopIfTrue="1" operator="greaterThan">
      <formula>0</formula>
    </cfRule>
    <cfRule type="cellIs" dxfId="63" priority="6" stopIfTrue="1" operator="greaterThan">
      <formula>0</formula>
    </cfRule>
  </conditionalFormatting>
  <conditionalFormatting sqref="L5:M23">
    <cfRule type="cellIs" dxfId="62" priority="1" stopIfTrue="1" operator="greaterThan">
      <formula>0</formula>
    </cfRule>
    <cfRule type="cellIs" dxfId="61" priority="2" stopIfTrue="1" operator="greaterThan">
      <formula>0</formula>
    </cfRule>
    <cfRule type="cellIs" dxfId="60" priority="3" stopIfTrue="1" operator="greaterThan">
      <formula>0</formula>
    </cfRule>
  </conditionalFormatting>
  <conditionalFormatting sqref="N4">
    <cfRule type="cellIs" dxfId="59" priority="16" stopIfTrue="1" operator="greaterThan">
      <formula>0</formula>
    </cfRule>
    <cfRule type="cellIs" dxfId="58" priority="17" stopIfTrue="1" operator="greaterThan">
      <formula>0</formula>
    </cfRule>
    <cfRule type="cellIs" dxfId="57" priority="18" stopIfTrue="1" operator="greaterThan">
      <formula>0</formula>
    </cfRule>
  </conditionalFormatting>
  <conditionalFormatting sqref="N5:N23">
    <cfRule type="cellIs" dxfId="56" priority="13" stopIfTrue="1" operator="greaterThan">
      <formula>0</formula>
    </cfRule>
    <cfRule type="cellIs" dxfId="55" priority="14" stopIfTrue="1" operator="greaterThan">
      <formula>0</formula>
    </cfRule>
    <cfRule type="cellIs" dxfId="54" priority="15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5"/>
  <sheetViews>
    <sheetView topLeftCell="A10" zoomScale="80" zoomScaleNormal="80" workbookViewId="0">
      <selection activeCell="I4" sqref="I4:I23"/>
    </sheetView>
  </sheetViews>
  <sheetFormatPr defaultColWidth="9.7109375" defaultRowHeight="15" x14ac:dyDescent="0.25"/>
  <cols>
    <col min="1" max="1" width="20.28515625" style="1" customWidth="1"/>
    <col min="2" max="2" width="6" style="19" bestFit="1" customWidth="1"/>
    <col min="3" max="3" width="53.85546875" style="2" bestFit="1" customWidth="1"/>
    <col min="4" max="4" width="17" style="2" customWidth="1"/>
    <col min="5" max="5" width="18" style="2" customWidth="1"/>
    <col min="6" max="6" width="11.28515625" style="2" customWidth="1"/>
    <col min="7" max="7" width="12.7109375" style="18" bestFit="1" customWidth="1"/>
    <col min="8" max="8" width="12.42578125" style="20" customWidth="1"/>
    <col min="9" max="9" width="13.28515625" style="3" customWidth="1"/>
    <col min="10" max="10" width="12.5703125" style="21" customWidth="1"/>
    <col min="11" max="11" width="14.28515625" style="22" customWidth="1"/>
    <col min="12" max="22" width="12" style="22" customWidth="1"/>
    <col min="23" max="16384" width="9.7109375" style="17"/>
  </cols>
  <sheetData>
    <row r="1" spans="1:22" ht="33" customHeight="1" x14ac:dyDescent="0.25">
      <c r="A1" s="119" t="s">
        <v>43</v>
      </c>
      <c r="B1" s="119"/>
      <c r="C1" s="75" t="s">
        <v>36</v>
      </c>
      <c r="D1" s="75"/>
      <c r="E1" s="75"/>
      <c r="F1" s="120" t="s">
        <v>44</v>
      </c>
      <c r="G1" s="121"/>
      <c r="H1" s="121"/>
      <c r="I1" s="121"/>
      <c r="J1" s="122"/>
      <c r="K1" s="118" t="s">
        <v>96</v>
      </c>
      <c r="L1" s="118" t="s">
        <v>97</v>
      </c>
      <c r="M1" s="118" t="s">
        <v>41</v>
      </c>
      <c r="N1" s="118" t="s">
        <v>41</v>
      </c>
      <c r="O1" s="118" t="s">
        <v>41</v>
      </c>
      <c r="P1" s="118" t="s">
        <v>41</v>
      </c>
      <c r="Q1" s="118" t="s">
        <v>41</v>
      </c>
      <c r="R1" s="118" t="s">
        <v>41</v>
      </c>
      <c r="S1" s="118" t="s">
        <v>41</v>
      </c>
      <c r="T1" s="118" t="s">
        <v>41</v>
      </c>
      <c r="U1" s="118" t="s">
        <v>41</v>
      </c>
      <c r="V1" s="118" t="s">
        <v>41</v>
      </c>
    </row>
    <row r="2" spans="1:22" ht="21.75" customHeight="1" x14ac:dyDescent="0.25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0</v>
      </c>
      <c r="J3" s="39" t="s">
        <v>5</v>
      </c>
      <c r="K3" s="107">
        <v>43185</v>
      </c>
      <c r="L3" s="107">
        <v>43194</v>
      </c>
      <c r="M3" s="44" t="s">
        <v>1</v>
      </c>
      <c r="N3" s="44" t="s">
        <v>1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</row>
    <row r="4" spans="1:22" ht="60" customHeight="1" x14ac:dyDescent="0.25">
      <c r="A4" s="78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/>
      <c r="I4" s="45">
        <f>H4-(SUM(K4:V4))</f>
        <v>0</v>
      </c>
      <c r="J4" s="46" t="str">
        <f>IF(I4&lt;0,"ATENÇÃO","OK")</f>
        <v>OK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ht="75" x14ac:dyDescent="0.25">
      <c r="A5" s="79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/>
      <c r="I5" s="45">
        <f t="shared" ref="I5:I23" si="0">H5-(SUM(K5:V5))</f>
        <v>0</v>
      </c>
      <c r="J5" s="46" t="str">
        <f t="shared" ref="J5:J23" si="1">IF(I5&lt;0,"ATENÇÃO","OK")</f>
        <v>OK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75" x14ac:dyDescent="0.25">
      <c r="A6" s="78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8"/>
      <c r="I6" s="45">
        <f t="shared" si="0"/>
        <v>0</v>
      </c>
      <c r="J6" s="46" t="str">
        <f t="shared" si="1"/>
        <v>OK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75" x14ac:dyDescent="0.25">
      <c r="A7" s="79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8"/>
      <c r="I7" s="45">
        <f t="shared" si="0"/>
        <v>0</v>
      </c>
      <c r="J7" s="46" t="str">
        <f t="shared" si="1"/>
        <v>OK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ht="75" x14ac:dyDescent="0.25">
      <c r="A8" s="79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8">
        <v>4</v>
      </c>
      <c r="I8" s="45">
        <f t="shared" si="0"/>
        <v>4</v>
      </c>
      <c r="J8" s="46" t="str">
        <f t="shared" si="1"/>
        <v>OK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ht="75" x14ac:dyDescent="0.25">
      <c r="A9" s="79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8"/>
      <c r="I9" s="45">
        <f t="shared" si="0"/>
        <v>0</v>
      </c>
      <c r="J9" s="46" t="str">
        <f t="shared" si="1"/>
        <v>OK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ht="75" x14ac:dyDescent="0.25">
      <c r="A10" s="79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8">
        <v>4</v>
      </c>
      <c r="I10" s="45">
        <f t="shared" si="0"/>
        <v>4</v>
      </c>
      <c r="J10" s="46" t="str">
        <f t="shared" si="1"/>
        <v>OK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77.25" x14ac:dyDescent="0.25">
      <c r="A11" s="78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8"/>
      <c r="I11" s="45">
        <f t="shared" si="0"/>
        <v>0</v>
      </c>
      <c r="J11" s="46" t="str">
        <f t="shared" si="1"/>
        <v>OK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75" x14ac:dyDescent="0.25">
      <c r="A12" s="79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8"/>
      <c r="I12" s="45">
        <f t="shared" si="0"/>
        <v>0</v>
      </c>
      <c r="J12" s="46" t="str">
        <f t="shared" si="1"/>
        <v>OK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75" x14ac:dyDescent="0.25">
      <c r="A13" s="78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8"/>
      <c r="I13" s="45">
        <f t="shared" si="0"/>
        <v>0</v>
      </c>
      <c r="J13" s="46" t="str">
        <f t="shared" si="1"/>
        <v>OK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t="75" x14ac:dyDescent="0.25">
      <c r="A14" s="78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8">
        <v>4</v>
      </c>
      <c r="I14" s="45">
        <f t="shared" si="0"/>
        <v>0</v>
      </c>
      <c r="J14" s="46" t="str">
        <f t="shared" si="1"/>
        <v>OK</v>
      </c>
      <c r="K14" s="36"/>
      <c r="L14" s="36">
        <v>4</v>
      </c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75" x14ac:dyDescent="0.25">
      <c r="A15" s="79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8">
        <f>8-4</f>
        <v>4</v>
      </c>
      <c r="I15" s="45">
        <f t="shared" si="0"/>
        <v>0</v>
      </c>
      <c r="J15" s="46" t="str">
        <f t="shared" si="1"/>
        <v>OK</v>
      </c>
      <c r="K15" s="36">
        <v>4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2" ht="75" x14ac:dyDescent="0.25">
      <c r="A16" s="76" t="s">
        <v>45</v>
      </c>
      <c r="B16" s="50">
        <v>13</v>
      </c>
      <c r="C16" s="51" t="s">
        <v>76</v>
      </c>
      <c r="D16" s="49" t="s">
        <v>77</v>
      </c>
      <c r="E16" s="52" t="s">
        <v>37</v>
      </c>
      <c r="F16" s="52" t="s">
        <v>38</v>
      </c>
      <c r="G16" s="62">
        <v>359</v>
      </c>
      <c r="H16" s="38"/>
      <c r="I16" s="45">
        <f t="shared" si="0"/>
        <v>0</v>
      </c>
      <c r="J16" s="46" t="str">
        <f t="shared" si="1"/>
        <v>OK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ht="90" x14ac:dyDescent="0.25">
      <c r="A17" s="77" t="s">
        <v>46</v>
      </c>
      <c r="B17" s="52">
        <v>14</v>
      </c>
      <c r="C17" s="51" t="s">
        <v>78</v>
      </c>
      <c r="D17" s="49" t="s">
        <v>79</v>
      </c>
      <c r="E17" s="52" t="s">
        <v>37</v>
      </c>
      <c r="F17" s="52" t="s">
        <v>38</v>
      </c>
      <c r="G17" s="63">
        <v>599.99</v>
      </c>
      <c r="H17" s="38"/>
      <c r="I17" s="45">
        <f t="shared" si="0"/>
        <v>0</v>
      </c>
      <c r="J17" s="46" t="str">
        <f t="shared" si="1"/>
        <v>OK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ht="81" customHeight="1" x14ac:dyDescent="0.25">
      <c r="A18" s="80"/>
      <c r="B18" s="81">
        <v>15</v>
      </c>
      <c r="C18" s="82" t="s">
        <v>88</v>
      </c>
      <c r="D18" s="83"/>
      <c r="E18" s="84"/>
      <c r="F18" s="84"/>
      <c r="G18" s="85"/>
      <c r="H18" s="87"/>
      <c r="I18" s="88"/>
      <c r="J18" s="89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ht="85.5" customHeight="1" x14ac:dyDescent="0.25">
      <c r="A19" s="80"/>
      <c r="B19" s="86">
        <v>16</v>
      </c>
      <c r="C19" s="82" t="s">
        <v>89</v>
      </c>
      <c r="D19" s="83"/>
      <c r="E19" s="84"/>
      <c r="F19" s="84"/>
      <c r="G19" s="85"/>
      <c r="H19" s="87"/>
      <c r="I19" s="88"/>
      <c r="J19" s="89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ht="90" x14ac:dyDescent="0.25">
      <c r="A20" s="79" t="s">
        <v>46</v>
      </c>
      <c r="B20" s="53">
        <v>17</v>
      </c>
      <c r="C20" s="54" t="s">
        <v>80</v>
      </c>
      <c r="D20" s="65" t="s">
        <v>81</v>
      </c>
      <c r="E20" s="53" t="s">
        <v>37</v>
      </c>
      <c r="F20" s="53" t="s">
        <v>38</v>
      </c>
      <c r="G20" s="60">
        <v>656.99</v>
      </c>
      <c r="H20" s="38"/>
      <c r="I20" s="45">
        <f t="shared" si="0"/>
        <v>0</v>
      </c>
      <c r="J20" s="46" t="str">
        <f t="shared" si="1"/>
        <v>OK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75" x14ac:dyDescent="0.25">
      <c r="A21" s="79" t="s">
        <v>46</v>
      </c>
      <c r="B21" s="53">
        <v>18</v>
      </c>
      <c r="C21" s="54" t="s">
        <v>82</v>
      </c>
      <c r="D21" s="65" t="s">
        <v>83</v>
      </c>
      <c r="E21" s="53" t="s">
        <v>37</v>
      </c>
      <c r="F21" s="53" t="s">
        <v>38</v>
      </c>
      <c r="G21" s="60">
        <v>1809.99</v>
      </c>
      <c r="H21" s="38"/>
      <c r="I21" s="45">
        <f t="shared" si="0"/>
        <v>0</v>
      </c>
      <c r="J21" s="46" t="str">
        <f t="shared" si="1"/>
        <v>OK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76.5" x14ac:dyDescent="0.25">
      <c r="A22" s="79" t="s">
        <v>46</v>
      </c>
      <c r="B22" s="66">
        <v>19</v>
      </c>
      <c r="C22" s="67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8"/>
      <c r="I22" s="45">
        <f t="shared" si="0"/>
        <v>0</v>
      </c>
      <c r="J22" s="46" t="str">
        <f t="shared" si="1"/>
        <v>OK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76.5" x14ac:dyDescent="0.25">
      <c r="A23" s="79" t="s">
        <v>46</v>
      </c>
      <c r="B23" s="68">
        <v>20</v>
      </c>
      <c r="C23" s="67" t="s">
        <v>86</v>
      </c>
      <c r="D23" s="65" t="s">
        <v>87</v>
      </c>
      <c r="E23" s="58" t="s">
        <v>37</v>
      </c>
      <c r="F23" s="53" t="s">
        <v>38</v>
      </c>
      <c r="G23" s="71">
        <v>874.99</v>
      </c>
      <c r="H23" s="38"/>
      <c r="I23" s="45">
        <f t="shared" si="0"/>
        <v>0</v>
      </c>
      <c r="J23" s="46" t="str">
        <f t="shared" si="1"/>
        <v>OK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K24" s="74"/>
      <c r="L24" s="74"/>
      <c r="M24" s="74"/>
      <c r="N24" s="74"/>
    </row>
    <row r="25" spans="1:22" x14ac:dyDescent="0.25">
      <c r="C25" s="23" t="s">
        <v>34</v>
      </c>
    </row>
  </sheetData>
  <mergeCells count="15">
    <mergeCell ref="K1:K2"/>
    <mergeCell ref="A2:J2"/>
    <mergeCell ref="A1:B1"/>
    <mergeCell ref="F1:J1"/>
    <mergeCell ref="S1:S2"/>
    <mergeCell ref="L1:L2"/>
    <mergeCell ref="V1:V2"/>
    <mergeCell ref="T1:T2"/>
    <mergeCell ref="U1:U2"/>
    <mergeCell ref="M1:M2"/>
    <mergeCell ref="N1:N2"/>
    <mergeCell ref="O1:O2"/>
    <mergeCell ref="P1:P2"/>
    <mergeCell ref="Q1:Q2"/>
    <mergeCell ref="R1:R2"/>
  </mergeCells>
  <conditionalFormatting sqref="M4">
    <cfRule type="cellIs" dxfId="53" priority="16" stopIfTrue="1" operator="greaterThan">
      <formula>0</formula>
    </cfRule>
    <cfRule type="cellIs" dxfId="52" priority="17" stopIfTrue="1" operator="greaterThan">
      <formula>0</formula>
    </cfRule>
    <cfRule type="cellIs" dxfId="51" priority="18" stopIfTrue="1" operator="greaterThan">
      <formula>0</formula>
    </cfRule>
  </conditionalFormatting>
  <conditionalFormatting sqref="M5:M23">
    <cfRule type="cellIs" dxfId="50" priority="13" stopIfTrue="1" operator="greaterThan">
      <formula>0</formula>
    </cfRule>
    <cfRule type="cellIs" dxfId="49" priority="14" stopIfTrue="1" operator="greaterThan">
      <formula>0</formula>
    </cfRule>
    <cfRule type="cellIs" dxfId="48" priority="15" stopIfTrue="1" operator="greaterThan">
      <formula>0</formula>
    </cfRule>
  </conditionalFormatting>
  <conditionalFormatting sqref="N4">
    <cfRule type="cellIs" dxfId="47" priority="28" stopIfTrue="1" operator="greaterThan">
      <formula>0</formula>
    </cfRule>
    <cfRule type="cellIs" dxfId="46" priority="29" stopIfTrue="1" operator="greaterThan">
      <formula>0</formula>
    </cfRule>
    <cfRule type="cellIs" dxfId="45" priority="30" stopIfTrue="1" operator="greaterThan">
      <formula>0</formula>
    </cfRule>
  </conditionalFormatting>
  <conditionalFormatting sqref="N5:N23">
    <cfRule type="cellIs" dxfId="44" priority="25" stopIfTrue="1" operator="greaterThan">
      <formula>0</formula>
    </cfRule>
    <cfRule type="cellIs" dxfId="43" priority="26" stopIfTrue="1" operator="greaterThan">
      <formula>0</formula>
    </cfRule>
    <cfRule type="cellIs" dxfId="42" priority="27" stopIfTrue="1" operator="greaterThan">
      <formula>0</formula>
    </cfRule>
  </conditionalFormatting>
  <conditionalFormatting sqref="O4:V4">
    <cfRule type="cellIs" dxfId="41" priority="34" stopIfTrue="1" operator="greaterThan">
      <formula>0</formula>
    </cfRule>
    <cfRule type="cellIs" dxfId="40" priority="35" stopIfTrue="1" operator="greaterThan">
      <formula>0</formula>
    </cfRule>
    <cfRule type="cellIs" dxfId="39" priority="36" stopIfTrue="1" operator="greaterThan">
      <formula>0</formula>
    </cfRule>
  </conditionalFormatting>
  <conditionalFormatting sqref="O5:V23">
    <cfRule type="cellIs" dxfId="38" priority="31" stopIfTrue="1" operator="greaterThan">
      <formula>0</formula>
    </cfRule>
    <cfRule type="cellIs" dxfId="37" priority="32" stopIfTrue="1" operator="greaterThan">
      <formula>0</formula>
    </cfRule>
    <cfRule type="cellIs" dxfId="36" priority="33" stopIfTrue="1" operator="greaterThan">
      <formula>0</formula>
    </cfRule>
  </conditionalFormatting>
  <conditionalFormatting sqref="K4">
    <cfRule type="cellIs" dxfId="35" priority="10" stopIfTrue="1" operator="greaterThan">
      <formula>0</formula>
    </cfRule>
    <cfRule type="cellIs" dxfId="34" priority="11" stopIfTrue="1" operator="greaterThan">
      <formula>0</formula>
    </cfRule>
    <cfRule type="cellIs" dxfId="33" priority="12" stopIfTrue="1" operator="greaterThan">
      <formula>0</formula>
    </cfRule>
  </conditionalFormatting>
  <conditionalFormatting sqref="K5:K23">
    <cfRule type="cellIs" dxfId="32" priority="7" stopIfTrue="1" operator="greaterThan">
      <formula>0</formula>
    </cfRule>
    <cfRule type="cellIs" dxfId="31" priority="8" stopIfTrue="1" operator="greaterThan">
      <formula>0</formula>
    </cfRule>
    <cfRule type="cellIs" dxfId="30" priority="9" stopIfTrue="1" operator="greaterThan">
      <formula>0</formula>
    </cfRule>
  </conditionalFormatting>
  <conditionalFormatting sqref="L4">
    <cfRule type="cellIs" dxfId="29" priority="4" stopIfTrue="1" operator="greaterThan">
      <formula>0</formula>
    </cfRule>
    <cfRule type="cellIs" dxfId="28" priority="5" stopIfTrue="1" operator="greaterThan">
      <formula>0</formula>
    </cfRule>
    <cfRule type="cellIs" dxfId="27" priority="6" stopIfTrue="1" operator="greaterThan">
      <formula>0</formula>
    </cfRule>
  </conditionalFormatting>
  <conditionalFormatting sqref="L5:L23">
    <cfRule type="cellIs" dxfId="26" priority="1" stopIfTrue="1" operator="greaterThan">
      <formula>0</formula>
    </cfRule>
    <cfRule type="cellIs" dxfId="25" priority="2" stopIfTrue="1" operator="greaterThan">
      <formula>0</formula>
    </cfRule>
    <cfRule type="cellIs" dxfId="24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6" zoomScaleNormal="100" workbookViewId="0">
      <selection activeCell="M24" sqref="M24"/>
    </sheetView>
  </sheetViews>
  <sheetFormatPr defaultColWidth="9.7109375" defaultRowHeight="15" x14ac:dyDescent="0.25"/>
  <cols>
    <col min="1" max="1" width="26.85546875" style="1" customWidth="1"/>
    <col min="2" max="2" width="9" style="19" customWidth="1"/>
    <col min="3" max="3" width="53.85546875" style="2" bestFit="1" customWidth="1"/>
    <col min="4" max="4" width="19" style="2" customWidth="1"/>
    <col min="5" max="5" width="15.140625" style="2" customWidth="1"/>
    <col min="6" max="6" width="11.28515625" style="2" customWidth="1"/>
    <col min="7" max="7" width="12.7109375" style="18" bestFit="1" customWidth="1"/>
    <col min="8" max="8" width="11.85546875" style="20" customWidth="1"/>
    <col min="9" max="9" width="13.28515625" style="3" customWidth="1"/>
    <col min="10" max="10" width="15" style="21" bestFit="1" customWidth="1"/>
    <col min="11" max="11" width="15" style="17" bestFit="1" customWidth="1"/>
    <col min="12" max="12" width="17" style="17" bestFit="1" customWidth="1"/>
    <col min="13" max="16384" width="9.7109375" style="17"/>
  </cols>
  <sheetData>
    <row r="1" spans="1:12" ht="29.25" customHeight="1" x14ac:dyDescent="0.25">
      <c r="A1" s="133" t="s">
        <v>43</v>
      </c>
      <c r="B1" s="133"/>
      <c r="C1" s="133" t="s">
        <v>36</v>
      </c>
      <c r="D1" s="133"/>
      <c r="E1" s="133"/>
      <c r="F1" s="133"/>
      <c r="G1" s="133"/>
      <c r="H1" s="133" t="s">
        <v>44</v>
      </c>
      <c r="I1" s="133"/>
      <c r="J1" s="133"/>
      <c r="K1" s="133"/>
      <c r="L1" s="133"/>
    </row>
    <row r="2" spans="1:12" ht="29.25" customHeight="1" x14ac:dyDescent="0.25">
      <c r="A2" s="133" t="s">
        <v>39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35</v>
      </c>
      <c r="J3" s="39" t="s">
        <v>26</v>
      </c>
      <c r="K3" s="47" t="s">
        <v>28</v>
      </c>
      <c r="L3" s="47" t="s">
        <v>29</v>
      </c>
    </row>
    <row r="4" spans="1:12" ht="39.950000000000003" customHeight="1" x14ac:dyDescent="0.25">
      <c r="A4" s="90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>
        <f>Reitoria!H4+CEAD!H4+FAED!H4+CEART!H4+CEFID!H4+CCT!H4+CEPLAN!H4+CERES!H4+CESFI!H4+CEO!H4+CAV!H4</f>
        <v>20</v>
      </c>
      <c r="I4" s="45">
        <f>(Reitoria!H4-Reitoria!I4)+(CEAD!H4-CEAD!I4)+(FAED!H4-FAED!I4)+(CEART!H4-CEART!I4)+(CEFID!H4-CEFID!I4)+(CCT!H4-CCT!I4)+(CEPLAN!H4-CEPLAN!I4)+(CERES!H4-CERES!I4)+(CESFI!H4-CESFI!I4)+(CEO!H4-CEO!I4)+(CAV!H4-CAV!I4)</f>
        <v>0</v>
      </c>
      <c r="J4" s="48">
        <f>H4-I4</f>
        <v>20</v>
      </c>
      <c r="K4" s="104">
        <f>G4*H4</f>
        <v>4140</v>
      </c>
      <c r="L4" s="105">
        <f>G4*I4</f>
        <v>0</v>
      </c>
    </row>
    <row r="5" spans="1:12" ht="39.950000000000003" customHeight="1" x14ac:dyDescent="0.25">
      <c r="A5" s="91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>
        <f>Reitoria!H5+CEAD!H5+FAED!H5+CEART!H5+CEFID!H5+CCT!H5+CEPLAN!H5+CERES!H5+CESFI!H5+CEO!H5+CAV!H5</f>
        <v>4</v>
      </c>
      <c r="I5" s="45">
        <f>(Reitoria!H5-Reitoria!I5)+(CEAD!H5-CEAD!I5)+(FAED!H5-FAED!I5)+(CEART!H5-CEART!I5)+(CEFID!H5-CEFID!I5)+(CCT!H5-CCT!I5)+(CEPLAN!H5-CEPLAN!I5)+(CERES!H5-CERES!I5)+(CESFI!H5-CESFI!I5)+(CEO!H5-CEO!I5)+(CAV!H5-CAV!I5)</f>
        <v>0</v>
      </c>
      <c r="J5" s="48">
        <f t="shared" ref="J5:J23" si="0">H5-I5</f>
        <v>4</v>
      </c>
      <c r="K5" s="104">
        <f t="shared" ref="K5:K20" si="1">G5*H5</f>
        <v>1199.96</v>
      </c>
      <c r="L5" s="105">
        <f t="shared" ref="L5:L20" si="2">G5*I5</f>
        <v>0</v>
      </c>
    </row>
    <row r="6" spans="1:12" ht="39.950000000000003" customHeight="1" x14ac:dyDescent="0.25">
      <c r="A6" s="91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7">
        <f>Reitoria!H6+CEAD!H6+FAED!H6+CEART!H6+CEFID!H6+CCT!H6+CEPLAN!H6+CERES!H6+CESFI!H6+CEO!H6+CAV!H6</f>
        <v>22</v>
      </c>
      <c r="I6" s="45">
        <f>(Reitoria!H6-Reitoria!I6)+(CEAD!H6-CEAD!I6)+(FAED!H6-FAED!I6)+(CEART!H6-CEART!I6)+(CEFID!H6-CEFID!I6)+(CCT!H6-CCT!I6)+(CEPLAN!H6-CEPLAN!I6)+(CERES!H6-CERES!I6)+(CESFI!H6-CESFI!I6)+(CEO!H6-CEO!I6)+(CAV!H6-CAV!I6)</f>
        <v>16</v>
      </c>
      <c r="J6" s="48">
        <f t="shared" si="0"/>
        <v>6</v>
      </c>
      <c r="K6" s="104">
        <f t="shared" si="1"/>
        <v>7963.7800000000007</v>
      </c>
      <c r="L6" s="105">
        <f t="shared" si="2"/>
        <v>5791.84</v>
      </c>
    </row>
    <row r="7" spans="1:12" ht="39.950000000000003" customHeight="1" x14ac:dyDescent="0.25">
      <c r="A7" s="91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7">
        <f>Reitoria!H7+CEAD!H7+FAED!H7+CEART!H7+CEFID!H7+CCT!H7+CEPLAN!H7+CERES!H7+CESFI!H7+CEO!H7+CAV!H7</f>
        <v>8</v>
      </c>
      <c r="I7" s="45">
        <f>(Reitoria!H7-Reitoria!I7)+(CEAD!H7-CEAD!I7)+(FAED!H7-FAED!I7)+(CEART!H7-CEART!I7)+(CEFID!H7-CEFID!I7)+(CCT!H7-CCT!I7)+(CEPLAN!H7-CEPLAN!I7)+(CERES!H7-CERES!I7)+(CESFI!H7-CESFI!I7)+(CEO!H7-CEO!I7)+(CAV!H7-CAV!I7)</f>
        <v>0</v>
      </c>
      <c r="J7" s="48">
        <f t="shared" si="0"/>
        <v>8</v>
      </c>
      <c r="K7" s="104">
        <f t="shared" si="1"/>
        <v>2904</v>
      </c>
      <c r="L7" s="105">
        <f t="shared" si="2"/>
        <v>0</v>
      </c>
    </row>
    <row r="8" spans="1:12" ht="39.950000000000003" customHeight="1" x14ac:dyDescent="0.25">
      <c r="A8" s="91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7">
        <f>Reitoria!H8+CEAD!H8+FAED!H8+CEART!H8+CEFID!H8+CCT!H8+CEPLAN!H8+CERES!H8+CESFI!H8+CEO!H8+CAV!H8</f>
        <v>36</v>
      </c>
      <c r="I8" s="45">
        <f>(Reitoria!H8-Reitoria!I8)+(CEAD!H8-CEAD!I8)+(FAED!H8-FAED!I8)+(CEART!H8-CEART!I8)+(CEFID!H8-CEFID!I8)+(CCT!H8-CCT!I8)+(CEPLAN!H8-CEPLAN!I8)+(CERES!H8-CERES!I8)+(CESFI!H8-CESFI!I8)+(CEO!H8-CEO!I8)+(CAV!H8-CAV!I8)</f>
        <v>10</v>
      </c>
      <c r="J8" s="48">
        <f t="shared" si="0"/>
        <v>26</v>
      </c>
      <c r="K8" s="104">
        <f t="shared" si="1"/>
        <v>8352</v>
      </c>
      <c r="L8" s="105">
        <f t="shared" si="2"/>
        <v>2320</v>
      </c>
    </row>
    <row r="9" spans="1:12" ht="39.950000000000003" customHeight="1" x14ac:dyDescent="0.25">
      <c r="A9" s="91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7">
        <f>Reitoria!H9+CEAD!H9+FAED!H9+CEART!H9+CEFID!H9+CCT!H9+CEPLAN!H9+CERES!H9+CESFI!H9+CEO!H9+CAV!H9</f>
        <v>8</v>
      </c>
      <c r="I9" s="45">
        <f>(Reitoria!H9-Reitoria!I9)+(CEAD!H9-CEAD!I9)+(FAED!H9-FAED!I9)+(CEART!H9-CEART!I9)+(CEFID!H9-CEFID!I9)+(CCT!H9-CCT!I9)+(CEPLAN!H9-CEPLAN!I9)+(CERES!H9-CERES!I9)+(CESFI!H9-CESFI!I9)+(CEO!H9-CEO!I9)+(CAV!H9-CAV!I9)</f>
        <v>4</v>
      </c>
      <c r="J9" s="48">
        <f t="shared" si="0"/>
        <v>4</v>
      </c>
      <c r="K9" s="104">
        <f t="shared" si="1"/>
        <v>3199.52</v>
      </c>
      <c r="L9" s="105">
        <f t="shared" si="2"/>
        <v>1599.76</v>
      </c>
    </row>
    <row r="10" spans="1:12" ht="39.950000000000003" customHeight="1" x14ac:dyDescent="0.25">
      <c r="A10" s="91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7">
        <f>Reitoria!H10+CEAD!H10+FAED!H10+CEART!H10+CEFID!H10+CCT!H10+CEPLAN!H10+CERES!H10+CESFI!H10+CEO!H10+CAV!H10</f>
        <v>16</v>
      </c>
      <c r="I10" s="45">
        <f>(Reitoria!H10-Reitoria!I10)+(CEAD!H10-CEAD!I10)+(FAED!H10-FAED!I10)+(CEART!H10-CEART!I10)+(CEFID!H10-CEFID!I10)+(CCT!H10-CCT!I10)+(CEPLAN!H10-CEPLAN!I10)+(CERES!H10-CERES!I10)+(CESFI!H10-CESFI!I10)+(CEO!H10-CEO!I10)+(CAV!H10-CAV!I10)</f>
        <v>4</v>
      </c>
      <c r="J10" s="48">
        <f t="shared" si="0"/>
        <v>12</v>
      </c>
      <c r="K10" s="104">
        <f t="shared" si="1"/>
        <v>7263.84</v>
      </c>
      <c r="L10" s="105">
        <f t="shared" si="2"/>
        <v>1815.96</v>
      </c>
    </row>
    <row r="11" spans="1:12" ht="39.950000000000003" customHeight="1" x14ac:dyDescent="0.25">
      <c r="A11" s="91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7">
        <f>Reitoria!H11+CEAD!H11+FAED!H11+CEART!H11+CEFID!H11+CCT!H11+CEPLAN!H11+CERES!H11+CESFI!H11+CEO!H11+CAV!H11</f>
        <v>28</v>
      </c>
      <c r="I11" s="45">
        <f>(Reitoria!H11-Reitoria!I11)+(CEAD!H11-CEAD!I11)+(FAED!H11-FAED!I11)+(CEART!H11-CEART!I11)+(CEFID!H11-CEFID!I11)+(CCT!H11-CCT!I11)+(CEPLAN!H11-CEPLAN!I11)+(CERES!H11-CERES!I11)+(CESFI!H11-CESFI!I11)+(CEO!H11-CEO!I11)+(CAV!H11-CAV!I11)</f>
        <v>10</v>
      </c>
      <c r="J11" s="48">
        <f t="shared" si="0"/>
        <v>18</v>
      </c>
      <c r="K11" s="104">
        <f t="shared" si="1"/>
        <v>11816</v>
      </c>
      <c r="L11" s="105">
        <f t="shared" si="2"/>
        <v>4220</v>
      </c>
    </row>
    <row r="12" spans="1:12" ht="39.950000000000003" customHeight="1" x14ac:dyDescent="0.25">
      <c r="A12" s="91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7">
        <f>Reitoria!H12+CEAD!H12+FAED!H12+CEART!H12+CEFID!H12+CCT!H12+CEPLAN!H12+CERES!H12+CESFI!H12+CEO!H12+CAV!H12</f>
        <v>24</v>
      </c>
      <c r="I12" s="45">
        <f>(Reitoria!H12-Reitoria!I12)+(CEAD!H12-CEAD!I12)+(FAED!H12-FAED!I12)+(CEART!H12-CEART!I12)+(CEFID!H12-CEFID!I12)+(CCT!H12-CCT!I12)+(CEPLAN!H12-CEPLAN!I12)+(CERES!H12-CERES!I12)+(CESFI!H12-CESFI!I12)+(CEO!H12-CEO!I12)+(CAV!H12-CAV!I12)</f>
        <v>15</v>
      </c>
      <c r="J12" s="48">
        <f t="shared" si="0"/>
        <v>9</v>
      </c>
      <c r="K12" s="104">
        <f t="shared" si="1"/>
        <v>10344</v>
      </c>
      <c r="L12" s="105">
        <f t="shared" si="2"/>
        <v>6465</v>
      </c>
    </row>
    <row r="13" spans="1:12" ht="39.950000000000003" customHeight="1" x14ac:dyDescent="0.25">
      <c r="A13" s="91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7">
        <f>Reitoria!H13+CEAD!H13+FAED!H13+CEART!H13+CEFID!H13+CCT!H13+CEPLAN!H13+CERES!H13+CESFI!H13+CEO!H13+CAV!H13</f>
        <v>8</v>
      </c>
      <c r="I13" s="45">
        <f>(Reitoria!H13-Reitoria!I13)+(CEAD!H13-CEAD!I13)+(FAED!H13-FAED!I13)+(CEART!H13-CEART!I13)+(CEFID!H13-CEFID!I13)+(CCT!H13-CCT!I13)+(CEPLAN!H13-CEPLAN!I13)+(CERES!H13-CERES!I13)+(CESFI!H13-CESFI!I13)+(CEO!H13-CEO!I13)+(CAV!H13-CAV!I13)</f>
        <v>4</v>
      </c>
      <c r="J13" s="48">
        <f t="shared" si="0"/>
        <v>4</v>
      </c>
      <c r="K13" s="104">
        <f t="shared" si="1"/>
        <v>3440</v>
      </c>
      <c r="L13" s="105">
        <f t="shared" si="2"/>
        <v>1720</v>
      </c>
    </row>
    <row r="14" spans="1:12" ht="39.950000000000003" customHeight="1" x14ac:dyDescent="0.25">
      <c r="A14" s="91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7">
        <f>Reitoria!H14+CEAD!H14+FAED!H14+CEART!H14+CEFID!H14+CCT!H14+CEPLAN!H14+CERES!H14+CESFI!H14+CEO!H14+CAV!H14</f>
        <v>4</v>
      </c>
      <c r="I14" s="45">
        <f>(Reitoria!H14-Reitoria!I14)+(CEAD!H14-CEAD!I14)+(FAED!H14-FAED!I14)+(CEART!H14-CEART!I14)+(CEFID!H14-CEFID!I14)+(CCT!H14-CCT!I14)+(CEPLAN!H14-CEPLAN!I14)+(CERES!H14-CERES!I14)+(CESFI!H14-CESFI!I14)+(CEO!H14-CEO!I14)+(CAV!H14-CAV!I14)</f>
        <v>4</v>
      </c>
      <c r="J14" s="48">
        <f t="shared" si="0"/>
        <v>0</v>
      </c>
      <c r="K14" s="104">
        <f t="shared" si="1"/>
        <v>2559.6</v>
      </c>
      <c r="L14" s="105">
        <f t="shared" si="2"/>
        <v>2559.6</v>
      </c>
    </row>
    <row r="15" spans="1:12" ht="39.950000000000003" customHeight="1" x14ac:dyDescent="0.25">
      <c r="A15" s="91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7">
        <f>Reitoria!H15+CEAD!H15+FAED!H15+CEART!H15+CEFID!H15+CCT!H15+CEPLAN!H15+CERES!H15+CESFI!H15+CEO!H15+CAV!H15</f>
        <v>85</v>
      </c>
      <c r="I15" s="45">
        <f>(Reitoria!H15-Reitoria!I15)+(CEAD!H15-CEAD!I15)+(FAED!H15-FAED!I15)+(CEART!H15-CEART!I15)+(CEFID!H15-CEFID!I15)+(CCT!H15-CCT!I15)+(CEPLAN!H15-CEPLAN!I15)+(CERES!H15-CERES!I15)+(CESFI!H15-CESFI!I15)+(CEO!H15-CEO!I15)+(CAV!H15-CAV!I15)</f>
        <v>62</v>
      </c>
      <c r="J15" s="48">
        <f t="shared" si="0"/>
        <v>23</v>
      </c>
      <c r="K15" s="104">
        <f t="shared" si="1"/>
        <v>25160</v>
      </c>
      <c r="L15" s="105">
        <f t="shared" si="2"/>
        <v>18352</v>
      </c>
    </row>
    <row r="16" spans="1:12" ht="39.950000000000003" customHeight="1" x14ac:dyDescent="0.25">
      <c r="A16" s="91" t="s">
        <v>45</v>
      </c>
      <c r="B16" s="55">
        <v>13</v>
      </c>
      <c r="C16" s="54" t="s">
        <v>76</v>
      </c>
      <c r="D16" s="65" t="s">
        <v>77</v>
      </c>
      <c r="E16" s="53" t="s">
        <v>37</v>
      </c>
      <c r="F16" s="53" t="s">
        <v>38</v>
      </c>
      <c r="G16" s="61">
        <v>359</v>
      </c>
      <c r="H16" s="37">
        <f>Reitoria!H16+CEAD!H16+FAED!H16+CEART!H16+CEFID!H16+CCT!H16+CEPLAN!H16+CERES!H16+CESFI!H16+CEO!H16+CAV!H16</f>
        <v>30</v>
      </c>
      <c r="I16" s="45">
        <f>(Reitoria!H16-Reitoria!I16)+(CEAD!H16-CEAD!I16)+(FAED!H16-FAED!I16)+(CEART!H16-CEART!I16)+(CEFID!H16-CEFID!I16)+(CCT!H16-CCT!I16)+(CEPLAN!H16-CEPLAN!I16)+(CERES!H16-CERES!I16)+(CESFI!H16-CESFI!I16)+(CEO!H16-CEO!I16)+(CAV!H16-CAV!I16)</f>
        <v>16</v>
      </c>
      <c r="J16" s="48">
        <f t="shared" si="0"/>
        <v>14</v>
      </c>
      <c r="K16" s="104">
        <f t="shared" si="1"/>
        <v>10770</v>
      </c>
      <c r="L16" s="105">
        <f t="shared" si="2"/>
        <v>5744</v>
      </c>
    </row>
    <row r="17" spans="1:12" ht="39.950000000000003" customHeight="1" x14ac:dyDescent="0.25">
      <c r="A17" s="91" t="s">
        <v>46</v>
      </c>
      <c r="B17" s="94">
        <v>14</v>
      </c>
      <c r="C17" s="95" t="s">
        <v>78</v>
      </c>
      <c r="D17" s="96" t="s">
        <v>79</v>
      </c>
      <c r="E17" s="94" t="s">
        <v>37</v>
      </c>
      <c r="F17" s="94" t="s">
        <v>38</v>
      </c>
      <c r="G17" s="97">
        <v>599.99</v>
      </c>
      <c r="H17" s="37">
        <f>Reitoria!H17+CEAD!H17+FAED!H17+CEART!H17+CEFID!H17+CCT!H17+CEPLAN!H17+CERES!H17+CESFI!H17+CEO!H17+CAV!H17</f>
        <v>12</v>
      </c>
      <c r="I17" s="45">
        <f>(Reitoria!H17-Reitoria!I17)+(CEAD!H17-CEAD!I17)+(FAED!H17-FAED!I17)+(CEART!H17-CEART!I17)+(CEFID!H17-CEFID!I17)+(CCT!H17-CCT!I17)+(CEPLAN!H17-CEPLAN!I17)+(CERES!H17-CERES!I17)+(CESFI!H17-CESFI!I17)+(CEO!H17-CEO!I17)+(CAV!H17-CAV!I17)</f>
        <v>6</v>
      </c>
      <c r="J17" s="48">
        <f t="shared" si="0"/>
        <v>6</v>
      </c>
      <c r="K17" s="104">
        <f t="shared" si="1"/>
        <v>7199.88</v>
      </c>
      <c r="L17" s="105">
        <f t="shared" si="2"/>
        <v>3599.94</v>
      </c>
    </row>
    <row r="18" spans="1:12" ht="39.950000000000003" customHeight="1" x14ac:dyDescent="0.25">
      <c r="A18" s="106"/>
      <c r="B18" s="84">
        <v>15</v>
      </c>
      <c r="C18" s="93" t="s">
        <v>88</v>
      </c>
      <c r="D18" s="83"/>
      <c r="E18" s="84"/>
      <c r="F18" s="84"/>
      <c r="G18" s="85"/>
      <c r="H18" s="37"/>
      <c r="I18" s="45"/>
      <c r="J18" s="48"/>
      <c r="K18" s="104">
        <f t="shared" si="1"/>
        <v>0</v>
      </c>
      <c r="L18" s="105">
        <f t="shared" si="2"/>
        <v>0</v>
      </c>
    </row>
    <row r="19" spans="1:12" ht="39.950000000000003" customHeight="1" x14ac:dyDescent="0.25">
      <c r="A19" s="106"/>
      <c r="B19" s="84">
        <v>16</v>
      </c>
      <c r="C19" s="93" t="s">
        <v>89</v>
      </c>
      <c r="D19" s="83"/>
      <c r="E19" s="84"/>
      <c r="F19" s="84"/>
      <c r="G19" s="85"/>
      <c r="H19" s="37"/>
      <c r="I19" s="45"/>
      <c r="J19" s="48"/>
      <c r="K19" s="104">
        <f t="shared" si="1"/>
        <v>0</v>
      </c>
      <c r="L19" s="105">
        <f t="shared" si="2"/>
        <v>0</v>
      </c>
    </row>
    <row r="20" spans="1:12" ht="39.950000000000003" customHeight="1" x14ac:dyDescent="0.25">
      <c r="A20" s="91" t="s">
        <v>46</v>
      </c>
      <c r="B20" s="98">
        <v>17</v>
      </c>
      <c r="C20" s="99" t="s">
        <v>80</v>
      </c>
      <c r="D20" s="100" t="s">
        <v>81</v>
      </c>
      <c r="E20" s="101" t="s">
        <v>37</v>
      </c>
      <c r="F20" s="102" t="s">
        <v>38</v>
      </c>
      <c r="G20" s="103">
        <v>656.99</v>
      </c>
      <c r="H20" s="37">
        <f>Reitoria!H20+CEAD!H20+FAED!H20+CEART!H20+CEFID!H20+CCT!H20+CEPLAN!H20+CERES!H20+CESFI!H20+CEO!H20+CAV!H20</f>
        <v>44</v>
      </c>
      <c r="I20" s="45">
        <f>(Reitoria!H20-Reitoria!I20)+(CEAD!H20-CEAD!I20)+(FAED!H20-FAED!I20)+(CEART!H20-CEART!I20)+(CEFID!H20-CEFID!I20)+(CCT!H20-CCT!I20)+(CEPLAN!H20-CEPLAN!I20)+(CERES!H20-CERES!I20)+(CESFI!H20-CESFI!I20)+(CEO!H20-CEO!I20)+(CAV!H20-CAV!I20)</f>
        <v>14</v>
      </c>
      <c r="J20" s="48">
        <f t="shared" si="0"/>
        <v>30</v>
      </c>
      <c r="K20" s="104">
        <f t="shared" si="1"/>
        <v>28907.56</v>
      </c>
      <c r="L20" s="105">
        <f t="shared" si="2"/>
        <v>9197.86</v>
      </c>
    </row>
    <row r="21" spans="1:12" ht="39.950000000000003" customHeight="1" x14ac:dyDescent="0.25">
      <c r="A21" s="91" t="s">
        <v>46</v>
      </c>
      <c r="B21" s="68">
        <v>18</v>
      </c>
      <c r="C21" s="69" t="s">
        <v>82</v>
      </c>
      <c r="D21" s="65" t="s">
        <v>83</v>
      </c>
      <c r="E21" s="70" t="s">
        <v>37</v>
      </c>
      <c r="F21" s="53" t="s">
        <v>38</v>
      </c>
      <c r="G21" s="71">
        <v>1809.99</v>
      </c>
      <c r="H21" s="37">
        <f>Reitoria!H21+CEAD!H21+FAED!H21+CEART!H21+CEFID!H21+CCT!H21+CEPLAN!H21+CERES!H21+CESFI!H21+CEO!H21+CAV!H21</f>
        <v>8</v>
      </c>
      <c r="I21" s="45">
        <f>(Reitoria!H21-Reitoria!I21)+(CEAD!H21-CEAD!I21)+(FAED!H21-FAED!I21)+(CEART!H21-CEART!I21)+(CEFID!H21-CEFID!I21)+(CCT!H21-CCT!I21)+(CEPLAN!H21-CEPLAN!I21)+(CERES!H21-CERES!I21)+(CESFI!H21-CESFI!I21)+(CEO!H21-CEO!I21)+(CAV!H21-CAV!I21)</f>
        <v>0</v>
      </c>
      <c r="J21" s="48">
        <f t="shared" si="0"/>
        <v>8</v>
      </c>
      <c r="K21" s="104">
        <f t="shared" ref="K21:K23" si="3">G21*H21</f>
        <v>14479.92</v>
      </c>
      <c r="L21" s="105">
        <f t="shared" ref="L21:L23" si="4">G21*I21</f>
        <v>0</v>
      </c>
    </row>
    <row r="22" spans="1:12" ht="39.950000000000003" customHeight="1" x14ac:dyDescent="0.25">
      <c r="A22" s="91" t="s">
        <v>46</v>
      </c>
      <c r="B22" s="55">
        <v>19</v>
      </c>
      <c r="C22" s="72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7">
        <f>Reitoria!H22+CEAD!H22+FAED!H22+CEART!H22+CEFID!H22+CCT!H22+CEPLAN!H22+CERES!H22+CESFI!H22+CEO!H22+CAV!H22</f>
        <v>48</v>
      </c>
      <c r="I22" s="45">
        <f>(Reitoria!H22-Reitoria!I22)+(CEAD!H22-CEAD!I22)+(FAED!H22-FAED!I22)+(CEART!H22-CEART!I22)+(CEFID!H22-CEFID!I22)+(CCT!H22-CCT!I22)+(CEPLAN!H22-CEPLAN!I22)+(CERES!H22-CERES!I22)+(CESFI!H22-CESFI!I22)+(CEO!H22-CEO!I22)+(CAV!H22-CAV!I22)</f>
        <v>26</v>
      </c>
      <c r="J22" s="48">
        <f t="shared" si="0"/>
        <v>22</v>
      </c>
      <c r="K22" s="104">
        <f t="shared" si="3"/>
        <v>29279.52</v>
      </c>
      <c r="L22" s="105">
        <f t="shared" si="4"/>
        <v>15859.74</v>
      </c>
    </row>
    <row r="23" spans="1:12" ht="39.950000000000003" customHeight="1" x14ac:dyDescent="0.25">
      <c r="A23" s="92" t="s">
        <v>46</v>
      </c>
      <c r="B23" s="68">
        <v>20</v>
      </c>
      <c r="C23" s="73" t="s">
        <v>86</v>
      </c>
      <c r="D23" s="65" t="s">
        <v>87</v>
      </c>
      <c r="E23" s="68" t="s">
        <v>37</v>
      </c>
      <c r="F23" s="53" t="s">
        <v>38</v>
      </c>
      <c r="G23" s="71">
        <v>874.99</v>
      </c>
      <c r="H23" s="37">
        <f>Reitoria!H23+CEAD!H23+FAED!H23+CEART!H23+CEFID!H23+CCT!H23+CEPLAN!H23+CERES!H23+CESFI!H23+CEO!H23+CAV!H23</f>
        <v>20</v>
      </c>
      <c r="I23" s="45">
        <f>(Reitoria!H23-Reitoria!I23)+(CEAD!H23-CEAD!I23)+(FAED!H23-FAED!I23)+(CEART!H23-CEART!I23)+(CEFID!H23-CEFID!I23)+(CCT!H23-CCT!I23)+(CEPLAN!H23-CEPLAN!I23)+(CERES!H23-CERES!I23)+(CESFI!H23-CESFI!I23)+(CEO!H23-CEO!I23)+(CAV!H23-CAV!I23)</f>
        <v>12</v>
      </c>
      <c r="J23" s="48">
        <f t="shared" si="0"/>
        <v>8</v>
      </c>
      <c r="K23" s="104">
        <f t="shared" si="3"/>
        <v>17499.8</v>
      </c>
      <c r="L23" s="105">
        <f t="shared" si="4"/>
        <v>10499.880000000001</v>
      </c>
    </row>
    <row r="24" spans="1:12" ht="26.25" customHeight="1" x14ac:dyDescent="0.25">
      <c r="J24" s="35"/>
      <c r="K24" s="104">
        <f>SUM(K4:K23)</f>
        <v>196479.38</v>
      </c>
      <c r="L24" s="105">
        <f>SUM(L4:L23)</f>
        <v>89745.580000000016</v>
      </c>
    </row>
    <row r="25" spans="1:12" x14ac:dyDescent="0.25">
      <c r="C25" s="23" t="s">
        <v>34</v>
      </c>
    </row>
    <row r="26" spans="1:12" ht="15.75" x14ac:dyDescent="0.25">
      <c r="H26" s="134" t="s">
        <v>90</v>
      </c>
      <c r="I26" s="135"/>
      <c r="J26" s="135"/>
      <c r="K26" s="135"/>
      <c r="L26" s="136"/>
    </row>
    <row r="27" spans="1:12" ht="15.75" x14ac:dyDescent="0.25">
      <c r="H27" s="137" t="s">
        <v>40</v>
      </c>
      <c r="I27" s="138"/>
      <c r="J27" s="138"/>
      <c r="K27" s="138"/>
      <c r="L27" s="139"/>
    </row>
    <row r="28" spans="1:12" ht="15.75" x14ac:dyDescent="0.25">
      <c r="H28" s="127" t="s">
        <v>91</v>
      </c>
      <c r="I28" s="128"/>
      <c r="J28" s="128"/>
      <c r="K28" s="128"/>
      <c r="L28" s="129"/>
    </row>
    <row r="29" spans="1:12" ht="15.75" x14ac:dyDescent="0.25">
      <c r="H29" s="29" t="s">
        <v>30</v>
      </c>
      <c r="I29" s="30"/>
      <c r="J29" s="30"/>
      <c r="K29" s="30"/>
      <c r="L29" s="25">
        <f>K24</f>
        <v>196479.38</v>
      </c>
    </row>
    <row r="30" spans="1:12" ht="15.75" x14ac:dyDescent="0.25">
      <c r="H30" s="31" t="s">
        <v>31</v>
      </c>
      <c r="I30" s="32"/>
      <c r="J30" s="32"/>
      <c r="K30" s="32"/>
      <c r="L30" s="26">
        <f>L24</f>
        <v>89745.580000000016</v>
      </c>
    </row>
    <row r="31" spans="1:12" ht="15.75" x14ac:dyDescent="0.25">
      <c r="H31" s="31" t="s">
        <v>32</v>
      </c>
      <c r="I31" s="32"/>
      <c r="J31" s="32"/>
      <c r="K31" s="32"/>
      <c r="L31" s="28"/>
    </row>
    <row r="32" spans="1:12" ht="15.75" x14ac:dyDescent="0.25">
      <c r="H32" s="33" t="s">
        <v>33</v>
      </c>
      <c r="I32" s="34"/>
      <c r="J32" s="34"/>
      <c r="K32" s="34"/>
      <c r="L32" s="27">
        <f>L30/L29</f>
        <v>0.45676844053559218</v>
      </c>
    </row>
    <row r="33" spans="8:12" ht="15.75" x14ac:dyDescent="0.25">
      <c r="H33" s="130" t="s">
        <v>119</v>
      </c>
      <c r="I33" s="131"/>
      <c r="J33" s="131"/>
      <c r="K33" s="131"/>
      <c r="L33" s="132"/>
    </row>
  </sheetData>
  <mergeCells count="8">
    <mergeCell ref="H28:L28"/>
    <mergeCell ref="H33:L33"/>
    <mergeCell ref="H1:L1"/>
    <mergeCell ref="A2:L2"/>
    <mergeCell ref="H26:L26"/>
    <mergeCell ref="H27:L27"/>
    <mergeCell ref="A1:B1"/>
    <mergeCell ref="C1:G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J11" sqref="J11"/>
    </sheetView>
  </sheetViews>
  <sheetFormatPr defaultRowHeight="12.75" x14ac:dyDescent="0.2"/>
  <cols>
    <col min="1" max="1" width="4.5703125" style="4" customWidth="1"/>
    <col min="2" max="2" width="6.85546875" style="4" customWidth="1"/>
    <col min="3" max="3" width="31" style="4" customWidth="1"/>
    <col min="4" max="4" width="8.5703125" style="4" bestFit="1" customWidth="1"/>
    <col min="5" max="5" width="9.5703125" style="4" customWidth="1"/>
    <col min="6" max="6" width="14.7109375" style="4" customWidth="1"/>
    <col min="7" max="7" width="16" style="4" customWidth="1"/>
    <col min="8" max="8" width="11.140625" style="4" customWidth="1"/>
    <col min="9" max="16384" width="9.140625" style="4"/>
  </cols>
  <sheetData>
    <row r="1" spans="1:8" ht="20.25" customHeight="1" x14ac:dyDescent="0.2">
      <c r="A1" s="141" t="s">
        <v>9</v>
      </c>
      <c r="B1" s="141"/>
      <c r="C1" s="141"/>
      <c r="D1" s="141"/>
      <c r="E1" s="141"/>
      <c r="F1" s="141"/>
      <c r="G1" s="141"/>
      <c r="H1" s="141"/>
    </row>
    <row r="2" spans="1:8" ht="20.25" x14ac:dyDescent="0.2">
      <c r="B2" s="5"/>
    </row>
    <row r="3" spans="1:8" ht="47.25" customHeight="1" x14ac:dyDescent="0.2">
      <c r="A3" s="142" t="s">
        <v>10</v>
      </c>
      <c r="B3" s="142"/>
      <c r="C3" s="142"/>
      <c r="D3" s="142"/>
      <c r="E3" s="142"/>
      <c r="F3" s="142"/>
      <c r="G3" s="142"/>
      <c r="H3" s="142"/>
    </row>
    <row r="4" spans="1:8" ht="35.25" customHeight="1" x14ac:dyDescent="0.2">
      <c r="B4" s="6"/>
    </row>
    <row r="5" spans="1:8" ht="15" customHeight="1" x14ac:dyDescent="0.2">
      <c r="A5" s="143" t="s">
        <v>11</v>
      </c>
      <c r="B5" s="143"/>
      <c r="C5" s="143"/>
      <c r="D5" s="143"/>
      <c r="E5" s="143"/>
      <c r="F5" s="143"/>
      <c r="G5" s="143"/>
      <c r="H5" s="143"/>
    </row>
    <row r="6" spans="1:8" ht="15" customHeight="1" x14ac:dyDescent="0.2">
      <c r="A6" s="143" t="s">
        <v>12</v>
      </c>
      <c r="B6" s="143"/>
      <c r="C6" s="143"/>
      <c r="D6" s="143"/>
      <c r="E6" s="143"/>
      <c r="F6" s="143"/>
      <c r="G6" s="143"/>
      <c r="H6" s="143"/>
    </row>
    <row r="7" spans="1:8" ht="15" customHeight="1" x14ac:dyDescent="0.2">
      <c r="A7" s="143" t="s">
        <v>13</v>
      </c>
      <c r="B7" s="143"/>
      <c r="C7" s="143"/>
      <c r="D7" s="143"/>
      <c r="E7" s="143"/>
      <c r="F7" s="143"/>
      <c r="G7" s="143"/>
      <c r="H7" s="143"/>
    </row>
    <row r="8" spans="1:8" ht="15" customHeight="1" x14ac:dyDescent="0.2">
      <c r="A8" s="143" t="s">
        <v>14</v>
      </c>
      <c r="B8" s="143"/>
      <c r="C8" s="143"/>
      <c r="D8" s="143"/>
      <c r="E8" s="143"/>
      <c r="F8" s="143"/>
      <c r="G8" s="143"/>
      <c r="H8" s="143"/>
    </row>
    <row r="9" spans="1:8" ht="30" customHeight="1" x14ac:dyDescent="0.2">
      <c r="B9" s="7"/>
    </row>
    <row r="10" spans="1:8" ht="105" customHeight="1" x14ac:dyDescent="0.2">
      <c r="A10" s="144" t="s">
        <v>15</v>
      </c>
      <c r="B10" s="144"/>
      <c r="C10" s="144"/>
      <c r="D10" s="144"/>
      <c r="E10" s="144"/>
      <c r="F10" s="144"/>
      <c r="G10" s="144"/>
      <c r="H10" s="144"/>
    </row>
    <row r="11" spans="1:8" ht="15.75" thickBot="1" x14ac:dyDescent="0.25">
      <c r="B11" s="8"/>
    </row>
    <row r="12" spans="1:8" ht="48.75" thickBot="1" x14ac:dyDescent="0.25">
      <c r="A12" s="9" t="s">
        <v>8</v>
      </c>
      <c r="B12" s="9" t="s">
        <v>6</v>
      </c>
      <c r="C12" s="10" t="s">
        <v>16</v>
      </c>
      <c r="D12" s="10" t="s">
        <v>7</v>
      </c>
      <c r="E12" s="10" t="s">
        <v>17</v>
      </c>
      <c r="F12" s="10" t="s">
        <v>18</v>
      </c>
      <c r="G12" s="10" t="s">
        <v>19</v>
      </c>
      <c r="H12" s="10" t="s">
        <v>20</v>
      </c>
    </row>
    <row r="13" spans="1:8" ht="15.75" thickBot="1" x14ac:dyDescent="0.25">
      <c r="A13" s="11"/>
      <c r="B13" s="11"/>
      <c r="C13" s="12"/>
      <c r="D13" s="12"/>
      <c r="E13" s="12"/>
      <c r="F13" s="12"/>
      <c r="G13" s="12"/>
      <c r="H13" s="12"/>
    </row>
    <row r="14" spans="1:8" ht="15.75" thickBot="1" x14ac:dyDescent="0.25">
      <c r="A14" s="11"/>
      <c r="B14" s="11"/>
      <c r="C14" s="12"/>
      <c r="D14" s="12"/>
      <c r="E14" s="12"/>
      <c r="F14" s="12"/>
      <c r="G14" s="12"/>
      <c r="H14" s="12"/>
    </row>
    <row r="15" spans="1:8" ht="15.75" thickBot="1" x14ac:dyDescent="0.25">
      <c r="A15" s="11"/>
      <c r="B15" s="11"/>
      <c r="C15" s="12"/>
      <c r="D15" s="12"/>
      <c r="E15" s="12"/>
      <c r="F15" s="12"/>
      <c r="G15" s="12"/>
      <c r="H15" s="12"/>
    </row>
    <row r="16" spans="1:8" ht="15.75" thickBot="1" x14ac:dyDescent="0.25">
      <c r="A16" s="11"/>
      <c r="B16" s="11"/>
      <c r="C16" s="12"/>
      <c r="D16" s="12"/>
      <c r="E16" s="12"/>
      <c r="F16" s="12"/>
      <c r="G16" s="12"/>
      <c r="H16" s="12"/>
    </row>
    <row r="17" spans="1:8" ht="15.75" thickBot="1" x14ac:dyDescent="0.25">
      <c r="A17" s="13"/>
      <c r="B17" s="13"/>
      <c r="C17" s="14"/>
      <c r="D17" s="14"/>
      <c r="E17" s="14"/>
      <c r="F17" s="14"/>
      <c r="G17" s="14"/>
      <c r="H17" s="14"/>
    </row>
    <row r="18" spans="1:8" ht="42" customHeight="1" x14ac:dyDescent="0.2">
      <c r="B18" s="15"/>
      <c r="C18" s="16"/>
      <c r="D18" s="16"/>
      <c r="E18" s="16"/>
      <c r="F18" s="16"/>
      <c r="G18" s="16"/>
      <c r="H18" s="16"/>
    </row>
    <row r="19" spans="1:8" ht="15" customHeight="1" x14ac:dyDescent="0.2">
      <c r="A19" s="145" t="s">
        <v>21</v>
      </c>
      <c r="B19" s="145"/>
      <c r="C19" s="145"/>
      <c r="D19" s="145"/>
      <c r="E19" s="145"/>
      <c r="F19" s="145"/>
      <c r="G19" s="145"/>
      <c r="H19" s="145"/>
    </row>
    <row r="20" spans="1:8" ht="14.25" x14ac:dyDescent="0.2">
      <c r="A20" s="146" t="s">
        <v>22</v>
      </c>
      <c r="B20" s="146"/>
      <c r="C20" s="146"/>
      <c r="D20" s="146"/>
      <c r="E20" s="146"/>
      <c r="F20" s="146"/>
      <c r="G20" s="146"/>
      <c r="H20" s="146"/>
    </row>
    <row r="21" spans="1:8" ht="15" x14ac:dyDescent="0.2">
      <c r="B21" s="8"/>
    </row>
    <row r="22" spans="1:8" ht="15" x14ac:dyDescent="0.2">
      <c r="B22" s="8"/>
    </row>
    <row r="23" spans="1:8" ht="15" x14ac:dyDescent="0.2">
      <c r="B23" s="8"/>
    </row>
    <row r="24" spans="1:8" ht="15" customHeight="1" x14ac:dyDescent="0.2">
      <c r="A24" s="147" t="s">
        <v>23</v>
      </c>
      <c r="B24" s="147"/>
      <c r="C24" s="147"/>
      <c r="D24" s="147"/>
      <c r="E24" s="147"/>
      <c r="F24" s="147"/>
      <c r="G24" s="147"/>
      <c r="H24" s="147"/>
    </row>
    <row r="25" spans="1:8" ht="15" customHeight="1" x14ac:dyDescent="0.2">
      <c r="A25" s="147" t="s">
        <v>24</v>
      </c>
      <c r="B25" s="147"/>
      <c r="C25" s="147"/>
      <c r="D25" s="147"/>
      <c r="E25" s="147"/>
      <c r="F25" s="147"/>
      <c r="G25" s="147"/>
      <c r="H25" s="147"/>
    </row>
    <row r="26" spans="1:8" ht="15" customHeight="1" x14ac:dyDescent="0.2">
      <c r="A26" s="140" t="s">
        <v>25</v>
      </c>
      <c r="B26" s="140"/>
      <c r="C26" s="140"/>
      <c r="D26" s="140"/>
      <c r="E26" s="140"/>
      <c r="F26" s="140"/>
      <c r="G26" s="140"/>
      <c r="H26" s="140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"/>
  <sheetViews>
    <sheetView topLeftCell="A19" zoomScale="80" zoomScaleNormal="80" workbookViewId="0">
      <selection activeCell="I4" sqref="I4:I23"/>
    </sheetView>
  </sheetViews>
  <sheetFormatPr defaultColWidth="9.7109375" defaultRowHeight="15" x14ac:dyDescent="0.25"/>
  <cols>
    <col min="1" max="1" width="20.28515625" style="1" customWidth="1"/>
    <col min="2" max="2" width="6" style="19" bestFit="1" customWidth="1"/>
    <col min="3" max="3" width="53.85546875" style="2" bestFit="1" customWidth="1"/>
    <col min="4" max="4" width="17" style="2" customWidth="1"/>
    <col min="5" max="5" width="18" style="2" customWidth="1"/>
    <col min="6" max="6" width="11.28515625" style="2" customWidth="1"/>
    <col min="7" max="7" width="12.7109375" style="18" bestFit="1" customWidth="1"/>
    <col min="8" max="8" width="12.42578125" style="20" customWidth="1"/>
    <col min="9" max="9" width="13.28515625" style="3" customWidth="1"/>
    <col min="10" max="10" width="12.5703125" style="21" customWidth="1"/>
    <col min="11" max="21" width="12" style="22" customWidth="1"/>
    <col min="22" max="16384" width="9.7109375" style="17"/>
  </cols>
  <sheetData>
    <row r="1" spans="1:21" ht="33" customHeight="1" x14ac:dyDescent="0.25">
      <c r="A1" s="119" t="s">
        <v>43</v>
      </c>
      <c r="B1" s="119"/>
      <c r="C1" s="75" t="s">
        <v>36</v>
      </c>
      <c r="D1" s="75"/>
      <c r="E1" s="75"/>
      <c r="F1" s="120" t="s">
        <v>44</v>
      </c>
      <c r="G1" s="121"/>
      <c r="H1" s="121"/>
      <c r="I1" s="121"/>
      <c r="J1" s="122"/>
      <c r="K1" s="110" t="s">
        <v>101</v>
      </c>
      <c r="L1" s="110" t="s">
        <v>102</v>
      </c>
      <c r="M1" s="118" t="s">
        <v>41</v>
      </c>
      <c r="N1" s="118" t="s">
        <v>41</v>
      </c>
      <c r="O1" s="118" t="s">
        <v>41</v>
      </c>
      <c r="P1" s="118" t="s">
        <v>41</v>
      </c>
      <c r="Q1" s="118" t="s">
        <v>41</v>
      </c>
      <c r="R1" s="118" t="s">
        <v>41</v>
      </c>
      <c r="S1" s="118" t="s">
        <v>41</v>
      </c>
      <c r="T1" s="118" t="s">
        <v>41</v>
      </c>
      <c r="U1" s="118" t="s">
        <v>41</v>
      </c>
    </row>
    <row r="2" spans="1:21" ht="21.75" customHeight="1" x14ac:dyDescent="0.25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2">
        <f>SUMPRODUCT($G4:$G251,K4:K251)</f>
        <v>1219.98</v>
      </c>
      <c r="L2" s="111">
        <f>SUMPRODUCT($J4:$J251,M4:M251)</f>
        <v>0</v>
      </c>
      <c r="M2" s="118"/>
      <c r="N2" s="118"/>
      <c r="O2" s="118"/>
      <c r="P2" s="118"/>
      <c r="Q2" s="118"/>
      <c r="R2" s="118"/>
      <c r="S2" s="118"/>
      <c r="T2" s="118"/>
      <c r="U2" s="118"/>
    </row>
    <row r="3" spans="1:21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0</v>
      </c>
      <c r="J3" s="39" t="s">
        <v>5</v>
      </c>
      <c r="K3" s="107">
        <v>43402</v>
      </c>
      <c r="L3" s="107">
        <v>43404</v>
      </c>
      <c r="M3" s="44" t="s">
        <v>1</v>
      </c>
      <c r="N3" s="44" t="s">
        <v>1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</row>
    <row r="4" spans="1:21" ht="60" customHeight="1" x14ac:dyDescent="0.25">
      <c r="A4" s="78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/>
      <c r="I4" s="45">
        <f t="shared" ref="I4:I17" si="0">H4-(SUM(K4:U4))</f>
        <v>0</v>
      </c>
      <c r="J4" s="46" t="str">
        <f>IF(I4&lt;0,"ATENÇÃO","OK")</f>
        <v>OK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75" x14ac:dyDescent="0.25">
      <c r="A5" s="79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/>
      <c r="I5" s="45">
        <f t="shared" si="0"/>
        <v>0</v>
      </c>
      <c r="J5" s="46" t="str">
        <f t="shared" ref="J5:J23" si="1">IF(I5&lt;0,"ATENÇÃO","OK")</f>
        <v>OK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75" x14ac:dyDescent="0.25">
      <c r="A6" s="78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8"/>
      <c r="I6" s="45">
        <f t="shared" si="0"/>
        <v>0</v>
      </c>
      <c r="J6" s="46" t="str">
        <f t="shared" si="1"/>
        <v>OK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75" x14ac:dyDescent="0.25">
      <c r="A7" s="79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8"/>
      <c r="I7" s="45">
        <f t="shared" si="0"/>
        <v>0</v>
      </c>
      <c r="J7" s="46" t="str">
        <f t="shared" si="1"/>
        <v>OK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75" x14ac:dyDescent="0.25">
      <c r="A8" s="79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8"/>
      <c r="I8" s="45">
        <f t="shared" si="0"/>
        <v>0</v>
      </c>
      <c r="J8" s="46" t="str">
        <f t="shared" si="1"/>
        <v>OK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ht="75" x14ac:dyDescent="0.25">
      <c r="A9" s="79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8"/>
      <c r="I9" s="45">
        <f t="shared" si="0"/>
        <v>0</v>
      </c>
      <c r="J9" s="46" t="str">
        <f t="shared" si="1"/>
        <v>OK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ht="75" x14ac:dyDescent="0.25">
      <c r="A10" s="79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8"/>
      <c r="I10" s="45">
        <f t="shared" si="0"/>
        <v>0</v>
      </c>
      <c r="J10" s="46" t="str">
        <f t="shared" si="1"/>
        <v>OK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77.25" x14ac:dyDescent="0.25">
      <c r="A11" s="78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8">
        <v>2</v>
      </c>
      <c r="I11" s="45">
        <f t="shared" si="0"/>
        <v>0</v>
      </c>
      <c r="J11" s="46" t="str">
        <f t="shared" si="1"/>
        <v>OK</v>
      </c>
      <c r="K11" s="36"/>
      <c r="L11" s="36">
        <v>2</v>
      </c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75" x14ac:dyDescent="0.25">
      <c r="A12" s="79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8"/>
      <c r="I12" s="45">
        <f t="shared" si="0"/>
        <v>0</v>
      </c>
      <c r="J12" s="46" t="str">
        <f t="shared" si="1"/>
        <v>OK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75" x14ac:dyDescent="0.25">
      <c r="A13" s="78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8"/>
      <c r="I13" s="45">
        <f t="shared" si="0"/>
        <v>0</v>
      </c>
      <c r="J13" s="46" t="str">
        <f t="shared" si="1"/>
        <v>OK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75" x14ac:dyDescent="0.25">
      <c r="A14" s="78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8"/>
      <c r="I14" s="45">
        <f t="shared" si="0"/>
        <v>0</v>
      </c>
      <c r="J14" s="46" t="str">
        <f t="shared" si="1"/>
        <v>OK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75" x14ac:dyDescent="0.25">
      <c r="A15" s="79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8">
        <f>3+1</f>
        <v>4</v>
      </c>
      <c r="I15" s="45">
        <f t="shared" si="0"/>
        <v>0</v>
      </c>
      <c r="J15" s="46" t="str">
        <f t="shared" si="1"/>
        <v>OK</v>
      </c>
      <c r="K15" s="36"/>
      <c r="L15" s="36">
        <v>4</v>
      </c>
      <c r="M15" s="36"/>
      <c r="N15" s="36"/>
      <c r="O15" s="36"/>
      <c r="P15" s="36"/>
      <c r="Q15" s="36"/>
      <c r="R15" s="36"/>
      <c r="S15" s="36"/>
      <c r="T15" s="36"/>
      <c r="U15" s="36"/>
    </row>
    <row r="16" spans="1:21" ht="75" x14ac:dyDescent="0.25">
      <c r="A16" s="76" t="s">
        <v>45</v>
      </c>
      <c r="B16" s="50">
        <v>13</v>
      </c>
      <c r="C16" s="51" t="s">
        <v>76</v>
      </c>
      <c r="D16" s="49" t="s">
        <v>77</v>
      </c>
      <c r="E16" s="52" t="s">
        <v>37</v>
      </c>
      <c r="F16" s="52" t="s">
        <v>38</v>
      </c>
      <c r="G16" s="62">
        <v>359</v>
      </c>
      <c r="H16" s="38"/>
      <c r="I16" s="45">
        <f t="shared" si="0"/>
        <v>0</v>
      </c>
      <c r="J16" s="46" t="str">
        <f t="shared" si="1"/>
        <v>OK</v>
      </c>
      <c r="K16" s="113"/>
      <c r="L16" s="113"/>
      <c r="M16" s="36"/>
      <c r="N16" s="36"/>
      <c r="O16" s="36"/>
      <c r="P16" s="36"/>
      <c r="Q16" s="36"/>
      <c r="R16" s="36"/>
      <c r="S16" s="36"/>
      <c r="T16" s="36"/>
      <c r="U16" s="36"/>
    </row>
    <row r="17" spans="1:21" ht="90" x14ac:dyDescent="0.25">
      <c r="A17" s="77" t="s">
        <v>46</v>
      </c>
      <c r="B17" s="52">
        <v>14</v>
      </c>
      <c r="C17" s="51" t="s">
        <v>78</v>
      </c>
      <c r="D17" s="49" t="s">
        <v>79</v>
      </c>
      <c r="E17" s="52" t="s">
        <v>37</v>
      </c>
      <c r="F17" s="52" t="s">
        <v>38</v>
      </c>
      <c r="G17" s="63">
        <v>599.99</v>
      </c>
      <c r="H17" s="38"/>
      <c r="I17" s="45">
        <f t="shared" si="0"/>
        <v>0</v>
      </c>
      <c r="J17" s="46" t="str">
        <f t="shared" si="1"/>
        <v>OK</v>
      </c>
      <c r="K17" s="113"/>
      <c r="L17" s="113"/>
      <c r="M17" s="36"/>
      <c r="N17" s="36"/>
      <c r="O17" s="36"/>
      <c r="P17" s="36"/>
      <c r="Q17" s="36"/>
      <c r="R17" s="36"/>
      <c r="S17" s="36"/>
      <c r="T17" s="36"/>
      <c r="U17" s="36"/>
    </row>
    <row r="18" spans="1:21" ht="81" customHeight="1" x14ac:dyDescent="0.25">
      <c r="A18" s="80"/>
      <c r="B18" s="81">
        <v>15</v>
      </c>
      <c r="C18" s="82" t="s">
        <v>88</v>
      </c>
      <c r="D18" s="83"/>
      <c r="E18" s="84"/>
      <c r="F18" s="84"/>
      <c r="G18" s="85"/>
      <c r="H18" s="87"/>
      <c r="I18" s="88"/>
      <c r="J18" s="89"/>
      <c r="K18" s="113"/>
      <c r="L18" s="113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85.5" customHeight="1" x14ac:dyDescent="0.25">
      <c r="A19" s="80"/>
      <c r="B19" s="86">
        <v>16</v>
      </c>
      <c r="C19" s="82" t="s">
        <v>89</v>
      </c>
      <c r="D19" s="83"/>
      <c r="E19" s="84"/>
      <c r="F19" s="84"/>
      <c r="G19" s="85"/>
      <c r="H19" s="87"/>
      <c r="I19" s="88"/>
      <c r="J19" s="89"/>
      <c r="K19" s="113"/>
      <c r="L19" s="113"/>
      <c r="M19" s="36"/>
      <c r="N19" s="36"/>
      <c r="O19" s="36"/>
      <c r="P19" s="36"/>
      <c r="Q19" s="36"/>
      <c r="R19" s="36"/>
      <c r="S19" s="36"/>
      <c r="T19" s="36"/>
      <c r="U19" s="36"/>
    </row>
    <row r="20" spans="1:21" ht="90" x14ac:dyDescent="0.25">
      <c r="A20" s="79" t="s">
        <v>46</v>
      </c>
      <c r="B20" s="53">
        <v>17</v>
      </c>
      <c r="C20" s="54" t="s">
        <v>80</v>
      </c>
      <c r="D20" s="65" t="s">
        <v>81</v>
      </c>
      <c r="E20" s="53" t="s">
        <v>37</v>
      </c>
      <c r="F20" s="53" t="s">
        <v>38</v>
      </c>
      <c r="G20" s="60">
        <v>656.99</v>
      </c>
      <c r="H20" s="38"/>
      <c r="I20" s="45">
        <f>H20-(SUM(K20:U20))</f>
        <v>0</v>
      </c>
      <c r="J20" s="46" t="str">
        <f t="shared" si="1"/>
        <v>OK</v>
      </c>
      <c r="K20" s="113"/>
      <c r="L20" s="113"/>
      <c r="M20" s="36"/>
      <c r="N20" s="36"/>
      <c r="O20" s="36"/>
      <c r="P20" s="36"/>
      <c r="Q20" s="36"/>
      <c r="R20" s="36"/>
      <c r="S20" s="36"/>
      <c r="T20" s="36"/>
      <c r="U20" s="36"/>
    </row>
    <row r="21" spans="1:21" ht="75" x14ac:dyDescent="0.25">
      <c r="A21" s="79" t="s">
        <v>46</v>
      </c>
      <c r="B21" s="53">
        <v>18</v>
      </c>
      <c r="C21" s="54" t="s">
        <v>82</v>
      </c>
      <c r="D21" s="65" t="s">
        <v>83</v>
      </c>
      <c r="E21" s="53" t="s">
        <v>37</v>
      </c>
      <c r="F21" s="53" t="s">
        <v>38</v>
      </c>
      <c r="G21" s="60">
        <v>1809.99</v>
      </c>
      <c r="H21" s="38"/>
      <c r="I21" s="45">
        <f>H21-(SUM(K21:U21))</f>
        <v>0</v>
      </c>
      <c r="J21" s="46" t="str">
        <f t="shared" si="1"/>
        <v>OK</v>
      </c>
      <c r="K21" s="113"/>
      <c r="L21" s="113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76.5" x14ac:dyDescent="0.25">
      <c r="A22" s="79" t="s">
        <v>46</v>
      </c>
      <c r="B22" s="66">
        <v>19</v>
      </c>
      <c r="C22" s="67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8">
        <v>2</v>
      </c>
      <c r="I22" s="45">
        <f>H22-(SUM(K22:U22))</f>
        <v>0</v>
      </c>
      <c r="J22" s="46" t="str">
        <f t="shared" si="1"/>
        <v>OK</v>
      </c>
      <c r="K22" s="36">
        <v>2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76.5" x14ac:dyDescent="0.25">
      <c r="A23" s="79" t="s">
        <v>46</v>
      </c>
      <c r="B23" s="68">
        <v>20</v>
      </c>
      <c r="C23" s="67" t="s">
        <v>86</v>
      </c>
      <c r="D23" s="65" t="s">
        <v>87</v>
      </c>
      <c r="E23" s="58" t="s">
        <v>37</v>
      </c>
      <c r="F23" s="53" t="s">
        <v>38</v>
      </c>
      <c r="G23" s="71">
        <v>874.99</v>
      </c>
      <c r="H23" s="38"/>
      <c r="I23" s="45">
        <f>H23-(SUM(K23:U23))</f>
        <v>0</v>
      </c>
      <c r="J23" s="46" t="str">
        <f t="shared" si="1"/>
        <v>OK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x14ac:dyDescent="0.25">
      <c r="K24" s="74"/>
      <c r="L24" s="74"/>
      <c r="M24" s="74"/>
    </row>
    <row r="25" spans="1:21" x14ac:dyDescent="0.25">
      <c r="C25" s="23" t="s">
        <v>34</v>
      </c>
    </row>
  </sheetData>
  <mergeCells count="12">
    <mergeCell ref="A2:J2"/>
    <mergeCell ref="A1:B1"/>
    <mergeCell ref="F1:J1"/>
    <mergeCell ref="R1:R2"/>
    <mergeCell ref="U1:U2"/>
    <mergeCell ref="S1:S2"/>
    <mergeCell ref="T1:T2"/>
    <mergeCell ref="M1:M2"/>
    <mergeCell ref="N1:N2"/>
    <mergeCell ref="O1:O2"/>
    <mergeCell ref="P1:P2"/>
    <mergeCell ref="Q1:Q2"/>
  </mergeCells>
  <conditionalFormatting sqref="K4:L4">
    <cfRule type="cellIs" dxfId="287" priority="4" stopIfTrue="1" operator="greaterThan">
      <formula>0</formula>
    </cfRule>
    <cfRule type="cellIs" dxfId="286" priority="5" stopIfTrue="1" operator="greaterThan">
      <formula>0</formula>
    </cfRule>
    <cfRule type="cellIs" dxfId="285" priority="6" stopIfTrue="1" operator="greaterThan">
      <formula>0</formula>
    </cfRule>
  </conditionalFormatting>
  <conditionalFormatting sqref="K5:L23">
    <cfRule type="cellIs" dxfId="284" priority="1" stopIfTrue="1" operator="greaterThan">
      <formula>0</formula>
    </cfRule>
    <cfRule type="cellIs" dxfId="283" priority="2" stopIfTrue="1" operator="greaterThan">
      <formula>0</formula>
    </cfRule>
    <cfRule type="cellIs" dxfId="282" priority="3" stopIfTrue="1" operator="greaterThan">
      <formula>0</formula>
    </cfRule>
  </conditionalFormatting>
  <conditionalFormatting sqref="M4">
    <cfRule type="cellIs" dxfId="281" priority="28" stopIfTrue="1" operator="greaterThan">
      <formula>0</formula>
    </cfRule>
    <cfRule type="cellIs" dxfId="280" priority="29" stopIfTrue="1" operator="greaterThan">
      <formula>0</formula>
    </cfRule>
    <cfRule type="cellIs" dxfId="279" priority="30" stopIfTrue="1" operator="greaterThan">
      <formula>0</formula>
    </cfRule>
  </conditionalFormatting>
  <conditionalFormatting sqref="M5:M23">
    <cfRule type="cellIs" dxfId="278" priority="25" stopIfTrue="1" operator="greaterThan">
      <formula>0</formula>
    </cfRule>
    <cfRule type="cellIs" dxfId="277" priority="26" stopIfTrue="1" operator="greaterThan">
      <formula>0</formula>
    </cfRule>
    <cfRule type="cellIs" dxfId="276" priority="27" stopIfTrue="1" operator="greaterThan">
      <formula>0</formula>
    </cfRule>
  </conditionalFormatting>
  <conditionalFormatting sqref="N4:U4">
    <cfRule type="cellIs" dxfId="275" priority="34" stopIfTrue="1" operator="greaterThan">
      <formula>0</formula>
    </cfRule>
    <cfRule type="cellIs" dxfId="274" priority="35" stopIfTrue="1" operator="greaterThan">
      <formula>0</formula>
    </cfRule>
    <cfRule type="cellIs" dxfId="273" priority="36" stopIfTrue="1" operator="greaterThan">
      <formula>0</formula>
    </cfRule>
  </conditionalFormatting>
  <conditionalFormatting sqref="N5:U23">
    <cfRule type="cellIs" dxfId="272" priority="31" stopIfTrue="1" operator="greaterThan">
      <formula>0</formula>
    </cfRule>
    <cfRule type="cellIs" dxfId="271" priority="32" stopIfTrue="1" operator="greaterThan">
      <formula>0</formula>
    </cfRule>
    <cfRule type="cellIs" dxfId="270" priority="3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5"/>
  <sheetViews>
    <sheetView topLeftCell="A19" zoomScale="80" zoomScaleNormal="80" workbookViewId="0">
      <selection activeCell="I4" sqref="I4:I23"/>
    </sheetView>
  </sheetViews>
  <sheetFormatPr defaultColWidth="9.7109375" defaultRowHeight="15" x14ac:dyDescent="0.25"/>
  <cols>
    <col min="1" max="1" width="20.28515625" style="1" customWidth="1"/>
    <col min="2" max="2" width="6" style="19" bestFit="1" customWidth="1"/>
    <col min="3" max="3" width="53.85546875" style="2" bestFit="1" customWidth="1"/>
    <col min="4" max="4" width="17" style="2" customWidth="1"/>
    <col min="5" max="5" width="18" style="2" customWidth="1"/>
    <col min="6" max="6" width="11.28515625" style="2" customWidth="1"/>
    <col min="7" max="7" width="12.7109375" style="18" bestFit="1" customWidth="1"/>
    <col min="8" max="8" width="12.42578125" style="20" customWidth="1"/>
    <col min="9" max="9" width="13.28515625" style="3" customWidth="1"/>
    <col min="10" max="10" width="12.5703125" style="21" customWidth="1"/>
    <col min="11" max="11" width="14.28515625" style="109" customWidth="1"/>
    <col min="12" max="22" width="12" style="22" customWidth="1"/>
    <col min="23" max="16384" width="9.7109375" style="17"/>
  </cols>
  <sheetData>
    <row r="1" spans="1:22" ht="33" customHeight="1" x14ac:dyDescent="0.25">
      <c r="A1" s="119" t="s">
        <v>43</v>
      </c>
      <c r="B1" s="119"/>
      <c r="C1" s="75" t="s">
        <v>36</v>
      </c>
      <c r="D1" s="75"/>
      <c r="E1" s="75"/>
      <c r="F1" s="120" t="s">
        <v>44</v>
      </c>
      <c r="G1" s="121"/>
      <c r="H1" s="121"/>
      <c r="I1" s="121"/>
      <c r="J1" s="122"/>
      <c r="K1" s="123" t="s">
        <v>95</v>
      </c>
      <c r="L1" s="123" t="s">
        <v>111</v>
      </c>
      <c r="M1" s="124" t="s">
        <v>112</v>
      </c>
      <c r="N1" s="123" t="s">
        <v>113</v>
      </c>
      <c r="O1" s="118" t="s">
        <v>41</v>
      </c>
      <c r="P1" s="118" t="s">
        <v>41</v>
      </c>
      <c r="Q1" s="118" t="s">
        <v>41</v>
      </c>
      <c r="R1" s="118" t="s">
        <v>41</v>
      </c>
      <c r="S1" s="118" t="s">
        <v>41</v>
      </c>
      <c r="T1" s="118" t="s">
        <v>41</v>
      </c>
      <c r="U1" s="118" t="s">
        <v>41</v>
      </c>
      <c r="V1" s="118" t="s">
        <v>41</v>
      </c>
    </row>
    <row r="2" spans="1:22" ht="21.75" customHeight="1" x14ac:dyDescent="0.25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23"/>
      <c r="L2" s="123"/>
      <c r="M2" s="124"/>
      <c r="N2" s="123"/>
      <c r="O2" s="118"/>
      <c r="P2" s="118"/>
      <c r="Q2" s="118"/>
      <c r="R2" s="118"/>
      <c r="S2" s="118"/>
      <c r="T2" s="118"/>
      <c r="U2" s="118"/>
      <c r="V2" s="118"/>
    </row>
    <row r="3" spans="1:22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0</v>
      </c>
      <c r="J3" s="39" t="s">
        <v>5</v>
      </c>
      <c r="K3" s="114" t="s">
        <v>1</v>
      </c>
      <c r="L3" s="115">
        <v>43389</v>
      </c>
      <c r="M3" s="115">
        <v>43413</v>
      </c>
      <c r="N3" s="115">
        <v>43413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</row>
    <row r="4" spans="1:22" ht="60" customHeight="1" x14ac:dyDescent="0.25">
      <c r="A4" s="78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>
        <v>4</v>
      </c>
      <c r="I4" s="45">
        <f>H4-(SUM(K4:V4))</f>
        <v>4</v>
      </c>
      <c r="J4" s="46" t="str">
        <f>IF(I4&lt;0,"ATENÇÃO","OK")</f>
        <v>OK</v>
      </c>
      <c r="K4" s="116"/>
      <c r="L4" s="116"/>
      <c r="M4" s="116"/>
      <c r="N4" s="116"/>
      <c r="O4" s="36"/>
      <c r="P4" s="36"/>
      <c r="Q4" s="36"/>
      <c r="R4" s="36"/>
      <c r="S4" s="36"/>
      <c r="T4" s="36"/>
      <c r="U4" s="36"/>
      <c r="V4" s="36"/>
    </row>
    <row r="5" spans="1:22" ht="75" x14ac:dyDescent="0.25">
      <c r="A5" s="79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/>
      <c r="I5" s="45">
        <f t="shared" ref="I5:I23" si="0">H5-(SUM(K5:V5))</f>
        <v>0</v>
      </c>
      <c r="J5" s="46" t="str">
        <f t="shared" ref="J5:J23" si="1">IF(I5&lt;0,"ATENÇÃO","OK")</f>
        <v>OK</v>
      </c>
      <c r="K5" s="116"/>
      <c r="L5" s="116"/>
      <c r="M5" s="116"/>
      <c r="N5" s="116"/>
      <c r="O5" s="36"/>
      <c r="P5" s="36"/>
      <c r="Q5" s="36"/>
      <c r="R5" s="36"/>
      <c r="S5" s="36"/>
      <c r="T5" s="36"/>
      <c r="U5" s="36"/>
      <c r="V5" s="36"/>
    </row>
    <row r="6" spans="1:22" ht="75" x14ac:dyDescent="0.25">
      <c r="A6" s="78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8"/>
      <c r="I6" s="45">
        <f t="shared" si="0"/>
        <v>0</v>
      </c>
      <c r="J6" s="46" t="str">
        <f t="shared" si="1"/>
        <v>OK</v>
      </c>
      <c r="K6" s="116"/>
      <c r="L6" s="116"/>
      <c r="M6" s="116"/>
      <c r="N6" s="116"/>
      <c r="O6" s="36"/>
      <c r="P6" s="36"/>
      <c r="Q6" s="36"/>
      <c r="R6" s="36"/>
      <c r="S6" s="36"/>
      <c r="T6" s="36"/>
      <c r="U6" s="36"/>
      <c r="V6" s="36"/>
    </row>
    <row r="7" spans="1:22" ht="75" x14ac:dyDescent="0.25">
      <c r="A7" s="79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8"/>
      <c r="I7" s="45">
        <f t="shared" si="0"/>
        <v>0</v>
      </c>
      <c r="J7" s="46" t="str">
        <f t="shared" si="1"/>
        <v>OK</v>
      </c>
      <c r="K7" s="116"/>
      <c r="L7" s="116"/>
      <c r="M7" s="116"/>
      <c r="N7" s="116"/>
      <c r="O7" s="36"/>
      <c r="P7" s="36"/>
      <c r="Q7" s="36"/>
      <c r="R7" s="36"/>
      <c r="S7" s="36"/>
      <c r="T7" s="36"/>
      <c r="U7" s="36"/>
      <c r="V7" s="36"/>
    </row>
    <row r="8" spans="1:22" ht="75" x14ac:dyDescent="0.25">
      <c r="A8" s="79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8">
        <v>4</v>
      </c>
      <c r="I8" s="45">
        <f t="shared" si="0"/>
        <v>4</v>
      </c>
      <c r="J8" s="46" t="str">
        <f t="shared" si="1"/>
        <v>OK</v>
      </c>
      <c r="K8" s="116"/>
      <c r="L8" s="116"/>
      <c r="M8" s="116"/>
      <c r="N8" s="116"/>
      <c r="O8" s="36"/>
      <c r="P8" s="36"/>
      <c r="Q8" s="36"/>
      <c r="R8" s="36"/>
      <c r="S8" s="36"/>
      <c r="T8" s="36"/>
      <c r="U8" s="36"/>
      <c r="V8" s="36"/>
    </row>
    <row r="9" spans="1:22" ht="75" x14ac:dyDescent="0.25">
      <c r="A9" s="79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8"/>
      <c r="I9" s="45">
        <f t="shared" si="0"/>
        <v>0</v>
      </c>
      <c r="J9" s="46" t="str">
        <f t="shared" si="1"/>
        <v>OK</v>
      </c>
      <c r="K9" s="116"/>
      <c r="L9" s="116"/>
      <c r="M9" s="116"/>
      <c r="N9" s="116"/>
      <c r="O9" s="36"/>
      <c r="P9" s="36"/>
      <c r="Q9" s="36"/>
      <c r="R9" s="36"/>
      <c r="S9" s="36"/>
      <c r="T9" s="36"/>
      <c r="U9" s="36"/>
      <c r="V9" s="36"/>
    </row>
    <row r="10" spans="1:22" ht="75" x14ac:dyDescent="0.25">
      <c r="A10" s="79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8"/>
      <c r="I10" s="45">
        <f t="shared" si="0"/>
        <v>0</v>
      </c>
      <c r="J10" s="46" t="str">
        <f t="shared" si="1"/>
        <v>OK</v>
      </c>
      <c r="K10" s="116"/>
      <c r="L10" s="116"/>
      <c r="M10" s="116"/>
      <c r="N10" s="116"/>
      <c r="O10" s="36"/>
      <c r="P10" s="36"/>
      <c r="Q10" s="36"/>
      <c r="R10" s="36"/>
      <c r="S10" s="36"/>
      <c r="T10" s="36"/>
      <c r="U10" s="36"/>
      <c r="V10" s="36"/>
    </row>
    <row r="11" spans="1:22" ht="77.25" x14ac:dyDescent="0.25">
      <c r="A11" s="78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8"/>
      <c r="I11" s="45">
        <f t="shared" si="0"/>
        <v>0</v>
      </c>
      <c r="J11" s="46" t="str">
        <f t="shared" si="1"/>
        <v>OK</v>
      </c>
      <c r="K11" s="116"/>
      <c r="L11" s="116"/>
      <c r="M11" s="116"/>
      <c r="N11" s="116"/>
      <c r="O11" s="36"/>
      <c r="P11" s="36"/>
      <c r="Q11" s="36"/>
      <c r="R11" s="36"/>
      <c r="S11" s="36"/>
      <c r="T11" s="36"/>
      <c r="U11" s="36"/>
      <c r="V11" s="36"/>
    </row>
    <row r="12" spans="1:22" ht="75" x14ac:dyDescent="0.25">
      <c r="A12" s="79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8"/>
      <c r="I12" s="45">
        <f t="shared" si="0"/>
        <v>0</v>
      </c>
      <c r="J12" s="46" t="str">
        <f t="shared" si="1"/>
        <v>OK</v>
      </c>
      <c r="K12" s="116"/>
      <c r="L12" s="116"/>
      <c r="M12" s="116"/>
      <c r="N12" s="116"/>
      <c r="O12" s="36"/>
      <c r="P12" s="36"/>
      <c r="Q12" s="36"/>
      <c r="R12" s="36"/>
      <c r="S12" s="36"/>
      <c r="T12" s="36"/>
      <c r="U12" s="36"/>
      <c r="V12" s="36"/>
    </row>
    <row r="13" spans="1:22" ht="75" x14ac:dyDescent="0.25">
      <c r="A13" s="78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8">
        <v>4</v>
      </c>
      <c r="I13" s="45">
        <f t="shared" si="0"/>
        <v>4</v>
      </c>
      <c r="J13" s="46" t="str">
        <f t="shared" si="1"/>
        <v>OK</v>
      </c>
      <c r="K13" s="116"/>
      <c r="L13" s="116"/>
      <c r="M13" s="116"/>
      <c r="N13" s="116"/>
      <c r="O13" s="36"/>
      <c r="P13" s="36"/>
      <c r="Q13" s="36"/>
      <c r="R13" s="36"/>
      <c r="S13" s="36"/>
      <c r="T13" s="36"/>
      <c r="U13" s="36"/>
      <c r="V13" s="36"/>
    </row>
    <row r="14" spans="1:22" ht="75" x14ac:dyDescent="0.25">
      <c r="A14" s="78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8"/>
      <c r="I14" s="45">
        <f t="shared" si="0"/>
        <v>0</v>
      </c>
      <c r="J14" s="46" t="str">
        <f t="shared" si="1"/>
        <v>OK</v>
      </c>
      <c r="K14" s="116"/>
      <c r="L14" s="116"/>
      <c r="M14" s="116"/>
      <c r="N14" s="116"/>
      <c r="O14" s="36"/>
      <c r="P14" s="36"/>
      <c r="Q14" s="36"/>
      <c r="R14" s="36"/>
      <c r="S14" s="36"/>
      <c r="T14" s="36"/>
      <c r="U14" s="36"/>
      <c r="V14" s="36"/>
    </row>
    <row r="15" spans="1:22" ht="75" x14ac:dyDescent="0.25">
      <c r="A15" s="79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8">
        <v>4</v>
      </c>
      <c r="I15" s="45">
        <f t="shared" si="0"/>
        <v>2</v>
      </c>
      <c r="J15" s="46" t="str">
        <f t="shared" si="1"/>
        <v>OK</v>
      </c>
      <c r="K15" s="116"/>
      <c r="L15" s="116"/>
      <c r="M15" s="116"/>
      <c r="N15" s="116">
        <v>2</v>
      </c>
      <c r="O15" s="36"/>
      <c r="P15" s="36"/>
      <c r="Q15" s="36"/>
      <c r="R15" s="36"/>
      <c r="S15" s="36"/>
      <c r="T15" s="36"/>
      <c r="U15" s="36"/>
      <c r="V15" s="36"/>
    </row>
    <row r="16" spans="1:22" ht="75" x14ac:dyDescent="0.25">
      <c r="A16" s="76" t="s">
        <v>45</v>
      </c>
      <c r="B16" s="50">
        <v>13</v>
      </c>
      <c r="C16" s="51" t="s">
        <v>76</v>
      </c>
      <c r="D16" s="49" t="s">
        <v>77</v>
      </c>
      <c r="E16" s="52" t="s">
        <v>37</v>
      </c>
      <c r="F16" s="52" t="s">
        <v>38</v>
      </c>
      <c r="G16" s="62">
        <v>359</v>
      </c>
      <c r="H16" s="38"/>
      <c r="I16" s="45">
        <f t="shared" si="0"/>
        <v>0</v>
      </c>
      <c r="J16" s="46" t="str">
        <f t="shared" si="1"/>
        <v>OK</v>
      </c>
      <c r="K16" s="116"/>
      <c r="L16" s="116"/>
      <c r="M16" s="116"/>
      <c r="N16" s="116"/>
      <c r="O16" s="36"/>
      <c r="P16" s="36"/>
      <c r="Q16" s="36"/>
      <c r="R16" s="36"/>
      <c r="S16" s="36"/>
      <c r="T16" s="36"/>
      <c r="U16" s="36"/>
      <c r="V16" s="36"/>
    </row>
    <row r="17" spans="1:22" ht="90" x14ac:dyDescent="0.25">
      <c r="A17" s="77" t="s">
        <v>46</v>
      </c>
      <c r="B17" s="52">
        <v>14</v>
      </c>
      <c r="C17" s="51" t="s">
        <v>78</v>
      </c>
      <c r="D17" s="49" t="s">
        <v>79</v>
      </c>
      <c r="E17" s="52" t="s">
        <v>37</v>
      </c>
      <c r="F17" s="52" t="s">
        <v>38</v>
      </c>
      <c r="G17" s="63">
        <v>599.99</v>
      </c>
      <c r="H17" s="38"/>
      <c r="I17" s="45">
        <f t="shared" si="0"/>
        <v>0</v>
      </c>
      <c r="J17" s="46" t="str">
        <f t="shared" si="1"/>
        <v>OK</v>
      </c>
      <c r="K17" s="116"/>
      <c r="L17" s="116"/>
      <c r="M17" s="116"/>
      <c r="N17" s="116"/>
      <c r="O17" s="36"/>
      <c r="P17" s="36"/>
      <c r="Q17" s="36"/>
      <c r="R17" s="36"/>
      <c r="S17" s="36"/>
      <c r="T17" s="36"/>
      <c r="U17" s="36"/>
      <c r="V17" s="36"/>
    </row>
    <row r="18" spans="1:22" ht="81" customHeight="1" x14ac:dyDescent="0.25">
      <c r="A18" s="80"/>
      <c r="B18" s="81">
        <v>15</v>
      </c>
      <c r="C18" s="82" t="s">
        <v>88</v>
      </c>
      <c r="D18" s="83"/>
      <c r="E18" s="84"/>
      <c r="F18" s="84"/>
      <c r="G18" s="85"/>
      <c r="H18" s="87"/>
      <c r="I18" s="88"/>
      <c r="J18" s="89"/>
      <c r="K18" s="116"/>
      <c r="L18" s="116"/>
      <c r="M18" s="116"/>
      <c r="N18" s="116"/>
      <c r="O18" s="36"/>
      <c r="P18" s="36"/>
      <c r="Q18" s="36"/>
      <c r="R18" s="36"/>
      <c r="S18" s="36"/>
      <c r="T18" s="36"/>
      <c r="U18" s="36"/>
      <c r="V18" s="36"/>
    </row>
    <row r="19" spans="1:22" ht="85.5" customHeight="1" x14ac:dyDescent="0.25">
      <c r="A19" s="80"/>
      <c r="B19" s="86">
        <v>16</v>
      </c>
      <c r="C19" s="82" t="s">
        <v>89</v>
      </c>
      <c r="D19" s="83"/>
      <c r="E19" s="84"/>
      <c r="F19" s="84"/>
      <c r="G19" s="85"/>
      <c r="H19" s="87"/>
      <c r="I19" s="88"/>
      <c r="J19" s="89"/>
      <c r="K19" s="116"/>
      <c r="L19" s="116"/>
      <c r="M19" s="116"/>
      <c r="N19" s="116"/>
      <c r="O19" s="36"/>
      <c r="P19" s="36"/>
      <c r="Q19" s="36"/>
      <c r="R19" s="36"/>
      <c r="S19" s="36"/>
      <c r="T19" s="36"/>
      <c r="U19" s="36"/>
      <c r="V19" s="36"/>
    </row>
    <row r="20" spans="1:22" ht="90" x14ac:dyDescent="0.25">
      <c r="A20" s="79" t="s">
        <v>46</v>
      </c>
      <c r="B20" s="53">
        <v>17</v>
      </c>
      <c r="C20" s="54" t="s">
        <v>80</v>
      </c>
      <c r="D20" s="65" t="s">
        <v>81</v>
      </c>
      <c r="E20" s="53" t="s">
        <v>37</v>
      </c>
      <c r="F20" s="53" t="s">
        <v>38</v>
      </c>
      <c r="G20" s="60">
        <v>656.99</v>
      </c>
      <c r="H20" s="38">
        <v>4</v>
      </c>
      <c r="I20" s="45">
        <f t="shared" si="0"/>
        <v>2</v>
      </c>
      <c r="J20" s="46" t="str">
        <f t="shared" si="1"/>
        <v>OK</v>
      </c>
      <c r="K20" s="116"/>
      <c r="L20" s="116">
        <v>2</v>
      </c>
      <c r="M20" s="116"/>
      <c r="N20" s="116"/>
      <c r="O20" s="36"/>
      <c r="P20" s="36"/>
      <c r="Q20" s="36"/>
      <c r="R20" s="36"/>
      <c r="S20" s="36"/>
      <c r="T20" s="36"/>
      <c r="U20" s="36"/>
      <c r="V20" s="36"/>
    </row>
    <row r="21" spans="1:22" ht="75" x14ac:dyDescent="0.25">
      <c r="A21" s="79" t="s">
        <v>46</v>
      </c>
      <c r="B21" s="53">
        <v>18</v>
      </c>
      <c r="C21" s="54" t="s">
        <v>82</v>
      </c>
      <c r="D21" s="65" t="s">
        <v>83</v>
      </c>
      <c r="E21" s="53" t="s">
        <v>37</v>
      </c>
      <c r="F21" s="53" t="s">
        <v>38</v>
      </c>
      <c r="G21" s="60">
        <v>1809.99</v>
      </c>
      <c r="H21" s="38"/>
      <c r="I21" s="45">
        <f t="shared" si="0"/>
        <v>0</v>
      </c>
      <c r="J21" s="46" t="str">
        <f t="shared" si="1"/>
        <v>OK</v>
      </c>
      <c r="K21" s="116"/>
      <c r="L21" s="116"/>
      <c r="M21" s="116"/>
      <c r="N21" s="116"/>
      <c r="O21" s="36"/>
      <c r="P21" s="36"/>
      <c r="Q21" s="36"/>
      <c r="R21" s="36"/>
      <c r="S21" s="36"/>
      <c r="T21" s="36"/>
      <c r="U21" s="36"/>
      <c r="V21" s="36"/>
    </row>
    <row r="22" spans="1:22" ht="76.5" x14ac:dyDescent="0.25">
      <c r="A22" s="79" t="s">
        <v>46</v>
      </c>
      <c r="B22" s="66">
        <v>19</v>
      </c>
      <c r="C22" s="67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8">
        <v>4</v>
      </c>
      <c r="I22" s="45">
        <f t="shared" si="0"/>
        <v>0</v>
      </c>
      <c r="J22" s="46" t="str">
        <f t="shared" si="1"/>
        <v>OK</v>
      </c>
      <c r="K22" s="116">
        <v>2</v>
      </c>
      <c r="L22" s="116"/>
      <c r="M22" s="117">
        <v>2</v>
      </c>
      <c r="N22" s="116"/>
      <c r="O22" s="36"/>
      <c r="P22" s="36"/>
      <c r="Q22" s="36"/>
      <c r="R22" s="36"/>
      <c r="S22" s="36"/>
      <c r="T22" s="36"/>
      <c r="U22" s="36"/>
      <c r="V22" s="36"/>
    </row>
    <row r="23" spans="1:22" ht="76.5" x14ac:dyDescent="0.25">
      <c r="A23" s="79" t="s">
        <v>46</v>
      </c>
      <c r="B23" s="68">
        <v>20</v>
      </c>
      <c r="C23" s="67" t="s">
        <v>86</v>
      </c>
      <c r="D23" s="65" t="s">
        <v>87</v>
      </c>
      <c r="E23" s="58" t="s">
        <v>37</v>
      </c>
      <c r="F23" s="53" t="s">
        <v>38</v>
      </c>
      <c r="G23" s="71">
        <v>874.99</v>
      </c>
      <c r="H23" s="38"/>
      <c r="I23" s="45">
        <f t="shared" si="0"/>
        <v>0</v>
      </c>
      <c r="J23" s="46" t="str">
        <f t="shared" si="1"/>
        <v>OK</v>
      </c>
      <c r="K23" s="116"/>
      <c r="L23" s="116"/>
      <c r="M23" s="116"/>
      <c r="N23" s="11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K24" s="108"/>
      <c r="L24" s="74"/>
      <c r="M24" s="74"/>
      <c r="N24" s="74"/>
    </row>
    <row r="25" spans="1:22" x14ac:dyDescent="0.25">
      <c r="C25" s="23" t="s">
        <v>34</v>
      </c>
    </row>
  </sheetData>
  <mergeCells count="15">
    <mergeCell ref="A1:B1"/>
    <mergeCell ref="F1:J1"/>
    <mergeCell ref="K1:K2"/>
    <mergeCell ref="A2:J2"/>
    <mergeCell ref="U1:U2"/>
    <mergeCell ref="O1:O2"/>
    <mergeCell ref="P1:P2"/>
    <mergeCell ref="L1:L2"/>
    <mergeCell ref="M1:M2"/>
    <mergeCell ref="N1:N2"/>
    <mergeCell ref="V1:V2"/>
    <mergeCell ref="Q1:Q2"/>
    <mergeCell ref="R1:R2"/>
    <mergeCell ref="S1:S2"/>
    <mergeCell ref="T1:T2"/>
  </mergeCells>
  <conditionalFormatting sqref="O4:V4">
    <cfRule type="cellIs" dxfId="269" priority="46" stopIfTrue="1" operator="greaterThan">
      <formula>0</formula>
    </cfRule>
    <cfRule type="cellIs" dxfId="268" priority="47" stopIfTrue="1" operator="greaterThan">
      <formula>0</formula>
    </cfRule>
    <cfRule type="cellIs" dxfId="267" priority="48" stopIfTrue="1" operator="greaterThan">
      <formula>0</formula>
    </cfRule>
  </conditionalFormatting>
  <conditionalFormatting sqref="O5:V23">
    <cfRule type="cellIs" dxfId="266" priority="43" stopIfTrue="1" operator="greaterThan">
      <formula>0</formula>
    </cfRule>
    <cfRule type="cellIs" dxfId="265" priority="44" stopIfTrue="1" operator="greaterThan">
      <formula>0</formula>
    </cfRule>
    <cfRule type="cellIs" dxfId="264" priority="45" stopIfTrue="1" operator="greaterThan">
      <formula>0</formula>
    </cfRule>
  </conditionalFormatting>
  <conditionalFormatting sqref="N4">
    <cfRule type="cellIs" dxfId="263" priority="16" stopIfTrue="1" operator="greaterThan">
      <formula>0</formula>
    </cfRule>
    <cfRule type="cellIs" dxfId="262" priority="17" stopIfTrue="1" operator="greaterThan">
      <formula>0</formula>
    </cfRule>
    <cfRule type="cellIs" dxfId="261" priority="18" stopIfTrue="1" operator="greaterThan">
      <formula>0</formula>
    </cfRule>
  </conditionalFormatting>
  <conditionalFormatting sqref="N5:N23">
    <cfRule type="cellIs" dxfId="260" priority="13" stopIfTrue="1" operator="greaterThan">
      <formula>0</formula>
    </cfRule>
    <cfRule type="cellIs" dxfId="259" priority="14" stopIfTrue="1" operator="greaterThan">
      <formula>0</formula>
    </cfRule>
    <cfRule type="cellIs" dxfId="258" priority="15" stopIfTrue="1" operator="greaterThan">
      <formula>0</formula>
    </cfRule>
  </conditionalFormatting>
  <conditionalFormatting sqref="L4:M4">
    <cfRule type="cellIs" dxfId="257" priority="4" stopIfTrue="1" operator="greaterThan">
      <formula>0</formula>
    </cfRule>
    <cfRule type="cellIs" dxfId="256" priority="5" stopIfTrue="1" operator="greaterThan">
      <formula>0</formula>
    </cfRule>
    <cfRule type="cellIs" dxfId="255" priority="6" stopIfTrue="1" operator="greaterThan">
      <formula>0</formula>
    </cfRule>
  </conditionalFormatting>
  <conditionalFormatting sqref="L5:M23">
    <cfRule type="cellIs" dxfId="254" priority="1" stopIfTrue="1" operator="greaterThan">
      <formula>0</formula>
    </cfRule>
    <cfRule type="cellIs" dxfId="253" priority="2" stopIfTrue="1" operator="greaterThan">
      <formula>0</formula>
    </cfRule>
    <cfRule type="cellIs" dxfId="252" priority="3" stopIfTrue="1" operator="greaterThan">
      <formula>0</formula>
    </cfRule>
  </conditionalFormatting>
  <conditionalFormatting sqref="K4">
    <cfRule type="cellIs" dxfId="251" priority="10" stopIfTrue="1" operator="greaterThan">
      <formula>0</formula>
    </cfRule>
    <cfRule type="cellIs" dxfId="250" priority="11" stopIfTrue="1" operator="greaterThan">
      <formula>0</formula>
    </cfRule>
    <cfRule type="cellIs" dxfId="249" priority="12" stopIfTrue="1" operator="greaterThan">
      <formula>0</formula>
    </cfRule>
  </conditionalFormatting>
  <conditionalFormatting sqref="K5:K23">
    <cfRule type="cellIs" dxfId="248" priority="7" stopIfTrue="1" operator="greaterThan">
      <formula>0</formula>
    </cfRule>
    <cfRule type="cellIs" dxfId="247" priority="8" stopIfTrue="1" operator="greaterThan">
      <formula>0</formula>
    </cfRule>
    <cfRule type="cellIs" dxfId="246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5"/>
  <sheetViews>
    <sheetView topLeftCell="A19" zoomScale="80" zoomScaleNormal="80" workbookViewId="0">
      <selection activeCell="I23" sqref="I4:I23"/>
    </sheetView>
  </sheetViews>
  <sheetFormatPr defaultColWidth="9.7109375" defaultRowHeight="15" x14ac:dyDescent="0.25"/>
  <cols>
    <col min="1" max="1" width="20.28515625" style="1" customWidth="1"/>
    <col min="2" max="2" width="6" style="19" bestFit="1" customWidth="1"/>
    <col min="3" max="3" width="53.85546875" style="2" bestFit="1" customWidth="1"/>
    <col min="4" max="4" width="17" style="2" customWidth="1"/>
    <col min="5" max="5" width="18" style="2" customWidth="1"/>
    <col min="6" max="6" width="11.28515625" style="2" customWidth="1"/>
    <col min="7" max="7" width="12.7109375" style="18" bestFit="1" customWidth="1"/>
    <col min="8" max="8" width="12.42578125" style="20" customWidth="1"/>
    <col min="9" max="9" width="13.28515625" style="3" customWidth="1"/>
    <col min="10" max="10" width="12.5703125" style="21" customWidth="1"/>
    <col min="11" max="11" width="14.28515625" style="22" customWidth="1"/>
    <col min="12" max="22" width="12" style="22" customWidth="1"/>
    <col min="23" max="16384" width="9.7109375" style="17"/>
  </cols>
  <sheetData>
    <row r="1" spans="1:22" ht="33" customHeight="1" x14ac:dyDescent="0.25">
      <c r="A1" s="119" t="s">
        <v>43</v>
      </c>
      <c r="B1" s="119"/>
      <c r="C1" s="75" t="s">
        <v>36</v>
      </c>
      <c r="D1" s="75"/>
      <c r="E1" s="75"/>
      <c r="F1" s="120" t="s">
        <v>44</v>
      </c>
      <c r="G1" s="121"/>
      <c r="H1" s="121"/>
      <c r="I1" s="121"/>
      <c r="J1" s="122"/>
      <c r="K1" s="118" t="s">
        <v>41</v>
      </c>
      <c r="L1" s="118" t="s">
        <v>41</v>
      </c>
      <c r="M1" s="118" t="s">
        <v>41</v>
      </c>
      <c r="N1" s="118" t="s">
        <v>41</v>
      </c>
      <c r="O1" s="118" t="s">
        <v>41</v>
      </c>
      <c r="P1" s="118" t="s">
        <v>41</v>
      </c>
      <c r="Q1" s="118" t="s">
        <v>41</v>
      </c>
      <c r="R1" s="118" t="s">
        <v>41</v>
      </c>
      <c r="S1" s="118" t="s">
        <v>41</v>
      </c>
      <c r="T1" s="118" t="s">
        <v>41</v>
      </c>
      <c r="U1" s="118" t="s">
        <v>41</v>
      </c>
      <c r="V1" s="118" t="s">
        <v>41</v>
      </c>
    </row>
    <row r="2" spans="1:22" ht="21.75" customHeight="1" x14ac:dyDescent="0.25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0</v>
      </c>
      <c r="J3" s="39" t="s">
        <v>5</v>
      </c>
      <c r="K3" s="44" t="s">
        <v>1</v>
      </c>
      <c r="L3" s="44" t="s">
        <v>1</v>
      </c>
      <c r="M3" s="44" t="s">
        <v>1</v>
      </c>
      <c r="N3" s="44" t="s">
        <v>1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</row>
    <row r="4" spans="1:22" ht="60" customHeight="1" x14ac:dyDescent="0.25">
      <c r="A4" s="78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/>
      <c r="I4" s="45">
        <f>H4-(SUM(K4:V4))</f>
        <v>0</v>
      </c>
      <c r="J4" s="46" t="str">
        <f>IF(I4&lt;0,"ATENÇÃO","OK")</f>
        <v>OK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ht="75" x14ac:dyDescent="0.25">
      <c r="A5" s="79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/>
      <c r="I5" s="45">
        <f t="shared" ref="I5:I23" si="0">H5-(SUM(K5:V5))</f>
        <v>0</v>
      </c>
      <c r="J5" s="46" t="str">
        <f t="shared" ref="J5:J23" si="1">IF(I5&lt;0,"ATENÇÃO","OK")</f>
        <v>OK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75" x14ac:dyDescent="0.25">
      <c r="A6" s="78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8"/>
      <c r="I6" s="45">
        <f t="shared" si="0"/>
        <v>0</v>
      </c>
      <c r="J6" s="46" t="str">
        <f t="shared" si="1"/>
        <v>OK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75" x14ac:dyDescent="0.25">
      <c r="A7" s="79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8"/>
      <c r="I7" s="45">
        <f t="shared" si="0"/>
        <v>0</v>
      </c>
      <c r="J7" s="46" t="str">
        <f t="shared" si="1"/>
        <v>OK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ht="75" x14ac:dyDescent="0.25">
      <c r="A8" s="79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8"/>
      <c r="I8" s="45">
        <f t="shared" si="0"/>
        <v>0</v>
      </c>
      <c r="J8" s="46" t="str">
        <f t="shared" si="1"/>
        <v>OK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ht="75" x14ac:dyDescent="0.25">
      <c r="A9" s="79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8"/>
      <c r="I9" s="45">
        <f t="shared" si="0"/>
        <v>0</v>
      </c>
      <c r="J9" s="46" t="str">
        <f t="shared" si="1"/>
        <v>OK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ht="75" x14ac:dyDescent="0.25">
      <c r="A10" s="79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8"/>
      <c r="I10" s="45">
        <f t="shared" si="0"/>
        <v>0</v>
      </c>
      <c r="J10" s="46" t="str">
        <f t="shared" si="1"/>
        <v>OK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77.25" x14ac:dyDescent="0.25">
      <c r="A11" s="78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8">
        <v>6</v>
      </c>
      <c r="I11" s="45">
        <f t="shared" si="0"/>
        <v>6</v>
      </c>
      <c r="J11" s="46" t="str">
        <f t="shared" si="1"/>
        <v>OK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75" x14ac:dyDescent="0.25">
      <c r="A12" s="79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8"/>
      <c r="I12" s="45">
        <f t="shared" si="0"/>
        <v>0</v>
      </c>
      <c r="J12" s="46" t="str">
        <f t="shared" si="1"/>
        <v>OK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75" x14ac:dyDescent="0.25">
      <c r="A13" s="78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8"/>
      <c r="I13" s="45">
        <f t="shared" si="0"/>
        <v>0</v>
      </c>
      <c r="J13" s="46" t="str">
        <f t="shared" si="1"/>
        <v>OK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t="75" x14ac:dyDescent="0.25">
      <c r="A14" s="78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8"/>
      <c r="I14" s="45">
        <f t="shared" si="0"/>
        <v>0</v>
      </c>
      <c r="J14" s="46" t="str">
        <f t="shared" si="1"/>
        <v>OK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75" x14ac:dyDescent="0.25">
      <c r="A15" s="79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8">
        <f>6-1</f>
        <v>5</v>
      </c>
      <c r="I15" s="45">
        <f t="shared" si="0"/>
        <v>5</v>
      </c>
      <c r="J15" s="46" t="str">
        <f t="shared" si="1"/>
        <v>OK</v>
      </c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2" ht="75" x14ac:dyDescent="0.25">
      <c r="A16" s="76" t="s">
        <v>45</v>
      </c>
      <c r="B16" s="50">
        <v>13</v>
      </c>
      <c r="C16" s="51" t="s">
        <v>76</v>
      </c>
      <c r="D16" s="49" t="s">
        <v>77</v>
      </c>
      <c r="E16" s="52" t="s">
        <v>37</v>
      </c>
      <c r="F16" s="52" t="s">
        <v>38</v>
      </c>
      <c r="G16" s="62">
        <v>359</v>
      </c>
      <c r="H16" s="38"/>
      <c r="I16" s="45">
        <f t="shared" si="0"/>
        <v>0</v>
      </c>
      <c r="J16" s="46" t="str">
        <f t="shared" si="1"/>
        <v>OK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ht="90" x14ac:dyDescent="0.25">
      <c r="A17" s="77" t="s">
        <v>46</v>
      </c>
      <c r="B17" s="52">
        <v>14</v>
      </c>
      <c r="C17" s="51" t="s">
        <v>78</v>
      </c>
      <c r="D17" s="49" t="s">
        <v>79</v>
      </c>
      <c r="E17" s="52" t="s">
        <v>37</v>
      </c>
      <c r="F17" s="52" t="s">
        <v>38</v>
      </c>
      <c r="G17" s="63">
        <v>599.99</v>
      </c>
      <c r="H17" s="38"/>
      <c r="I17" s="45">
        <f t="shared" si="0"/>
        <v>0</v>
      </c>
      <c r="J17" s="46" t="str">
        <f t="shared" si="1"/>
        <v>OK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ht="81" customHeight="1" x14ac:dyDescent="0.25">
      <c r="A18" s="80"/>
      <c r="B18" s="81">
        <v>15</v>
      </c>
      <c r="C18" s="82" t="s">
        <v>88</v>
      </c>
      <c r="D18" s="83"/>
      <c r="E18" s="84"/>
      <c r="F18" s="84"/>
      <c r="G18" s="85"/>
      <c r="H18" s="87"/>
      <c r="I18" s="88"/>
      <c r="J18" s="89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ht="85.5" customHeight="1" x14ac:dyDescent="0.25">
      <c r="A19" s="80"/>
      <c r="B19" s="86">
        <v>16</v>
      </c>
      <c r="C19" s="82" t="s">
        <v>89</v>
      </c>
      <c r="D19" s="83"/>
      <c r="E19" s="84"/>
      <c r="F19" s="84"/>
      <c r="G19" s="85"/>
      <c r="H19" s="87"/>
      <c r="I19" s="88"/>
      <c r="J19" s="89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ht="90" x14ac:dyDescent="0.25">
      <c r="A20" s="79" t="s">
        <v>46</v>
      </c>
      <c r="B20" s="53">
        <v>17</v>
      </c>
      <c r="C20" s="54" t="s">
        <v>80</v>
      </c>
      <c r="D20" s="65" t="s">
        <v>81</v>
      </c>
      <c r="E20" s="53" t="s">
        <v>37</v>
      </c>
      <c r="F20" s="53" t="s">
        <v>38</v>
      </c>
      <c r="G20" s="60">
        <v>656.99</v>
      </c>
      <c r="H20" s="38"/>
      <c r="I20" s="45">
        <f t="shared" si="0"/>
        <v>0</v>
      </c>
      <c r="J20" s="46" t="str">
        <f t="shared" si="1"/>
        <v>OK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75" x14ac:dyDescent="0.25">
      <c r="A21" s="79" t="s">
        <v>46</v>
      </c>
      <c r="B21" s="53">
        <v>18</v>
      </c>
      <c r="C21" s="54" t="s">
        <v>82</v>
      </c>
      <c r="D21" s="65" t="s">
        <v>83</v>
      </c>
      <c r="E21" s="53" t="s">
        <v>37</v>
      </c>
      <c r="F21" s="53" t="s">
        <v>38</v>
      </c>
      <c r="G21" s="60">
        <v>1809.99</v>
      </c>
      <c r="H21" s="38"/>
      <c r="I21" s="45">
        <f t="shared" si="0"/>
        <v>0</v>
      </c>
      <c r="J21" s="46" t="str">
        <f t="shared" si="1"/>
        <v>OK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76.5" x14ac:dyDescent="0.25">
      <c r="A22" s="79" t="s">
        <v>46</v>
      </c>
      <c r="B22" s="66">
        <v>19</v>
      </c>
      <c r="C22" s="67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8">
        <v>6</v>
      </c>
      <c r="I22" s="45">
        <f t="shared" si="0"/>
        <v>6</v>
      </c>
      <c r="J22" s="46" t="str">
        <f t="shared" si="1"/>
        <v>OK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76.5" x14ac:dyDescent="0.25">
      <c r="A23" s="79" t="s">
        <v>46</v>
      </c>
      <c r="B23" s="68">
        <v>20</v>
      </c>
      <c r="C23" s="67" t="s">
        <v>86</v>
      </c>
      <c r="D23" s="65" t="s">
        <v>87</v>
      </c>
      <c r="E23" s="58" t="s">
        <v>37</v>
      </c>
      <c r="F23" s="53" t="s">
        <v>38</v>
      </c>
      <c r="G23" s="71">
        <v>874.99</v>
      </c>
      <c r="H23" s="38"/>
      <c r="I23" s="45">
        <f t="shared" si="0"/>
        <v>0</v>
      </c>
      <c r="J23" s="46" t="str">
        <f t="shared" si="1"/>
        <v>OK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K24" s="74"/>
      <c r="L24" s="74"/>
      <c r="M24" s="74"/>
      <c r="N24" s="74"/>
    </row>
    <row r="25" spans="1:22" x14ac:dyDescent="0.25">
      <c r="C25" s="23" t="s">
        <v>34</v>
      </c>
    </row>
  </sheetData>
  <mergeCells count="15">
    <mergeCell ref="A1:B1"/>
    <mergeCell ref="F1:J1"/>
    <mergeCell ref="K1:K2"/>
    <mergeCell ref="A2:J2"/>
    <mergeCell ref="U1:U2"/>
    <mergeCell ref="O1:O2"/>
    <mergeCell ref="P1:P2"/>
    <mergeCell ref="L1:L2"/>
    <mergeCell ref="M1:M2"/>
    <mergeCell ref="N1:N2"/>
    <mergeCell ref="V1:V2"/>
    <mergeCell ref="Q1:Q2"/>
    <mergeCell ref="R1:R2"/>
    <mergeCell ref="S1:S2"/>
    <mergeCell ref="T1:T2"/>
  </mergeCells>
  <conditionalFormatting sqref="N4">
    <cfRule type="cellIs" dxfId="245" priority="16" stopIfTrue="1" operator="greaterThan">
      <formula>0</formula>
    </cfRule>
    <cfRule type="cellIs" dxfId="244" priority="17" stopIfTrue="1" operator="greaterThan">
      <formula>0</formula>
    </cfRule>
    <cfRule type="cellIs" dxfId="243" priority="18" stopIfTrue="1" operator="greaterThan">
      <formula>0</formula>
    </cfRule>
  </conditionalFormatting>
  <conditionalFormatting sqref="N5:N23">
    <cfRule type="cellIs" dxfId="242" priority="13" stopIfTrue="1" operator="greaterThan">
      <formula>0</formula>
    </cfRule>
    <cfRule type="cellIs" dxfId="241" priority="14" stopIfTrue="1" operator="greaterThan">
      <formula>0</formula>
    </cfRule>
    <cfRule type="cellIs" dxfId="240" priority="15" stopIfTrue="1" operator="greaterThan">
      <formula>0</formula>
    </cfRule>
  </conditionalFormatting>
  <conditionalFormatting sqref="K4">
    <cfRule type="cellIs" dxfId="239" priority="10" stopIfTrue="1" operator="greaterThan">
      <formula>0</formula>
    </cfRule>
    <cfRule type="cellIs" dxfId="238" priority="11" stopIfTrue="1" operator="greaterThan">
      <formula>0</formula>
    </cfRule>
    <cfRule type="cellIs" dxfId="237" priority="12" stopIfTrue="1" operator="greaterThan">
      <formula>0</formula>
    </cfRule>
  </conditionalFormatting>
  <conditionalFormatting sqref="K5:K23">
    <cfRule type="cellIs" dxfId="236" priority="7" stopIfTrue="1" operator="greaterThan">
      <formula>0</formula>
    </cfRule>
    <cfRule type="cellIs" dxfId="235" priority="8" stopIfTrue="1" operator="greaterThan">
      <formula>0</formula>
    </cfRule>
    <cfRule type="cellIs" dxfId="234" priority="9" stopIfTrue="1" operator="greaterThan">
      <formula>0</formula>
    </cfRule>
  </conditionalFormatting>
  <conditionalFormatting sqref="L4:M4">
    <cfRule type="cellIs" dxfId="233" priority="4" stopIfTrue="1" operator="greaterThan">
      <formula>0</formula>
    </cfRule>
    <cfRule type="cellIs" dxfId="232" priority="5" stopIfTrue="1" operator="greaterThan">
      <formula>0</formula>
    </cfRule>
    <cfRule type="cellIs" dxfId="231" priority="6" stopIfTrue="1" operator="greaterThan">
      <formula>0</formula>
    </cfRule>
  </conditionalFormatting>
  <conditionalFormatting sqref="L5:M23">
    <cfRule type="cellIs" dxfId="230" priority="1" stopIfTrue="1" operator="greaterThan">
      <formula>0</formula>
    </cfRule>
    <cfRule type="cellIs" dxfId="229" priority="2" stopIfTrue="1" operator="greaterThan">
      <formula>0</formula>
    </cfRule>
    <cfRule type="cellIs" dxfId="228" priority="3" stopIfTrue="1" operator="greaterThan">
      <formula>0</formula>
    </cfRule>
  </conditionalFormatting>
  <conditionalFormatting sqref="O4:V4">
    <cfRule type="cellIs" dxfId="227" priority="22" stopIfTrue="1" operator="greaterThan">
      <formula>0</formula>
    </cfRule>
    <cfRule type="cellIs" dxfId="226" priority="23" stopIfTrue="1" operator="greaterThan">
      <formula>0</formula>
    </cfRule>
    <cfRule type="cellIs" dxfId="225" priority="24" stopIfTrue="1" operator="greaterThan">
      <formula>0</formula>
    </cfRule>
  </conditionalFormatting>
  <conditionalFormatting sqref="O5:V23">
    <cfRule type="cellIs" dxfId="224" priority="19" stopIfTrue="1" operator="greaterThan">
      <formula>0</formula>
    </cfRule>
    <cfRule type="cellIs" dxfId="223" priority="20" stopIfTrue="1" operator="greaterThan">
      <formula>0</formula>
    </cfRule>
    <cfRule type="cellIs" dxfId="222" priority="21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A19" zoomScale="80" zoomScaleNormal="80" workbookViewId="0">
      <selection activeCell="I4" sqref="I4:I23"/>
    </sheetView>
  </sheetViews>
  <sheetFormatPr defaultColWidth="9.7109375" defaultRowHeight="15" x14ac:dyDescent="0.25"/>
  <cols>
    <col min="1" max="1" width="20.28515625" style="1" customWidth="1"/>
    <col min="2" max="2" width="6" style="19" bestFit="1" customWidth="1"/>
    <col min="3" max="3" width="53.85546875" style="2" bestFit="1" customWidth="1"/>
    <col min="4" max="4" width="17" style="2" customWidth="1"/>
    <col min="5" max="5" width="18" style="2" customWidth="1"/>
    <col min="6" max="6" width="11.28515625" style="2" customWidth="1"/>
    <col min="7" max="7" width="12.7109375" style="18" bestFit="1" customWidth="1"/>
    <col min="8" max="8" width="12.42578125" style="20" customWidth="1"/>
    <col min="9" max="9" width="13.28515625" style="3" customWidth="1"/>
    <col min="10" max="10" width="12.5703125" style="21" customWidth="1"/>
    <col min="11" max="11" width="14.28515625" style="22" customWidth="1"/>
    <col min="12" max="22" width="12" style="22" customWidth="1"/>
    <col min="23" max="16384" width="9.7109375" style="17"/>
  </cols>
  <sheetData>
    <row r="1" spans="1:22" ht="33" customHeight="1" x14ac:dyDescent="0.25">
      <c r="A1" s="119" t="s">
        <v>43</v>
      </c>
      <c r="B1" s="119"/>
      <c r="C1" s="75" t="s">
        <v>36</v>
      </c>
      <c r="D1" s="75"/>
      <c r="E1" s="75"/>
      <c r="F1" s="120" t="s">
        <v>44</v>
      </c>
      <c r="G1" s="121"/>
      <c r="H1" s="121"/>
      <c r="I1" s="121"/>
      <c r="J1" s="122"/>
      <c r="K1" s="118" t="s">
        <v>103</v>
      </c>
      <c r="L1" s="118" t="s">
        <v>104</v>
      </c>
      <c r="M1" s="118" t="s">
        <v>41</v>
      </c>
      <c r="N1" s="118" t="s">
        <v>41</v>
      </c>
      <c r="O1" s="118" t="s">
        <v>41</v>
      </c>
      <c r="P1" s="118" t="s">
        <v>41</v>
      </c>
      <c r="Q1" s="118" t="s">
        <v>41</v>
      </c>
      <c r="R1" s="118" t="s">
        <v>41</v>
      </c>
      <c r="S1" s="118" t="s">
        <v>41</v>
      </c>
      <c r="T1" s="118" t="s">
        <v>41</v>
      </c>
      <c r="U1" s="118" t="s">
        <v>41</v>
      </c>
      <c r="V1" s="118" t="s">
        <v>41</v>
      </c>
    </row>
    <row r="2" spans="1:22" ht="21.75" customHeight="1" x14ac:dyDescent="0.25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0</v>
      </c>
      <c r="J3" s="39" t="s">
        <v>5</v>
      </c>
      <c r="K3" s="107">
        <v>43413</v>
      </c>
      <c r="L3" s="107">
        <v>43413</v>
      </c>
      <c r="M3" s="44" t="s">
        <v>1</v>
      </c>
      <c r="N3" s="44" t="s">
        <v>1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</row>
    <row r="4" spans="1:22" ht="60" customHeight="1" x14ac:dyDescent="0.25">
      <c r="A4" s="78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/>
      <c r="I4" s="45">
        <f>H4-(SUM(K4:V4))</f>
        <v>0</v>
      </c>
      <c r="J4" s="46" t="str">
        <f>IF(I4&lt;0,"ATENÇÃO","OK")</f>
        <v>OK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ht="75" x14ac:dyDescent="0.25">
      <c r="A5" s="79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/>
      <c r="I5" s="45">
        <f t="shared" ref="I5:I23" si="0">H5-(SUM(K5:V5))</f>
        <v>0</v>
      </c>
      <c r="J5" s="46" t="str">
        <f t="shared" ref="J5:J23" si="1">IF(I5&lt;0,"ATENÇÃO","OK")</f>
        <v>OK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75" x14ac:dyDescent="0.25">
      <c r="A6" s="78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8">
        <v>8</v>
      </c>
      <c r="I6" s="45">
        <f t="shared" si="0"/>
        <v>0</v>
      </c>
      <c r="J6" s="46" t="str">
        <f t="shared" si="1"/>
        <v>OK</v>
      </c>
      <c r="K6" s="36">
        <v>8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75" x14ac:dyDescent="0.25">
      <c r="A7" s="79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8"/>
      <c r="I7" s="45">
        <f t="shared" si="0"/>
        <v>0</v>
      </c>
      <c r="J7" s="46" t="str">
        <f t="shared" si="1"/>
        <v>OK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ht="75" x14ac:dyDescent="0.25">
      <c r="A8" s="79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8"/>
      <c r="I8" s="45">
        <f t="shared" si="0"/>
        <v>0</v>
      </c>
      <c r="J8" s="46" t="str">
        <f t="shared" si="1"/>
        <v>OK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ht="75" x14ac:dyDescent="0.25">
      <c r="A9" s="79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8"/>
      <c r="I9" s="45">
        <f t="shared" si="0"/>
        <v>0</v>
      </c>
      <c r="J9" s="46" t="str">
        <f t="shared" si="1"/>
        <v>OK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ht="75" x14ac:dyDescent="0.25">
      <c r="A10" s="79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8"/>
      <c r="I10" s="45">
        <f t="shared" si="0"/>
        <v>0</v>
      </c>
      <c r="J10" s="46" t="str">
        <f t="shared" si="1"/>
        <v>OK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77.25" x14ac:dyDescent="0.25">
      <c r="A11" s="78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8"/>
      <c r="I11" s="45">
        <f t="shared" si="0"/>
        <v>0</v>
      </c>
      <c r="J11" s="46" t="str">
        <f t="shared" si="1"/>
        <v>OK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75" x14ac:dyDescent="0.25">
      <c r="A12" s="79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8"/>
      <c r="I12" s="45">
        <f t="shared" si="0"/>
        <v>0</v>
      </c>
      <c r="J12" s="46" t="str">
        <f t="shared" si="1"/>
        <v>OK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75" x14ac:dyDescent="0.25">
      <c r="A13" s="78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8"/>
      <c r="I13" s="45">
        <f t="shared" si="0"/>
        <v>0</v>
      </c>
      <c r="J13" s="46" t="str">
        <f t="shared" si="1"/>
        <v>OK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t="75" x14ac:dyDescent="0.25">
      <c r="A14" s="78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8"/>
      <c r="I14" s="45">
        <f t="shared" si="0"/>
        <v>0</v>
      </c>
      <c r="J14" s="46" t="str">
        <f t="shared" si="1"/>
        <v>OK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75" x14ac:dyDescent="0.25">
      <c r="A15" s="79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8">
        <v>6</v>
      </c>
      <c r="I15" s="45">
        <f t="shared" si="0"/>
        <v>0</v>
      </c>
      <c r="J15" s="46" t="str">
        <f t="shared" si="1"/>
        <v>OK</v>
      </c>
      <c r="K15" s="36"/>
      <c r="L15" s="36">
        <v>6</v>
      </c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2" ht="75" x14ac:dyDescent="0.25">
      <c r="A16" s="76" t="s">
        <v>45</v>
      </c>
      <c r="B16" s="50">
        <v>13</v>
      </c>
      <c r="C16" s="51" t="s">
        <v>76</v>
      </c>
      <c r="D16" s="49" t="s">
        <v>77</v>
      </c>
      <c r="E16" s="52" t="s">
        <v>37</v>
      </c>
      <c r="F16" s="52" t="s">
        <v>38</v>
      </c>
      <c r="G16" s="62">
        <v>359</v>
      </c>
      <c r="H16" s="38"/>
      <c r="I16" s="45">
        <f t="shared" si="0"/>
        <v>0</v>
      </c>
      <c r="J16" s="46" t="str">
        <f t="shared" si="1"/>
        <v>OK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ht="90" x14ac:dyDescent="0.25">
      <c r="A17" s="77" t="s">
        <v>46</v>
      </c>
      <c r="B17" s="52">
        <v>14</v>
      </c>
      <c r="C17" s="51" t="s">
        <v>78</v>
      </c>
      <c r="D17" s="49" t="s">
        <v>79</v>
      </c>
      <c r="E17" s="52" t="s">
        <v>37</v>
      </c>
      <c r="F17" s="52" t="s">
        <v>38</v>
      </c>
      <c r="G17" s="63">
        <v>599.99</v>
      </c>
      <c r="H17" s="38"/>
      <c r="I17" s="45">
        <f t="shared" si="0"/>
        <v>0</v>
      </c>
      <c r="J17" s="46" t="str">
        <f t="shared" si="1"/>
        <v>OK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ht="81" customHeight="1" x14ac:dyDescent="0.25">
      <c r="A18" s="80"/>
      <c r="B18" s="81">
        <v>15</v>
      </c>
      <c r="C18" s="82" t="s">
        <v>88</v>
      </c>
      <c r="D18" s="83"/>
      <c r="E18" s="84"/>
      <c r="F18" s="84"/>
      <c r="G18" s="85"/>
      <c r="H18" s="87"/>
      <c r="I18" s="88"/>
      <c r="J18" s="89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ht="85.5" customHeight="1" x14ac:dyDescent="0.25">
      <c r="A19" s="80"/>
      <c r="B19" s="86">
        <v>16</v>
      </c>
      <c r="C19" s="82" t="s">
        <v>89</v>
      </c>
      <c r="D19" s="83"/>
      <c r="E19" s="84"/>
      <c r="F19" s="84"/>
      <c r="G19" s="85"/>
      <c r="H19" s="87"/>
      <c r="I19" s="88"/>
      <c r="J19" s="89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ht="90" x14ac:dyDescent="0.25">
      <c r="A20" s="79" t="s">
        <v>46</v>
      </c>
      <c r="B20" s="53">
        <v>17</v>
      </c>
      <c r="C20" s="54" t="s">
        <v>80</v>
      </c>
      <c r="D20" s="65" t="s">
        <v>81</v>
      </c>
      <c r="E20" s="53" t="s">
        <v>37</v>
      </c>
      <c r="F20" s="53" t="s">
        <v>38</v>
      </c>
      <c r="G20" s="60">
        <v>656.99</v>
      </c>
      <c r="H20" s="38"/>
      <c r="I20" s="45">
        <f t="shared" si="0"/>
        <v>0</v>
      </c>
      <c r="J20" s="46" t="str">
        <f t="shared" si="1"/>
        <v>OK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75" x14ac:dyDescent="0.25">
      <c r="A21" s="79" t="s">
        <v>46</v>
      </c>
      <c r="B21" s="53">
        <v>18</v>
      </c>
      <c r="C21" s="54" t="s">
        <v>82</v>
      </c>
      <c r="D21" s="65" t="s">
        <v>83</v>
      </c>
      <c r="E21" s="53" t="s">
        <v>37</v>
      </c>
      <c r="F21" s="53" t="s">
        <v>38</v>
      </c>
      <c r="G21" s="60">
        <v>1809.99</v>
      </c>
      <c r="H21" s="38"/>
      <c r="I21" s="45">
        <f t="shared" si="0"/>
        <v>0</v>
      </c>
      <c r="J21" s="46" t="str">
        <f t="shared" si="1"/>
        <v>OK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76.5" x14ac:dyDescent="0.25">
      <c r="A22" s="79" t="s">
        <v>46</v>
      </c>
      <c r="B22" s="66">
        <v>19</v>
      </c>
      <c r="C22" s="67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8">
        <v>4</v>
      </c>
      <c r="I22" s="45">
        <f t="shared" si="0"/>
        <v>0</v>
      </c>
      <c r="J22" s="46" t="str">
        <f t="shared" si="1"/>
        <v>OK</v>
      </c>
      <c r="K22" s="36">
        <v>4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76.5" x14ac:dyDescent="0.25">
      <c r="A23" s="79" t="s">
        <v>46</v>
      </c>
      <c r="B23" s="68">
        <v>20</v>
      </c>
      <c r="C23" s="67" t="s">
        <v>86</v>
      </c>
      <c r="D23" s="65" t="s">
        <v>87</v>
      </c>
      <c r="E23" s="58" t="s">
        <v>37</v>
      </c>
      <c r="F23" s="53" t="s">
        <v>38</v>
      </c>
      <c r="G23" s="71">
        <v>874.99</v>
      </c>
      <c r="H23" s="38"/>
      <c r="I23" s="45">
        <f t="shared" si="0"/>
        <v>0</v>
      </c>
      <c r="J23" s="46" t="str">
        <f t="shared" si="1"/>
        <v>OK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K24" s="74"/>
      <c r="L24" s="74"/>
      <c r="M24" s="74"/>
      <c r="N24" s="74"/>
    </row>
    <row r="25" spans="1:22" x14ac:dyDescent="0.25">
      <c r="C25" s="23" t="s">
        <v>34</v>
      </c>
    </row>
  </sheetData>
  <mergeCells count="15">
    <mergeCell ref="K1:K2"/>
    <mergeCell ref="A2:J2"/>
    <mergeCell ref="A1:B1"/>
    <mergeCell ref="F1:J1"/>
    <mergeCell ref="S1:S2"/>
    <mergeCell ref="L1:L2"/>
    <mergeCell ref="V1:V2"/>
    <mergeCell ref="T1:T2"/>
    <mergeCell ref="U1:U2"/>
    <mergeCell ref="M1:M2"/>
    <mergeCell ref="N1:N2"/>
    <mergeCell ref="O1:O2"/>
    <mergeCell ref="P1:P2"/>
    <mergeCell ref="Q1:Q2"/>
    <mergeCell ref="R1:R2"/>
  </mergeCells>
  <conditionalFormatting sqref="M4">
    <cfRule type="cellIs" dxfId="221" priority="16" stopIfTrue="1" operator="greaterThan">
      <formula>0</formula>
    </cfRule>
    <cfRule type="cellIs" dxfId="220" priority="17" stopIfTrue="1" operator="greaterThan">
      <formula>0</formula>
    </cfRule>
    <cfRule type="cellIs" dxfId="219" priority="18" stopIfTrue="1" operator="greaterThan">
      <formula>0</formula>
    </cfRule>
  </conditionalFormatting>
  <conditionalFormatting sqref="M5:M23">
    <cfRule type="cellIs" dxfId="218" priority="13" stopIfTrue="1" operator="greaterThan">
      <formula>0</formula>
    </cfRule>
    <cfRule type="cellIs" dxfId="217" priority="14" stopIfTrue="1" operator="greaterThan">
      <formula>0</formula>
    </cfRule>
    <cfRule type="cellIs" dxfId="216" priority="15" stopIfTrue="1" operator="greaterThan">
      <formula>0</formula>
    </cfRule>
  </conditionalFormatting>
  <conditionalFormatting sqref="N4">
    <cfRule type="cellIs" dxfId="215" priority="28" stopIfTrue="1" operator="greaterThan">
      <formula>0</formula>
    </cfRule>
    <cfRule type="cellIs" dxfId="214" priority="29" stopIfTrue="1" operator="greaterThan">
      <formula>0</formula>
    </cfRule>
    <cfRule type="cellIs" dxfId="213" priority="30" stopIfTrue="1" operator="greaterThan">
      <formula>0</formula>
    </cfRule>
  </conditionalFormatting>
  <conditionalFormatting sqref="N5:N23">
    <cfRule type="cellIs" dxfId="212" priority="25" stopIfTrue="1" operator="greaterThan">
      <formula>0</formula>
    </cfRule>
    <cfRule type="cellIs" dxfId="211" priority="26" stopIfTrue="1" operator="greaterThan">
      <formula>0</formula>
    </cfRule>
    <cfRule type="cellIs" dxfId="210" priority="27" stopIfTrue="1" operator="greaterThan">
      <formula>0</formula>
    </cfRule>
  </conditionalFormatting>
  <conditionalFormatting sqref="O4:V4">
    <cfRule type="cellIs" dxfId="209" priority="34" stopIfTrue="1" operator="greaterThan">
      <formula>0</formula>
    </cfRule>
    <cfRule type="cellIs" dxfId="208" priority="35" stopIfTrue="1" operator="greaterThan">
      <formula>0</formula>
    </cfRule>
    <cfRule type="cellIs" dxfId="207" priority="36" stopIfTrue="1" operator="greaterThan">
      <formula>0</formula>
    </cfRule>
  </conditionalFormatting>
  <conditionalFormatting sqref="O5:V23">
    <cfRule type="cellIs" dxfId="206" priority="31" stopIfTrue="1" operator="greaterThan">
      <formula>0</formula>
    </cfRule>
    <cfRule type="cellIs" dxfId="205" priority="32" stopIfTrue="1" operator="greaterThan">
      <formula>0</formula>
    </cfRule>
    <cfRule type="cellIs" dxfId="204" priority="33" stopIfTrue="1" operator="greaterThan">
      <formula>0</formula>
    </cfRule>
  </conditionalFormatting>
  <conditionalFormatting sqref="K4">
    <cfRule type="cellIs" dxfId="203" priority="10" stopIfTrue="1" operator="greaterThan">
      <formula>0</formula>
    </cfRule>
    <cfRule type="cellIs" dxfId="202" priority="11" stopIfTrue="1" operator="greaterThan">
      <formula>0</formula>
    </cfRule>
    <cfRule type="cellIs" dxfId="201" priority="12" stopIfTrue="1" operator="greaterThan">
      <formula>0</formula>
    </cfRule>
  </conditionalFormatting>
  <conditionalFormatting sqref="K5:K23">
    <cfRule type="cellIs" dxfId="200" priority="7" stopIfTrue="1" operator="greaterThan">
      <formula>0</formula>
    </cfRule>
    <cfRule type="cellIs" dxfId="199" priority="8" stopIfTrue="1" operator="greaterThan">
      <formula>0</formula>
    </cfRule>
    <cfRule type="cellIs" dxfId="198" priority="9" stopIfTrue="1" operator="greaterThan">
      <formula>0</formula>
    </cfRule>
  </conditionalFormatting>
  <conditionalFormatting sqref="L4">
    <cfRule type="cellIs" dxfId="197" priority="4" stopIfTrue="1" operator="greaterThan">
      <formula>0</formula>
    </cfRule>
    <cfRule type="cellIs" dxfId="196" priority="5" stopIfTrue="1" operator="greaterThan">
      <formula>0</formula>
    </cfRule>
    <cfRule type="cellIs" dxfId="195" priority="6" stopIfTrue="1" operator="greaterThan">
      <formula>0</formula>
    </cfRule>
  </conditionalFormatting>
  <conditionalFormatting sqref="L5:L23">
    <cfRule type="cellIs" dxfId="194" priority="1" stopIfTrue="1" operator="greaterThan">
      <formula>0</formula>
    </cfRule>
    <cfRule type="cellIs" dxfId="193" priority="2" stopIfTrue="1" operator="greaterThan">
      <formula>0</formula>
    </cfRule>
    <cfRule type="cellIs" dxfId="19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A19" zoomScale="80" zoomScaleNormal="80" workbookViewId="0">
      <selection activeCell="I4" sqref="I4:I23"/>
    </sheetView>
  </sheetViews>
  <sheetFormatPr defaultColWidth="9.7109375" defaultRowHeight="15" x14ac:dyDescent="0.25"/>
  <cols>
    <col min="1" max="1" width="20.28515625" style="1" customWidth="1"/>
    <col min="2" max="2" width="6" style="19" bestFit="1" customWidth="1"/>
    <col min="3" max="3" width="53.85546875" style="2" bestFit="1" customWidth="1"/>
    <col min="4" max="4" width="17" style="2" customWidth="1"/>
    <col min="5" max="5" width="18" style="2" customWidth="1"/>
    <col min="6" max="6" width="11.28515625" style="2" customWidth="1"/>
    <col min="7" max="7" width="12.7109375" style="18" bestFit="1" customWidth="1"/>
    <col min="8" max="8" width="12.42578125" style="20" customWidth="1"/>
    <col min="9" max="9" width="13.28515625" style="3" customWidth="1"/>
    <col min="10" max="10" width="12.5703125" style="21" customWidth="1"/>
    <col min="11" max="11" width="14.28515625" style="22" customWidth="1"/>
    <col min="12" max="22" width="12" style="22" customWidth="1"/>
    <col min="23" max="16384" width="9.7109375" style="17"/>
  </cols>
  <sheetData>
    <row r="1" spans="1:22" ht="33" customHeight="1" x14ac:dyDescent="0.25">
      <c r="A1" s="119" t="s">
        <v>43</v>
      </c>
      <c r="B1" s="119"/>
      <c r="C1" s="75" t="s">
        <v>36</v>
      </c>
      <c r="D1" s="75"/>
      <c r="E1" s="75"/>
      <c r="F1" s="120" t="s">
        <v>44</v>
      </c>
      <c r="G1" s="121"/>
      <c r="H1" s="121"/>
      <c r="I1" s="121"/>
      <c r="J1" s="122"/>
      <c r="K1" s="118" t="s">
        <v>105</v>
      </c>
      <c r="L1" s="118" t="s">
        <v>106</v>
      </c>
      <c r="M1" s="118" t="s">
        <v>107</v>
      </c>
      <c r="N1" s="118" t="s">
        <v>41</v>
      </c>
      <c r="O1" s="118" t="s">
        <v>41</v>
      </c>
      <c r="P1" s="118" t="s">
        <v>41</v>
      </c>
      <c r="Q1" s="118" t="s">
        <v>41</v>
      </c>
      <c r="R1" s="118" t="s">
        <v>41</v>
      </c>
      <c r="S1" s="118" t="s">
        <v>41</v>
      </c>
      <c r="T1" s="118" t="s">
        <v>41</v>
      </c>
      <c r="U1" s="118" t="s">
        <v>41</v>
      </c>
      <c r="V1" s="118" t="s">
        <v>41</v>
      </c>
    </row>
    <row r="2" spans="1:22" ht="21.75" customHeight="1" x14ac:dyDescent="0.25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0</v>
      </c>
      <c r="J3" s="39" t="s">
        <v>5</v>
      </c>
      <c r="K3" s="107">
        <v>43355</v>
      </c>
      <c r="L3" s="107">
        <v>43355</v>
      </c>
      <c r="M3" s="107">
        <v>43357</v>
      </c>
      <c r="N3" s="44" t="s">
        <v>1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</row>
    <row r="4" spans="1:22" ht="60" customHeight="1" x14ac:dyDescent="0.25">
      <c r="A4" s="78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/>
      <c r="I4" s="45">
        <f>H4-(SUM(K4:V4))</f>
        <v>0</v>
      </c>
      <c r="J4" s="46" t="str">
        <f>IF(I4&lt;0,"ATENÇÃO","OK")</f>
        <v>OK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ht="75" x14ac:dyDescent="0.25">
      <c r="A5" s="79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/>
      <c r="I5" s="45">
        <f t="shared" ref="I5:I23" si="0">H5-(SUM(K5:V5))</f>
        <v>0</v>
      </c>
      <c r="J5" s="46" t="str">
        <f t="shared" ref="J5:J23" si="1">IF(I5&lt;0,"ATENÇÃO","OK")</f>
        <v>OK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75" x14ac:dyDescent="0.25">
      <c r="A6" s="78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8">
        <v>8</v>
      </c>
      <c r="I6" s="45">
        <f t="shared" si="0"/>
        <v>0</v>
      </c>
      <c r="J6" s="46" t="str">
        <f t="shared" si="1"/>
        <v>OK</v>
      </c>
      <c r="K6" s="36">
        <v>8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75" x14ac:dyDescent="0.25">
      <c r="A7" s="79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8"/>
      <c r="I7" s="45">
        <f t="shared" si="0"/>
        <v>0</v>
      </c>
      <c r="J7" s="46" t="str">
        <f t="shared" si="1"/>
        <v>OK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ht="75" x14ac:dyDescent="0.25">
      <c r="A8" s="79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8"/>
      <c r="I8" s="45">
        <f t="shared" si="0"/>
        <v>0</v>
      </c>
      <c r="J8" s="46" t="str">
        <f t="shared" si="1"/>
        <v>OK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ht="75" x14ac:dyDescent="0.25">
      <c r="A9" s="79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8"/>
      <c r="I9" s="45">
        <f t="shared" si="0"/>
        <v>0</v>
      </c>
      <c r="J9" s="46" t="str">
        <f t="shared" si="1"/>
        <v>OK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ht="75" x14ac:dyDescent="0.25">
      <c r="A10" s="79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8">
        <v>4</v>
      </c>
      <c r="I10" s="45">
        <f t="shared" si="0"/>
        <v>0</v>
      </c>
      <c r="J10" s="46" t="str">
        <f t="shared" si="1"/>
        <v>OK</v>
      </c>
      <c r="K10" s="36">
        <v>4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77.25" x14ac:dyDescent="0.25">
      <c r="A11" s="78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8">
        <v>8</v>
      </c>
      <c r="I11" s="45">
        <f t="shared" si="0"/>
        <v>0</v>
      </c>
      <c r="J11" s="46" t="str">
        <f t="shared" si="1"/>
        <v>OK</v>
      </c>
      <c r="K11" s="36"/>
      <c r="L11" s="36"/>
      <c r="M11" s="36">
        <v>8</v>
      </c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75" x14ac:dyDescent="0.25">
      <c r="A12" s="79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8"/>
      <c r="I12" s="45">
        <f t="shared" si="0"/>
        <v>0</v>
      </c>
      <c r="J12" s="46" t="str">
        <f t="shared" si="1"/>
        <v>OK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75" x14ac:dyDescent="0.25">
      <c r="A13" s="78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8">
        <v>4</v>
      </c>
      <c r="I13" s="45">
        <f t="shared" si="0"/>
        <v>0</v>
      </c>
      <c r="J13" s="46" t="str">
        <f t="shared" si="1"/>
        <v>OK</v>
      </c>
      <c r="K13" s="36"/>
      <c r="L13" s="36">
        <v>4</v>
      </c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t="75" x14ac:dyDescent="0.25">
      <c r="A14" s="78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8"/>
      <c r="I14" s="45">
        <f t="shared" si="0"/>
        <v>0</v>
      </c>
      <c r="J14" s="46" t="str">
        <f t="shared" si="1"/>
        <v>OK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75" x14ac:dyDescent="0.25">
      <c r="A15" s="79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8">
        <v>8</v>
      </c>
      <c r="I15" s="45">
        <f t="shared" si="0"/>
        <v>0</v>
      </c>
      <c r="J15" s="46" t="str">
        <f t="shared" si="1"/>
        <v>OK</v>
      </c>
      <c r="K15" s="36"/>
      <c r="L15" s="36"/>
      <c r="M15" s="36">
        <v>8</v>
      </c>
      <c r="N15" s="36"/>
      <c r="O15" s="36"/>
      <c r="P15" s="36"/>
      <c r="Q15" s="36"/>
      <c r="R15" s="36"/>
      <c r="S15" s="36"/>
      <c r="T15" s="36"/>
      <c r="U15" s="36"/>
      <c r="V15" s="36"/>
    </row>
    <row r="16" spans="1:22" ht="75" x14ac:dyDescent="0.25">
      <c r="A16" s="76" t="s">
        <v>45</v>
      </c>
      <c r="B16" s="50">
        <v>13</v>
      </c>
      <c r="C16" s="51" t="s">
        <v>76</v>
      </c>
      <c r="D16" s="49" t="s">
        <v>77</v>
      </c>
      <c r="E16" s="52" t="s">
        <v>37</v>
      </c>
      <c r="F16" s="52" t="s">
        <v>38</v>
      </c>
      <c r="G16" s="62">
        <v>359</v>
      </c>
      <c r="H16" s="38"/>
      <c r="I16" s="45">
        <f t="shared" si="0"/>
        <v>0</v>
      </c>
      <c r="J16" s="46" t="str">
        <f t="shared" si="1"/>
        <v>OK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</row>
    <row r="17" spans="1:22" ht="90" x14ac:dyDescent="0.25">
      <c r="A17" s="77" t="s">
        <v>46</v>
      </c>
      <c r="B17" s="52">
        <v>14</v>
      </c>
      <c r="C17" s="51" t="s">
        <v>78</v>
      </c>
      <c r="D17" s="49" t="s">
        <v>79</v>
      </c>
      <c r="E17" s="52" t="s">
        <v>37</v>
      </c>
      <c r="F17" s="52" t="s">
        <v>38</v>
      </c>
      <c r="G17" s="63">
        <v>599.99</v>
      </c>
      <c r="H17" s="38"/>
      <c r="I17" s="45">
        <f t="shared" si="0"/>
        <v>0</v>
      </c>
      <c r="J17" s="46" t="str">
        <f t="shared" si="1"/>
        <v>OK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ht="81" customHeight="1" x14ac:dyDescent="0.25">
      <c r="A18" s="80"/>
      <c r="B18" s="81">
        <v>15</v>
      </c>
      <c r="C18" s="82" t="s">
        <v>88</v>
      </c>
      <c r="D18" s="83"/>
      <c r="E18" s="84"/>
      <c r="F18" s="84"/>
      <c r="G18" s="85"/>
      <c r="H18" s="87"/>
      <c r="I18" s="88"/>
      <c r="J18" s="89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ht="85.5" customHeight="1" x14ac:dyDescent="0.25">
      <c r="A19" s="80"/>
      <c r="B19" s="86">
        <v>16</v>
      </c>
      <c r="C19" s="82" t="s">
        <v>89</v>
      </c>
      <c r="D19" s="83"/>
      <c r="E19" s="84"/>
      <c r="F19" s="84"/>
      <c r="G19" s="85"/>
      <c r="H19" s="87"/>
      <c r="I19" s="88"/>
      <c r="J19" s="89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ht="90" x14ac:dyDescent="0.25">
      <c r="A20" s="79" t="s">
        <v>46</v>
      </c>
      <c r="B20" s="53">
        <v>17</v>
      </c>
      <c r="C20" s="54" t="s">
        <v>80</v>
      </c>
      <c r="D20" s="65" t="s">
        <v>81</v>
      </c>
      <c r="E20" s="53" t="s">
        <v>37</v>
      </c>
      <c r="F20" s="53" t="s">
        <v>38</v>
      </c>
      <c r="G20" s="60">
        <v>656.99</v>
      </c>
      <c r="H20" s="38">
        <v>6</v>
      </c>
      <c r="I20" s="45">
        <f t="shared" si="0"/>
        <v>0</v>
      </c>
      <c r="J20" s="46" t="str">
        <f t="shared" si="1"/>
        <v>OK</v>
      </c>
      <c r="K20" s="36">
        <v>6</v>
      </c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75" x14ac:dyDescent="0.25">
      <c r="A21" s="79" t="s">
        <v>46</v>
      </c>
      <c r="B21" s="53">
        <v>18</v>
      </c>
      <c r="C21" s="54" t="s">
        <v>82</v>
      </c>
      <c r="D21" s="65" t="s">
        <v>83</v>
      </c>
      <c r="E21" s="53" t="s">
        <v>37</v>
      </c>
      <c r="F21" s="53" t="s">
        <v>38</v>
      </c>
      <c r="G21" s="60">
        <v>1809.99</v>
      </c>
      <c r="H21" s="38"/>
      <c r="I21" s="45">
        <f t="shared" si="0"/>
        <v>0</v>
      </c>
      <c r="J21" s="46" t="str">
        <f t="shared" si="1"/>
        <v>OK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76.5" x14ac:dyDescent="0.25">
      <c r="A22" s="79" t="s">
        <v>46</v>
      </c>
      <c r="B22" s="66">
        <v>19</v>
      </c>
      <c r="C22" s="67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8"/>
      <c r="I22" s="45">
        <f t="shared" si="0"/>
        <v>0</v>
      </c>
      <c r="J22" s="46" t="str">
        <f t="shared" si="1"/>
        <v>OK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76.5" x14ac:dyDescent="0.25">
      <c r="A23" s="79" t="s">
        <v>46</v>
      </c>
      <c r="B23" s="68">
        <v>20</v>
      </c>
      <c r="C23" s="67" t="s">
        <v>86</v>
      </c>
      <c r="D23" s="65" t="s">
        <v>87</v>
      </c>
      <c r="E23" s="58" t="s">
        <v>37</v>
      </c>
      <c r="F23" s="53" t="s">
        <v>38</v>
      </c>
      <c r="G23" s="71">
        <v>874.99</v>
      </c>
      <c r="H23" s="38"/>
      <c r="I23" s="45">
        <f t="shared" si="0"/>
        <v>0</v>
      </c>
      <c r="J23" s="46" t="str">
        <f t="shared" si="1"/>
        <v>OK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K24" s="74"/>
      <c r="L24" s="74"/>
      <c r="M24" s="74"/>
      <c r="N24" s="74"/>
    </row>
    <row r="25" spans="1:22" x14ac:dyDescent="0.25">
      <c r="C25" s="23" t="s">
        <v>34</v>
      </c>
    </row>
  </sheetData>
  <mergeCells count="15">
    <mergeCell ref="K1:K2"/>
    <mergeCell ref="A2:J2"/>
    <mergeCell ref="A1:B1"/>
    <mergeCell ref="F1:J1"/>
    <mergeCell ref="S1:S2"/>
    <mergeCell ref="L1:L2"/>
    <mergeCell ref="V1:V2"/>
    <mergeCell ref="T1:T2"/>
    <mergeCell ref="U1:U2"/>
    <mergeCell ref="M1:M2"/>
    <mergeCell ref="N1:N2"/>
    <mergeCell ref="O1:O2"/>
    <mergeCell ref="P1:P2"/>
    <mergeCell ref="Q1:Q2"/>
    <mergeCell ref="R1:R2"/>
  </mergeCells>
  <conditionalFormatting sqref="O4:V4">
    <cfRule type="cellIs" dxfId="191" priority="34" stopIfTrue="1" operator="greaterThan">
      <formula>0</formula>
    </cfRule>
    <cfRule type="cellIs" dxfId="190" priority="35" stopIfTrue="1" operator="greaterThan">
      <formula>0</formula>
    </cfRule>
    <cfRule type="cellIs" dxfId="189" priority="36" stopIfTrue="1" operator="greaterThan">
      <formula>0</formula>
    </cfRule>
  </conditionalFormatting>
  <conditionalFormatting sqref="O5:V23">
    <cfRule type="cellIs" dxfId="188" priority="31" stopIfTrue="1" operator="greaterThan">
      <formula>0</formula>
    </cfRule>
    <cfRule type="cellIs" dxfId="187" priority="32" stopIfTrue="1" operator="greaterThan">
      <formula>0</formula>
    </cfRule>
    <cfRule type="cellIs" dxfId="186" priority="33" stopIfTrue="1" operator="greaterThan">
      <formula>0</formula>
    </cfRule>
  </conditionalFormatting>
  <conditionalFormatting sqref="N4">
    <cfRule type="cellIs" dxfId="185" priority="28" stopIfTrue="1" operator="greaterThan">
      <formula>0</formula>
    </cfRule>
    <cfRule type="cellIs" dxfId="184" priority="29" stopIfTrue="1" operator="greaterThan">
      <formula>0</formula>
    </cfRule>
    <cfRule type="cellIs" dxfId="183" priority="30" stopIfTrue="1" operator="greaterThan">
      <formula>0</formula>
    </cfRule>
  </conditionalFormatting>
  <conditionalFormatting sqref="N5:N23">
    <cfRule type="cellIs" dxfId="182" priority="25" stopIfTrue="1" operator="greaterThan">
      <formula>0</formula>
    </cfRule>
    <cfRule type="cellIs" dxfId="181" priority="26" stopIfTrue="1" operator="greaterThan">
      <formula>0</formula>
    </cfRule>
    <cfRule type="cellIs" dxfId="180" priority="27" stopIfTrue="1" operator="greaterThan">
      <formula>0</formula>
    </cfRule>
  </conditionalFormatting>
  <conditionalFormatting sqref="K4">
    <cfRule type="cellIs" dxfId="179" priority="10" stopIfTrue="1" operator="greaterThan">
      <formula>0</formula>
    </cfRule>
    <cfRule type="cellIs" dxfId="178" priority="11" stopIfTrue="1" operator="greaterThan">
      <formula>0</formula>
    </cfRule>
    <cfRule type="cellIs" dxfId="177" priority="12" stopIfTrue="1" operator="greaterThan">
      <formula>0</formula>
    </cfRule>
  </conditionalFormatting>
  <conditionalFormatting sqref="K5:K23">
    <cfRule type="cellIs" dxfId="176" priority="7" stopIfTrue="1" operator="greaterThan">
      <formula>0</formula>
    </cfRule>
    <cfRule type="cellIs" dxfId="175" priority="8" stopIfTrue="1" operator="greaterThan">
      <formula>0</formula>
    </cfRule>
    <cfRule type="cellIs" dxfId="174" priority="9" stopIfTrue="1" operator="greaterThan">
      <formula>0</formula>
    </cfRule>
  </conditionalFormatting>
  <conditionalFormatting sqref="L4:M4">
    <cfRule type="cellIs" dxfId="173" priority="4" stopIfTrue="1" operator="greaterThan">
      <formula>0</formula>
    </cfRule>
    <cfRule type="cellIs" dxfId="172" priority="5" stopIfTrue="1" operator="greaterThan">
      <formula>0</formula>
    </cfRule>
    <cfRule type="cellIs" dxfId="171" priority="6" stopIfTrue="1" operator="greaterThan">
      <formula>0</formula>
    </cfRule>
  </conditionalFormatting>
  <conditionalFormatting sqref="L5:M23">
    <cfRule type="cellIs" dxfId="170" priority="1" stopIfTrue="1" operator="greaterThan">
      <formula>0</formula>
    </cfRule>
    <cfRule type="cellIs" dxfId="169" priority="2" stopIfTrue="1" operator="greaterThan">
      <formula>0</formula>
    </cfRule>
    <cfRule type="cellIs" dxfId="16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"/>
  <sheetViews>
    <sheetView topLeftCell="A19" zoomScale="80" zoomScaleNormal="80" workbookViewId="0">
      <selection activeCell="O20" sqref="O20"/>
    </sheetView>
  </sheetViews>
  <sheetFormatPr defaultColWidth="9.7109375" defaultRowHeight="15" x14ac:dyDescent="0.25"/>
  <cols>
    <col min="1" max="1" width="20.28515625" style="1" customWidth="1"/>
    <col min="2" max="2" width="6" style="19" bestFit="1" customWidth="1"/>
    <col min="3" max="3" width="53.85546875" style="2" bestFit="1" customWidth="1"/>
    <col min="4" max="4" width="17" style="2" customWidth="1"/>
    <col min="5" max="5" width="18" style="2" customWidth="1"/>
    <col min="6" max="6" width="11.28515625" style="2" customWidth="1"/>
    <col min="7" max="7" width="12.7109375" style="18" bestFit="1" customWidth="1"/>
    <col min="8" max="8" width="12.42578125" style="20" customWidth="1"/>
    <col min="9" max="9" width="13.28515625" style="3" customWidth="1"/>
    <col min="10" max="10" width="12.5703125" style="21" customWidth="1"/>
    <col min="11" max="21" width="12" style="22" customWidth="1"/>
    <col min="22" max="16384" width="9.7109375" style="17"/>
  </cols>
  <sheetData>
    <row r="1" spans="1:21" ht="33" customHeight="1" x14ac:dyDescent="0.25">
      <c r="A1" s="119" t="s">
        <v>43</v>
      </c>
      <c r="B1" s="119"/>
      <c r="C1" s="75" t="s">
        <v>36</v>
      </c>
      <c r="D1" s="75"/>
      <c r="E1" s="75"/>
      <c r="F1" s="120" t="s">
        <v>44</v>
      </c>
      <c r="G1" s="121"/>
      <c r="H1" s="121"/>
      <c r="I1" s="121"/>
      <c r="J1" s="122"/>
      <c r="K1" s="118" t="s">
        <v>114</v>
      </c>
      <c r="L1" s="118" t="s">
        <v>41</v>
      </c>
      <c r="M1" s="118" t="s">
        <v>41</v>
      </c>
      <c r="N1" s="118" t="s">
        <v>41</v>
      </c>
      <c r="O1" s="118" t="s">
        <v>41</v>
      </c>
      <c r="P1" s="118" t="s">
        <v>41</v>
      </c>
      <c r="Q1" s="118" t="s">
        <v>41</v>
      </c>
      <c r="R1" s="118" t="s">
        <v>41</v>
      </c>
      <c r="S1" s="118" t="s">
        <v>41</v>
      </c>
      <c r="T1" s="118" t="s">
        <v>41</v>
      </c>
      <c r="U1" s="118" t="s">
        <v>41</v>
      </c>
    </row>
    <row r="2" spans="1:21" ht="21.75" customHeight="1" x14ac:dyDescent="0.25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</row>
    <row r="3" spans="1:21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0</v>
      </c>
      <c r="J3" s="39" t="s">
        <v>5</v>
      </c>
      <c r="K3" s="107">
        <v>43413</v>
      </c>
      <c r="L3" s="44" t="s">
        <v>1</v>
      </c>
      <c r="M3" s="44" t="s">
        <v>1</v>
      </c>
      <c r="N3" s="44" t="s">
        <v>1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</row>
    <row r="4" spans="1:21" ht="60" customHeight="1" x14ac:dyDescent="0.25">
      <c r="A4" s="78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/>
      <c r="I4" s="45">
        <f>H4-(SUM(K4:U4))</f>
        <v>0</v>
      </c>
      <c r="J4" s="46" t="str">
        <f>IF(I4&lt;0,"ATENÇÃO","OK")</f>
        <v>OK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75" x14ac:dyDescent="0.25">
      <c r="A5" s="79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/>
      <c r="I5" s="45">
        <f>H5-(SUM(K5:U5))</f>
        <v>0</v>
      </c>
      <c r="J5" s="46" t="str">
        <f t="shared" ref="J5:J23" si="0">IF(I5&lt;0,"ATENÇÃO","OK")</f>
        <v>OK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75" x14ac:dyDescent="0.25">
      <c r="A6" s="78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8"/>
      <c r="I6" s="45">
        <f>H6-(SUM(K6:U6))</f>
        <v>0</v>
      </c>
      <c r="J6" s="46" t="str">
        <f t="shared" si="0"/>
        <v>OK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75" x14ac:dyDescent="0.25">
      <c r="A7" s="79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8">
        <v>8</v>
      </c>
      <c r="I7" s="45">
        <f>H7-(SUM(K7:U7))</f>
        <v>8</v>
      </c>
      <c r="J7" s="46" t="str">
        <f t="shared" si="0"/>
        <v>OK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75" x14ac:dyDescent="0.25">
      <c r="A8" s="79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8"/>
      <c r="I8" s="45">
        <f>H8-(SUM(K8:U8))</f>
        <v>0</v>
      </c>
      <c r="J8" s="46" t="str">
        <f t="shared" si="0"/>
        <v>OK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</row>
    <row r="9" spans="1:21" ht="75" x14ac:dyDescent="0.25">
      <c r="A9" s="79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8"/>
      <c r="I9" s="45">
        <f>H9-(SUM(K9:U9))</f>
        <v>0</v>
      </c>
      <c r="J9" s="46" t="str">
        <f t="shared" si="0"/>
        <v>OK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</row>
    <row r="10" spans="1:21" ht="75" x14ac:dyDescent="0.25">
      <c r="A10" s="79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8">
        <v>8</v>
      </c>
      <c r="I10" s="45">
        <f>H10-(SUM(K10:U10))</f>
        <v>8</v>
      </c>
      <c r="J10" s="46" t="str">
        <f t="shared" si="0"/>
        <v>OK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</row>
    <row r="11" spans="1:21" ht="77.25" x14ac:dyDescent="0.25">
      <c r="A11" s="78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8"/>
      <c r="I11" s="45">
        <f>H11-(SUM(K11:U11))</f>
        <v>0</v>
      </c>
      <c r="J11" s="46" t="str">
        <f t="shared" si="0"/>
        <v>OK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pans="1:21" ht="75" x14ac:dyDescent="0.25">
      <c r="A12" s="79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8"/>
      <c r="I12" s="45">
        <f>H12-(SUM(K12:U12))</f>
        <v>0</v>
      </c>
      <c r="J12" s="46" t="str">
        <f t="shared" si="0"/>
        <v>OK</v>
      </c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ht="75" x14ac:dyDescent="0.25">
      <c r="A13" s="78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8"/>
      <c r="I13" s="45">
        <f>H13-(SUM(K13:U13))</f>
        <v>0</v>
      </c>
      <c r="J13" s="46" t="str">
        <f t="shared" si="0"/>
        <v>OK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</row>
    <row r="14" spans="1:21" ht="75" x14ac:dyDescent="0.25">
      <c r="A14" s="78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8"/>
      <c r="I14" s="45">
        <f>H14-(SUM(K14:U14))</f>
        <v>0</v>
      </c>
      <c r="J14" s="46" t="str">
        <f t="shared" si="0"/>
        <v>OK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pans="1:21" ht="75" x14ac:dyDescent="0.25">
      <c r="A15" s="79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8">
        <f>10-4</f>
        <v>6</v>
      </c>
      <c r="I15" s="45">
        <f>H15-(SUM(K15:U15))</f>
        <v>0</v>
      </c>
      <c r="J15" s="46" t="str">
        <f t="shared" si="0"/>
        <v>OK</v>
      </c>
      <c r="K15" s="36">
        <v>6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pans="1:21" ht="75" x14ac:dyDescent="0.25">
      <c r="A16" s="76" t="s">
        <v>45</v>
      </c>
      <c r="B16" s="50">
        <v>13</v>
      </c>
      <c r="C16" s="51" t="s">
        <v>76</v>
      </c>
      <c r="D16" s="49" t="s">
        <v>77</v>
      </c>
      <c r="E16" s="52" t="s">
        <v>37</v>
      </c>
      <c r="F16" s="52" t="s">
        <v>38</v>
      </c>
      <c r="G16" s="62">
        <v>359</v>
      </c>
      <c r="H16" s="38">
        <v>10</v>
      </c>
      <c r="I16" s="45">
        <f>H16-(SUM(K16:U16))</f>
        <v>10</v>
      </c>
      <c r="J16" s="46" t="str">
        <f t="shared" si="0"/>
        <v>OK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</row>
    <row r="17" spans="1:21" ht="90" x14ac:dyDescent="0.25">
      <c r="A17" s="77" t="s">
        <v>46</v>
      </c>
      <c r="B17" s="52">
        <v>14</v>
      </c>
      <c r="C17" s="51" t="s">
        <v>78</v>
      </c>
      <c r="D17" s="49" t="s">
        <v>79</v>
      </c>
      <c r="E17" s="52" t="s">
        <v>37</v>
      </c>
      <c r="F17" s="52" t="s">
        <v>38</v>
      </c>
      <c r="G17" s="63">
        <v>599.99</v>
      </c>
      <c r="H17" s="38"/>
      <c r="I17" s="45">
        <f>H17-(SUM(K17:U17))</f>
        <v>0</v>
      </c>
      <c r="J17" s="46" t="str">
        <f t="shared" si="0"/>
        <v>OK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pans="1:21" ht="81" customHeight="1" x14ac:dyDescent="0.25">
      <c r="A18" s="80"/>
      <c r="B18" s="81">
        <v>15</v>
      </c>
      <c r="C18" s="82" t="s">
        <v>88</v>
      </c>
      <c r="D18" s="83"/>
      <c r="E18" s="84"/>
      <c r="F18" s="84"/>
      <c r="G18" s="85"/>
      <c r="H18" s="87"/>
      <c r="I18" s="88"/>
      <c r="J18" s="89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</row>
    <row r="19" spans="1:21" ht="85.5" customHeight="1" x14ac:dyDescent="0.25">
      <c r="A19" s="80"/>
      <c r="B19" s="86">
        <v>16</v>
      </c>
      <c r="C19" s="82" t="s">
        <v>89</v>
      </c>
      <c r="D19" s="83"/>
      <c r="E19" s="84"/>
      <c r="F19" s="84"/>
      <c r="G19" s="85"/>
      <c r="H19" s="87"/>
      <c r="I19" s="88"/>
      <c r="J19" s="89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</row>
    <row r="20" spans="1:21" ht="90" x14ac:dyDescent="0.25">
      <c r="A20" s="79" t="s">
        <v>46</v>
      </c>
      <c r="B20" s="53">
        <v>17</v>
      </c>
      <c r="C20" s="54" t="s">
        <v>80</v>
      </c>
      <c r="D20" s="65" t="s">
        <v>81</v>
      </c>
      <c r="E20" s="53" t="s">
        <v>37</v>
      </c>
      <c r="F20" s="53" t="s">
        <v>38</v>
      </c>
      <c r="G20" s="60">
        <v>656.99</v>
      </c>
      <c r="H20" s="38">
        <v>12</v>
      </c>
      <c r="I20" s="45">
        <f>H20-(SUM(K20:U20))</f>
        <v>12</v>
      </c>
      <c r="J20" s="46" t="str">
        <f t="shared" si="0"/>
        <v>OK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pans="1:21" ht="75" x14ac:dyDescent="0.25">
      <c r="A21" s="79" t="s">
        <v>46</v>
      </c>
      <c r="B21" s="53">
        <v>18</v>
      </c>
      <c r="C21" s="54" t="s">
        <v>82</v>
      </c>
      <c r="D21" s="65" t="s">
        <v>83</v>
      </c>
      <c r="E21" s="53" t="s">
        <v>37</v>
      </c>
      <c r="F21" s="53" t="s">
        <v>38</v>
      </c>
      <c r="G21" s="60">
        <v>1809.99</v>
      </c>
      <c r="H21" s="38"/>
      <c r="I21" s="45">
        <f>H21-(SUM(K21:U21))</f>
        <v>0</v>
      </c>
      <c r="J21" s="46" t="str">
        <f t="shared" si="0"/>
        <v>OK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</row>
    <row r="22" spans="1:21" ht="76.5" x14ac:dyDescent="0.25">
      <c r="A22" s="79" t="s">
        <v>46</v>
      </c>
      <c r="B22" s="66">
        <v>19</v>
      </c>
      <c r="C22" s="67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8">
        <v>8</v>
      </c>
      <c r="I22" s="45">
        <f>H22-(SUM(K22:U22))</f>
        <v>8</v>
      </c>
      <c r="J22" s="46" t="str">
        <f t="shared" si="0"/>
        <v>OK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1" ht="76.5" x14ac:dyDescent="0.25">
      <c r="A23" s="79" t="s">
        <v>46</v>
      </c>
      <c r="B23" s="68">
        <v>20</v>
      </c>
      <c r="C23" s="67" t="s">
        <v>86</v>
      </c>
      <c r="D23" s="65" t="s">
        <v>87</v>
      </c>
      <c r="E23" s="58" t="s">
        <v>37</v>
      </c>
      <c r="F23" s="53" t="s">
        <v>38</v>
      </c>
      <c r="G23" s="71">
        <v>874.99</v>
      </c>
      <c r="H23" s="38"/>
      <c r="I23" s="45">
        <f>H23-(SUM(K23:U23))</f>
        <v>0</v>
      </c>
      <c r="J23" s="46" t="str">
        <f t="shared" si="0"/>
        <v>OK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pans="1:21" x14ac:dyDescent="0.25">
      <c r="K24" s="74"/>
      <c r="L24" s="74"/>
      <c r="M24" s="74"/>
    </row>
    <row r="25" spans="1:21" x14ac:dyDescent="0.25">
      <c r="C25" s="23" t="s">
        <v>34</v>
      </c>
    </row>
  </sheetData>
  <mergeCells count="14">
    <mergeCell ref="A2:J2"/>
    <mergeCell ref="A1:B1"/>
    <mergeCell ref="F1:J1"/>
    <mergeCell ref="R1:R2"/>
    <mergeCell ref="K1:K2"/>
    <mergeCell ref="U1:U2"/>
    <mergeCell ref="S1:S2"/>
    <mergeCell ref="T1:T2"/>
    <mergeCell ref="L1:L2"/>
    <mergeCell ref="M1:M2"/>
    <mergeCell ref="N1:N2"/>
    <mergeCell ref="O1:O2"/>
    <mergeCell ref="P1:P2"/>
    <mergeCell ref="Q1:Q2"/>
  </mergeCells>
  <conditionalFormatting sqref="N4:U4">
    <cfRule type="cellIs" dxfId="161" priority="34" stopIfTrue="1" operator="greaterThan">
      <formula>0</formula>
    </cfRule>
    <cfRule type="cellIs" dxfId="160" priority="35" stopIfTrue="1" operator="greaterThan">
      <formula>0</formula>
    </cfRule>
    <cfRule type="cellIs" dxfId="159" priority="36" stopIfTrue="1" operator="greaterThan">
      <formula>0</formula>
    </cfRule>
  </conditionalFormatting>
  <conditionalFormatting sqref="N5:U23">
    <cfRule type="cellIs" dxfId="158" priority="31" stopIfTrue="1" operator="greaterThan">
      <formula>0</formula>
    </cfRule>
    <cfRule type="cellIs" dxfId="157" priority="32" stopIfTrue="1" operator="greaterThan">
      <formula>0</formula>
    </cfRule>
    <cfRule type="cellIs" dxfId="156" priority="33" stopIfTrue="1" operator="greaterThan">
      <formula>0</formula>
    </cfRule>
  </conditionalFormatting>
  <conditionalFormatting sqref="L4">
    <cfRule type="cellIs" dxfId="155" priority="16" stopIfTrue="1" operator="greaterThan">
      <formula>0</formula>
    </cfRule>
    <cfRule type="cellIs" dxfId="154" priority="17" stopIfTrue="1" operator="greaterThan">
      <formula>0</formula>
    </cfRule>
    <cfRule type="cellIs" dxfId="153" priority="18" stopIfTrue="1" operator="greaterThan">
      <formula>0</formula>
    </cfRule>
  </conditionalFormatting>
  <conditionalFormatting sqref="L5:L23">
    <cfRule type="cellIs" dxfId="152" priority="13" stopIfTrue="1" operator="greaterThan">
      <formula>0</formula>
    </cfRule>
    <cfRule type="cellIs" dxfId="151" priority="14" stopIfTrue="1" operator="greaterThan">
      <formula>0</formula>
    </cfRule>
    <cfRule type="cellIs" dxfId="150" priority="15" stopIfTrue="1" operator="greaterThan">
      <formula>0</formula>
    </cfRule>
  </conditionalFormatting>
  <conditionalFormatting sqref="M4">
    <cfRule type="cellIs" dxfId="149" priority="28" stopIfTrue="1" operator="greaterThan">
      <formula>0</formula>
    </cfRule>
    <cfRule type="cellIs" dxfId="148" priority="29" stopIfTrue="1" operator="greaterThan">
      <formula>0</formula>
    </cfRule>
    <cfRule type="cellIs" dxfId="147" priority="30" stopIfTrue="1" operator="greaterThan">
      <formula>0</formula>
    </cfRule>
  </conditionalFormatting>
  <conditionalFormatting sqref="M5:M23">
    <cfRule type="cellIs" dxfId="146" priority="25" stopIfTrue="1" operator="greaterThan">
      <formula>0</formula>
    </cfRule>
    <cfRule type="cellIs" dxfId="145" priority="26" stopIfTrue="1" operator="greaterThan">
      <formula>0</formula>
    </cfRule>
    <cfRule type="cellIs" dxfId="144" priority="27" stopIfTrue="1" operator="greaterThan">
      <formula>0</formula>
    </cfRule>
  </conditionalFormatting>
  <conditionalFormatting sqref="K4">
    <cfRule type="cellIs" dxfId="137" priority="4" stopIfTrue="1" operator="greaterThan">
      <formula>0</formula>
    </cfRule>
    <cfRule type="cellIs" dxfId="136" priority="5" stopIfTrue="1" operator="greaterThan">
      <formula>0</formula>
    </cfRule>
    <cfRule type="cellIs" dxfId="135" priority="6" stopIfTrue="1" operator="greaterThan">
      <formula>0</formula>
    </cfRule>
  </conditionalFormatting>
  <conditionalFormatting sqref="K5:K23">
    <cfRule type="cellIs" dxfId="134" priority="1" stopIfTrue="1" operator="greaterThan">
      <formula>0</formula>
    </cfRule>
    <cfRule type="cellIs" dxfId="133" priority="2" stopIfTrue="1" operator="greaterThan">
      <formula>0</formula>
    </cfRule>
    <cfRule type="cellIs" dxfId="13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topLeftCell="A19" zoomScale="80" zoomScaleNormal="80" workbookViewId="0">
      <selection activeCell="H35" sqref="H35"/>
    </sheetView>
  </sheetViews>
  <sheetFormatPr defaultColWidth="9.7109375" defaultRowHeight="15" x14ac:dyDescent="0.25"/>
  <cols>
    <col min="1" max="1" width="20.28515625" style="1" customWidth="1"/>
    <col min="2" max="2" width="6" style="19" bestFit="1" customWidth="1"/>
    <col min="3" max="3" width="53.85546875" style="2" bestFit="1" customWidth="1"/>
    <col min="4" max="4" width="17" style="2" customWidth="1"/>
    <col min="5" max="5" width="18" style="2" customWidth="1"/>
    <col min="6" max="6" width="11.28515625" style="2" customWidth="1"/>
    <col min="7" max="7" width="12.7109375" style="18" bestFit="1" customWidth="1"/>
    <col min="8" max="8" width="12.42578125" style="20" customWidth="1"/>
    <col min="9" max="9" width="13.28515625" style="3" customWidth="1"/>
    <col min="10" max="10" width="12.5703125" style="21" customWidth="1"/>
    <col min="11" max="11" width="14.28515625" style="22" customWidth="1"/>
    <col min="12" max="22" width="12" style="22" customWidth="1"/>
    <col min="23" max="16384" width="9.7109375" style="17"/>
  </cols>
  <sheetData>
    <row r="1" spans="1:22" ht="33" customHeight="1" x14ac:dyDescent="0.25">
      <c r="A1" s="119" t="s">
        <v>43</v>
      </c>
      <c r="B1" s="119"/>
      <c r="C1" s="75" t="s">
        <v>36</v>
      </c>
      <c r="D1" s="75"/>
      <c r="E1" s="75"/>
      <c r="F1" s="120" t="s">
        <v>44</v>
      </c>
      <c r="G1" s="121"/>
      <c r="H1" s="121"/>
      <c r="I1" s="121"/>
      <c r="J1" s="122"/>
      <c r="K1" s="118" t="s">
        <v>98</v>
      </c>
      <c r="L1" s="118" t="s">
        <v>99</v>
      </c>
      <c r="M1" s="118" t="s">
        <v>115</v>
      </c>
      <c r="N1" s="118" t="s">
        <v>116</v>
      </c>
      <c r="O1" s="118" t="s">
        <v>117</v>
      </c>
      <c r="P1" s="118" t="s">
        <v>41</v>
      </c>
      <c r="Q1" s="118" t="s">
        <v>41</v>
      </c>
      <c r="R1" s="118" t="s">
        <v>41</v>
      </c>
      <c r="S1" s="118" t="s">
        <v>41</v>
      </c>
      <c r="T1" s="118" t="s">
        <v>41</v>
      </c>
      <c r="U1" s="118" t="s">
        <v>41</v>
      </c>
      <c r="V1" s="118" t="s">
        <v>41</v>
      </c>
    </row>
    <row r="2" spans="1:22" ht="21.75" customHeight="1" x14ac:dyDescent="0.25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0</v>
      </c>
      <c r="J3" s="39" t="s">
        <v>5</v>
      </c>
      <c r="K3" s="107">
        <v>43244</v>
      </c>
      <c r="L3" s="107">
        <v>43244</v>
      </c>
      <c r="M3" s="107">
        <v>43355</v>
      </c>
      <c r="N3" s="107">
        <v>43355</v>
      </c>
      <c r="O3" s="44" t="s">
        <v>118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</row>
    <row r="4" spans="1:22" ht="60" customHeight="1" x14ac:dyDescent="0.25">
      <c r="A4" s="78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/>
      <c r="I4" s="45">
        <f>H4-(SUM(K4:V4))</f>
        <v>0</v>
      </c>
      <c r="J4" s="46" t="str">
        <f>IF(I4&lt;0,"ATENÇÃO","OK")</f>
        <v>OK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ht="75" x14ac:dyDescent="0.25">
      <c r="A5" s="79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>
        <v>4</v>
      </c>
      <c r="I5" s="45">
        <f t="shared" ref="I5:I23" si="0">H5-(SUM(K5:V5))</f>
        <v>4</v>
      </c>
      <c r="J5" s="46" t="str">
        <f t="shared" ref="J5:J23" si="1">IF(I5&lt;0,"ATENÇÃO","OK")</f>
        <v>OK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75" x14ac:dyDescent="0.25">
      <c r="A6" s="78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8">
        <v>6</v>
      </c>
      <c r="I6" s="45">
        <f t="shared" si="0"/>
        <v>6</v>
      </c>
      <c r="J6" s="46" t="str">
        <f t="shared" si="1"/>
        <v>OK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75" x14ac:dyDescent="0.25">
      <c r="A7" s="79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8"/>
      <c r="I7" s="45">
        <f t="shared" si="0"/>
        <v>0</v>
      </c>
      <c r="J7" s="46" t="str">
        <f t="shared" si="1"/>
        <v>OK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ht="75" x14ac:dyDescent="0.25">
      <c r="A8" s="79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8"/>
      <c r="I8" s="45">
        <f t="shared" si="0"/>
        <v>0</v>
      </c>
      <c r="J8" s="46" t="str">
        <f t="shared" si="1"/>
        <v>OK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ht="75" x14ac:dyDescent="0.25">
      <c r="A9" s="79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8"/>
      <c r="I9" s="45">
        <f t="shared" si="0"/>
        <v>0</v>
      </c>
      <c r="J9" s="46" t="str">
        <f t="shared" si="1"/>
        <v>OK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ht="75" x14ac:dyDescent="0.25">
      <c r="A10" s="79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8"/>
      <c r="I10" s="45">
        <f t="shared" si="0"/>
        <v>0</v>
      </c>
      <c r="J10" s="46" t="str">
        <f t="shared" si="1"/>
        <v>OK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77.25" x14ac:dyDescent="0.25">
      <c r="A11" s="78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8">
        <v>8</v>
      </c>
      <c r="I11" s="45">
        <f t="shared" si="0"/>
        <v>8</v>
      </c>
      <c r="J11" s="46" t="str">
        <f t="shared" si="1"/>
        <v>OK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75" x14ac:dyDescent="0.25">
      <c r="A12" s="79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8">
        <v>16</v>
      </c>
      <c r="I12" s="45">
        <f t="shared" si="0"/>
        <v>7</v>
      </c>
      <c r="J12" s="46" t="str">
        <f t="shared" si="1"/>
        <v>OK</v>
      </c>
      <c r="K12" s="36"/>
      <c r="L12" s="36"/>
      <c r="M12" s="36"/>
      <c r="N12" s="36"/>
      <c r="O12" s="36">
        <v>9</v>
      </c>
      <c r="P12" s="36"/>
      <c r="Q12" s="36"/>
      <c r="R12" s="36"/>
      <c r="S12" s="36"/>
      <c r="T12" s="36"/>
      <c r="U12" s="36"/>
      <c r="V12" s="36"/>
    </row>
    <row r="13" spans="1:22" ht="75" x14ac:dyDescent="0.25">
      <c r="A13" s="78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8"/>
      <c r="I13" s="45">
        <f t="shared" si="0"/>
        <v>0</v>
      </c>
      <c r="J13" s="46" t="str">
        <f t="shared" si="1"/>
        <v>OK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t="75" x14ac:dyDescent="0.25">
      <c r="A14" s="78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8"/>
      <c r="I14" s="45">
        <f t="shared" si="0"/>
        <v>0</v>
      </c>
      <c r="J14" s="46" t="str">
        <f t="shared" si="1"/>
        <v>OK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75" x14ac:dyDescent="0.25">
      <c r="A15" s="79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8">
        <v>12</v>
      </c>
      <c r="I15" s="45">
        <f t="shared" si="0"/>
        <v>0</v>
      </c>
      <c r="J15" s="46" t="str">
        <f t="shared" si="1"/>
        <v>OK</v>
      </c>
      <c r="K15" s="36"/>
      <c r="L15" s="36">
        <v>2</v>
      </c>
      <c r="M15" s="36"/>
      <c r="N15" s="36"/>
      <c r="O15" s="36">
        <v>10</v>
      </c>
      <c r="P15" s="36"/>
      <c r="Q15" s="36"/>
      <c r="R15" s="36"/>
      <c r="S15" s="36"/>
      <c r="T15" s="36"/>
      <c r="U15" s="36"/>
      <c r="V15" s="36"/>
    </row>
    <row r="16" spans="1:22" ht="75" x14ac:dyDescent="0.25">
      <c r="A16" s="76" t="s">
        <v>45</v>
      </c>
      <c r="B16" s="50">
        <v>13</v>
      </c>
      <c r="C16" s="51" t="s">
        <v>76</v>
      </c>
      <c r="D16" s="49" t="s">
        <v>77</v>
      </c>
      <c r="E16" s="52" t="s">
        <v>37</v>
      </c>
      <c r="F16" s="52" t="s">
        <v>38</v>
      </c>
      <c r="G16" s="62">
        <v>359</v>
      </c>
      <c r="H16" s="38">
        <v>4</v>
      </c>
      <c r="I16" s="45">
        <f t="shared" si="0"/>
        <v>0</v>
      </c>
      <c r="J16" s="46" t="str">
        <f t="shared" si="1"/>
        <v>OK</v>
      </c>
      <c r="K16" s="36"/>
      <c r="L16" s="36"/>
      <c r="M16" s="36"/>
      <c r="N16" s="36">
        <v>4</v>
      </c>
      <c r="O16" s="36"/>
      <c r="P16" s="36"/>
      <c r="Q16" s="36"/>
      <c r="R16" s="36"/>
      <c r="S16" s="36"/>
      <c r="T16" s="36"/>
      <c r="U16" s="36"/>
      <c r="V16" s="36"/>
    </row>
    <row r="17" spans="1:22" ht="90" x14ac:dyDescent="0.25">
      <c r="A17" s="77" t="s">
        <v>46</v>
      </c>
      <c r="B17" s="52">
        <v>14</v>
      </c>
      <c r="C17" s="51" t="s">
        <v>78</v>
      </c>
      <c r="D17" s="49" t="s">
        <v>79</v>
      </c>
      <c r="E17" s="52" t="s">
        <v>37</v>
      </c>
      <c r="F17" s="52" t="s">
        <v>38</v>
      </c>
      <c r="G17" s="63">
        <v>599.99</v>
      </c>
      <c r="H17" s="38"/>
      <c r="I17" s="45">
        <f t="shared" si="0"/>
        <v>0</v>
      </c>
      <c r="J17" s="46" t="str">
        <f t="shared" si="1"/>
        <v>OK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ht="81" customHeight="1" x14ac:dyDescent="0.25">
      <c r="A18" s="80"/>
      <c r="B18" s="81">
        <v>15</v>
      </c>
      <c r="C18" s="82" t="s">
        <v>88</v>
      </c>
      <c r="D18" s="83"/>
      <c r="E18" s="84"/>
      <c r="F18" s="84"/>
      <c r="G18" s="85"/>
      <c r="H18" s="87"/>
      <c r="I18" s="88"/>
      <c r="J18" s="89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ht="85.5" customHeight="1" x14ac:dyDescent="0.25">
      <c r="A19" s="80"/>
      <c r="B19" s="86">
        <v>16</v>
      </c>
      <c r="C19" s="82" t="s">
        <v>89</v>
      </c>
      <c r="D19" s="83"/>
      <c r="E19" s="84"/>
      <c r="F19" s="84"/>
      <c r="G19" s="85"/>
      <c r="H19" s="87"/>
      <c r="I19" s="88"/>
      <c r="J19" s="89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ht="90" x14ac:dyDescent="0.25">
      <c r="A20" s="79" t="s">
        <v>46</v>
      </c>
      <c r="B20" s="53">
        <v>17</v>
      </c>
      <c r="C20" s="54" t="s">
        <v>80</v>
      </c>
      <c r="D20" s="65" t="s">
        <v>81</v>
      </c>
      <c r="E20" s="53" t="s">
        <v>37</v>
      </c>
      <c r="F20" s="53" t="s">
        <v>38</v>
      </c>
      <c r="G20" s="60">
        <v>656.99</v>
      </c>
      <c r="H20" s="38"/>
      <c r="I20" s="45">
        <f t="shared" si="0"/>
        <v>0</v>
      </c>
      <c r="J20" s="46" t="str">
        <f t="shared" si="1"/>
        <v>OK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75" x14ac:dyDescent="0.25">
      <c r="A21" s="79" t="s">
        <v>46</v>
      </c>
      <c r="B21" s="53">
        <v>18</v>
      </c>
      <c r="C21" s="54" t="s">
        <v>82</v>
      </c>
      <c r="D21" s="65" t="s">
        <v>83</v>
      </c>
      <c r="E21" s="53" t="s">
        <v>37</v>
      </c>
      <c r="F21" s="53" t="s">
        <v>38</v>
      </c>
      <c r="G21" s="60">
        <v>1809.99</v>
      </c>
      <c r="H21" s="38"/>
      <c r="I21" s="45">
        <f t="shared" si="0"/>
        <v>0</v>
      </c>
      <c r="J21" s="46" t="str">
        <f t="shared" si="1"/>
        <v>OK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76.5" x14ac:dyDescent="0.25">
      <c r="A22" s="79" t="s">
        <v>46</v>
      </c>
      <c r="B22" s="66">
        <v>19</v>
      </c>
      <c r="C22" s="67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8">
        <v>8</v>
      </c>
      <c r="I22" s="45">
        <f t="shared" si="0"/>
        <v>0</v>
      </c>
      <c r="J22" s="46" t="str">
        <f t="shared" si="1"/>
        <v>OK</v>
      </c>
      <c r="K22" s="36">
        <v>8</v>
      </c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76.5" x14ac:dyDescent="0.25">
      <c r="A23" s="79" t="s">
        <v>46</v>
      </c>
      <c r="B23" s="68">
        <v>20</v>
      </c>
      <c r="C23" s="67" t="s">
        <v>86</v>
      </c>
      <c r="D23" s="65" t="s">
        <v>87</v>
      </c>
      <c r="E23" s="58" t="s">
        <v>37</v>
      </c>
      <c r="F23" s="53" t="s">
        <v>38</v>
      </c>
      <c r="G23" s="71">
        <v>874.99</v>
      </c>
      <c r="H23" s="38">
        <v>20</v>
      </c>
      <c r="I23" s="45">
        <f t="shared" si="0"/>
        <v>8</v>
      </c>
      <c r="J23" s="46" t="str">
        <f t="shared" si="1"/>
        <v>OK</v>
      </c>
      <c r="K23" s="36">
        <v>2</v>
      </c>
      <c r="L23" s="36"/>
      <c r="M23" s="36">
        <v>10</v>
      </c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K24" s="74"/>
      <c r="L24" s="74"/>
      <c r="M24" s="74"/>
      <c r="N24" s="74"/>
    </row>
    <row r="25" spans="1:22" x14ac:dyDescent="0.25">
      <c r="C25" s="23" t="s">
        <v>34</v>
      </c>
    </row>
  </sheetData>
  <mergeCells count="15">
    <mergeCell ref="A1:B1"/>
    <mergeCell ref="F1:J1"/>
    <mergeCell ref="K1:K2"/>
    <mergeCell ref="A2:J2"/>
    <mergeCell ref="P1:P2"/>
    <mergeCell ref="L1:L2"/>
    <mergeCell ref="M1:M2"/>
    <mergeCell ref="N1:N2"/>
    <mergeCell ref="U1:U2"/>
    <mergeCell ref="O1:O2"/>
    <mergeCell ref="V1:V2"/>
    <mergeCell ref="Q1:Q2"/>
    <mergeCell ref="R1:R2"/>
    <mergeCell ref="S1:S2"/>
    <mergeCell ref="T1:T2"/>
  </mergeCells>
  <conditionalFormatting sqref="P4:V4">
    <cfRule type="cellIs" dxfId="119" priority="58" stopIfTrue="1" operator="greaterThan">
      <formula>0</formula>
    </cfRule>
    <cfRule type="cellIs" dxfId="118" priority="59" stopIfTrue="1" operator="greaterThan">
      <formula>0</formula>
    </cfRule>
    <cfRule type="cellIs" dxfId="117" priority="60" stopIfTrue="1" operator="greaterThan">
      <formula>0</formula>
    </cfRule>
  </conditionalFormatting>
  <conditionalFormatting sqref="P5:V23">
    <cfRule type="cellIs" dxfId="116" priority="55" stopIfTrue="1" operator="greaterThan">
      <formula>0</formula>
    </cfRule>
    <cfRule type="cellIs" dxfId="115" priority="56" stopIfTrue="1" operator="greaterThan">
      <formula>0</formula>
    </cfRule>
    <cfRule type="cellIs" dxfId="114" priority="57" stopIfTrue="1" operator="greaterThan">
      <formula>0</formula>
    </cfRule>
  </conditionalFormatting>
  <conditionalFormatting sqref="N4">
    <cfRule type="cellIs" dxfId="23" priority="16" stopIfTrue="1" operator="greaterThan">
      <formula>0</formula>
    </cfRule>
    <cfRule type="cellIs" dxfId="22" priority="17" stopIfTrue="1" operator="greaterThan">
      <formula>0</formula>
    </cfRule>
    <cfRule type="cellIs" dxfId="21" priority="18" stopIfTrue="1" operator="greaterThan">
      <formula>0</formula>
    </cfRule>
  </conditionalFormatting>
  <conditionalFormatting sqref="N5:N23">
    <cfRule type="cellIs" dxfId="20" priority="13" stopIfTrue="1" operator="greaterThan">
      <formula>0</formula>
    </cfRule>
    <cfRule type="cellIs" dxfId="19" priority="14" stopIfTrue="1" operator="greaterThan">
      <formula>0</formula>
    </cfRule>
    <cfRule type="cellIs" dxfId="18" priority="15" stopIfTrue="1" operator="greaterThan">
      <formula>0</formula>
    </cfRule>
  </conditionalFormatting>
  <conditionalFormatting sqref="L4:M4">
    <cfRule type="cellIs" dxfId="17" priority="4" stopIfTrue="1" operator="greaterThan">
      <formula>0</formula>
    </cfRule>
    <cfRule type="cellIs" dxfId="16" priority="5" stopIfTrue="1" operator="greaterThan">
      <formula>0</formula>
    </cfRule>
    <cfRule type="cellIs" dxfId="15" priority="6" stopIfTrue="1" operator="greaterThan">
      <formula>0</formula>
    </cfRule>
  </conditionalFormatting>
  <conditionalFormatting sqref="L5:M23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conditionalFormatting sqref="O4">
    <cfRule type="cellIs" dxfId="11" priority="22" stopIfTrue="1" operator="greaterThan">
      <formula>0</formula>
    </cfRule>
    <cfRule type="cellIs" dxfId="10" priority="23" stopIfTrue="1" operator="greaterThan">
      <formula>0</formula>
    </cfRule>
    <cfRule type="cellIs" dxfId="9" priority="24" stopIfTrue="1" operator="greaterThan">
      <formula>0</formula>
    </cfRule>
  </conditionalFormatting>
  <conditionalFormatting sqref="O5:O23">
    <cfRule type="cellIs" dxfId="8" priority="19" stopIfTrue="1" operator="greaterThan">
      <formula>0</formula>
    </cfRule>
    <cfRule type="cellIs" dxfId="7" priority="20" stopIfTrue="1" operator="greaterThan">
      <formula>0</formula>
    </cfRule>
    <cfRule type="cellIs" dxfId="6" priority="21" stopIfTrue="1" operator="greaterThan">
      <formula>0</formula>
    </cfRule>
  </conditionalFormatting>
  <conditionalFormatting sqref="K4">
    <cfRule type="cellIs" dxfId="5" priority="10" stopIfTrue="1" operator="greaterThan">
      <formula>0</formula>
    </cfRule>
    <cfRule type="cellIs" dxfId="4" priority="11" stopIfTrue="1" operator="greaterThan">
      <formula>0</formula>
    </cfRule>
    <cfRule type="cellIs" dxfId="3" priority="12" stopIfTrue="1" operator="greaterThan">
      <formula>0</formula>
    </cfRule>
  </conditionalFormatting>
  <conditionalFormatting sqref="K5:K23">
    <cfRule type="cellIs" dxfId="2" priority="7" stopIfTrue="1" operator="greaterThan">
      <formula>0</formula>
    </cfRule>
    <cfRule type="cellIs" dxfId="1" priority="8" stopIfTrue="1" operator="greaterThan">
      <formula>0</formula>
    </cfRule>
    <cfRule type="cellIs" dxfId="0" priority="9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5"/>
  <sheetViews>
    <sheetView topLeftCell="A19" zoomScale="80" zoomScaleNormal="80" workbookViewId="0">
      <selection activeCell="I4" sqref="I4:I23"/>
    </sheetView>
  </sheetViews>
  <sheetFormatPr defaultColWidth="9.7109375" defaultRowHeight="15" x14ac:dyDescent="0.25"/>
  <cols>
    <col min="1" max="1" width="20.28515625" style="1" customWidth="1"/>
    <col min="2" max="2" width="6" style="19" bestFit="1" customWidth="1"/>
    <col min="3" max="3" width="53.85546875" style="2" bestFit="1" customWidth="1"/>
    <col min="4" max="4" width="17" style="2" customWidth="1"/>
    <col min="5" max="5" width="18" style="2" customWidth="1"/>
    <col min="6" max="6" width="11.28515625" style="2" customWidth="1"/>
    <col min="7" max="7" width="12.7109375" style="18" bestFit="1" customWidth="1"/>
    <col min="8" max="8" width="12.42578125" style="20" customWidth="1"/>
    <col min="9" max="9" width="13.28515625" style="3" customWidth="1"/>
    <col min="10" max="10" width="12.5703125" style="21" customWidth="1"/>
    <col min="11" max="11" width="14.28515625" style="22" customWidth="1"/>
    <col min="12" max="22" width="12" style="22" customWidth="1"/>
    <col min="23" max="16384" width="9.7109375" style="17"/>
  </cols>
  <sheetData>
    <row r="1" spans="1:22" ht="33" customHeight="1" x14ac:dyDescent="0.25">
      <c r="A1" s="119" t="s">
        <v>43</v>
      </c>
      <c r="B1" s="119"/>
      <c r="C1" s="75" t="s">
        <v>36</v>
      </c>
      <c r="D1" s="75"/>
      <c r="E1" s="75"/>
      <c r="F1" s="120" t="s">
        <v>44</v>
      </c>
      <c r="G1" s="121"/>
      <c r="H1" s="121"/>
      <c r="I1" s="121"/>
      <c r="J1" s="122"/>
      <c r="K1" s="118" t="s">
        <v>108</v>
      </c>
      <c r="L1" s="118" t="s">
        <v>109</v>
      </c>
      <c r="M1" s="118" t="s">
        <v>110</v>
      </c>
      <c r="N1" s="118" t="s">
        <v>41</v>
      </c>
      <c r="O1" s="118" t="s">
        <v>41</v>
      </c>
      <c r="P1" s="118" t="s">
        <v>41</v>
      </c>
      <c r="Q1" s="118" t="s">
        <v>41</v>
      </c>
      <c r="R1" s="118" t="s">
        <v>41</v>
      </c>
      <c r="S1" s="118" t="s">
        <v>41</v>
      </c>
      <c r="T1" s="118" t="s">
        <v>41</v>
      </c>
      <c r="U1" s="118" t="s">
        <v>41</v>
      </c>
      <c r="V1" s="118" t="s">
        <v>41</v>
      </c>
    </row>
    <row r="2" spans="1:22" ht="21.75" customHeight="1" x14ac:dyDescent="0.25">
      <c r="A2" s="119" t="s">
        <v>42</v>
      </c>
      <c r="B2" s="119"/>
      <c r="C2" s="119"/>
      <c r="D2" s="119"/>
      <c r="E2" s="119"/>
      <c r="F2" s="119"/>
      <c r="G2" s="119"/>
      <c r="H2" s="119"/>
      <c r="I2" s="119"/>
      <c r="J2" s="119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</row>
    <row r="3" spans="1:22" s="18" customFormat="1" ht="45" x14ac:dyDescent="0.2">
      <c r="A3" s="39" t="s">
        <v>2</v>
      </c>
      <c r="B3" s="40" t="s">
        <v>3</v>
      </c>
      <c r="C3" s="40" t="s">
        <v>48</v>
      </c>
      <c r="D3" s="40" t="s">
        <v>49</v>
      </c>
      <c r="E3" s="40" t="s">
        <v>50</v>
      </c>
      <c r="F3" s="40" t="s">
        <v>51</v>
      </c>
      <c r="G3" s="41" t="s">
        <v>4</v>
      </c>
      <c r="H3" s="42" t="s">
        <v>27</v>
      </c>
      <c r="I3" s="43" t="s">
        <v>0</v>
      </c>
      <c r="J3" s="39" t="s">
        <v>5</v>
      </c>
      <c r="K3" s="107">
        <v>43425</v>
      </c>
      <c r="L3" s="107">
        <v>43425</v>
      </c>
      <c r="M3" s="107">
        <v>43425</v>
      </c>
      <c r="N3" s="44" t="s">
        <v>1</v>
      </c>
      <c r="O3" s="44" t="s">
        <v>1</v>
      </c>
      <c r="P3" s="44" t="s">
        <v>1</v>
      </c>
      <c r="Q3" s="44" t="s">
        <v>1</v>
      </c>
      <c r="R3" s="44" t="s">
        <v>1</v>
      </c>
      <c r="S3" s="44" t="s">
        <v>1</v>
      </c>
      <c r="T3" s="44" t="s">
        <v>1</v>
      </c>
      <c r="U3" s="44" t="s">
        <v>1</v>
      </c>
      <c r="V3" s="44" t="s">
        <v>1</v>
      </c>
    </row>
    <row r="4" spans="1:22" ht="60" customHeight="1" x14ac:dyDescent="0.25">
      <c r="A4" s="78" t="s">
        <v>45</v>
      </c>
      <c r="B4" s="53">
        <v>1</v>
      </c>
      <c r="C4" s="54" t="s">
        <v>52</v>
      </c>
      <c r="D4" s="64" t="s">
        <v>53</v>
      </c>
      <c r="E4" s="53" t="s">
        <v>37</v>
      </c>
      <c r="F4" s="53" t="s">
        <v>38</v>
      </c>
      <c r="G4" s="60">
        <v>207</v>
      </c>
      <c r="H4" s="37">
        <v>16</v>
      </c>
      <c r="I4" s="45">
        <f>H4-(SUM(K4:V4))</f>
        <v>16</v>
      </c>
      <c r="J4" s="46" t="str">
        <f>IF(I4&lt;0,"ATENÇÃO","OK")</f>
        <v>OK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ht="75" x14ac:dyDescent="0.25">
      <c r="A5" s="79" t="s">
        <v>46</v>
      </c>
      <c r="B5" s="53">
        <v>2</v>
      </c>
      <c r="C5" s="54" t="s">
        <v>54</v>
      </c>
      <c r="D5" s="64" t="s">
        <v>55</v>
      </c>
      <c r="E5" s="53" t="s">
        <v>37</v>
      </c>
      <c r="F5" s="53" t="s">
        <v>38</v>
      </c>
      <c r="G5" s="60">
        <v>299.99</v>
      </c>
      <c r="H5" s="37"/>
      <c r="I5" s="45">
        <f t="shared" ref="I5:I23" si="0">H5-(SUM(K5:V5))</f>
        <v>0</v>
      </c>
      <c r="J5" s="46" t="str">
        <f t="shared" ref="J5:J23" si="1">IF(I5&lt;0,"ATENÇÃO","OK")</f>
        <v>OK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</row>
    <row r="6" spans="1:22" ht="75" x14ac:dyDescent="0.25">
      <c r="A6" s="78" t="s">
        <v>46</v>
      </c>
      <c r="B6" s="53">
        <v>3</v>
      </c>
      <c r="C6" s="54" t="s">
        <v>56</v>
      </c>
      <c r="D6" s="65" t="s">
        <v>57</v>
      </c>
      <c r="E6" s="53" t="s">
        <v>37</v>
      </c>
      <c r="F6" s="53" t="s">
        <v>38</v>
      </c>
      <c r="G6" s="60">
        <v>361.99</v>
      </c>
      <c r="H6" s="38"/>
      <c r="I6" s="45">
        <f t="shared" si="0"/>
        <v>0</v>
      </c>
      <c r="J6" s="46" t="str">
        <f t="shared" si="1"/>
        <v>OK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</row>
    <row r="7" spans="1:22" ht="75" x14ac:dyDescent="0.25">
      <c r="A7" s="79" t="s">
        <v>47</v>
      </c>
      <c r="B7" s="53">
        <v>4</v>
      </c>
      <c r="C7" s="54" t="s">
        <v>58</v>
      </c>
      <c r="D7" s="65" t="s">
        <v>59</v>
      </c>
      <c r="E7" s="53" t="s">
        <v>37</v>
      </c>
      <c r="F7" s="53" t="s">
        <v>38</v>
      </c>
      <c r="G7" s="60">
        <v>363</v>
      </c>
      <c r="H7" s="38"/>
      <c r="I7" s="45">
        <f t="shared" si="0"/>
        <v>0</v>
      </c>
      <c r="J7" s="46" t="str">
        <f t="shared" si="1"/>
        <v>OK</v>
      </c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ht="75" x14ac:dyDescent="0.25">
      <c r="A8" s="79" t="s">
        <v>47</v>
      </c>
      <c r="B8" s="53">
        <v>5</v>
      </c>
      <c r="C8" s="54" t="s">
        <v>60</v>
      </c>
      <c r="D8" s="65" t="s">
        <v>61</v>
      </c>
      <c r="E8" s="53" t="s">
        <v>37</v>
      </c>
      <c r="F8" s="53" t="s">
        <v>38</v>
      </c>
      <c r="G8" s="60">
        <v>232</v>
      </c>
      <c r="H8" s="38">
        <v>16</v>
      </c>
      <c r="I8" s="45">
        <f t="shared" si="0"/>
        <v>12</v>
      </c>
      <c r="J8" s="46" t="str">
        <f t="shared" si="1"/>
        <v>OK</v>
      </c>
      <c r="K8" s="36">
        <v>4</v>
      </c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spans="1:22" ht="75" x14ac:dyDescent="0.25">
      <c r="A9" s="79" t="s">
        <v>46</v>
      </c>
      <c r="B9" s="53">
        <v>6</v>
      </c>
      <c r="C9" s="54" t="s">
        <v>62</v>
      </c>
      <c r="D9" s="65" t="s">
        <v>63</v>
      </c>
      <c r="E9" s="53" t="s">
        <v>37</v>
      </c>
      <c r="F9" s="53" t="s">
        <v>38</v>
      </c>
      <c r="G9" s="60">
        <v>399.94</v>
      </c>
      <c r="H9" s="38">
        <v>8</v>
      </c>
      <c r="I9" s="45">
        <f t="shared" si="0"/>
        <v>4</v>
      </c>
      <c r="J9" s="46" t="str">
        <f t="shared" si="1"/>
        <v>OK</v>
      </c>
      <c r="K9" s="36"/>
      <c r="L9" s="36">
        <v>4</v>
      </c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ht="75" x14ac:dyDescent="0.25">
      <c r="A10" s="79" t="s">
        <v>46</v>
      </c>
      <c r="B10" s="55">
        <v>7</v>
      </c>
      <c r="C10" s="54" t="s">
        <v>64</v>
      </c>
      <c r="D10" s="65" t="s">
        <v>65</v>
      </c>
      <c r="E10" s="53" t="s">
        <v>37</v>
      </c>
      <c r="F10" s="53" t="s">
        <v>38</v>
      </c>
      <c r="G10" s="61">
        <v>453.99</v>
      </c>
      <c r="H10" s="38"/>
      <c r="I10" s="45">
        <f t="shared" si="0"/>
        <v>0</v>
      </c>
      <c r="J10" s="46" t="str">
        <f t="shared" si="1"/>
        <v>OK</v>
      </c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</row>
    <row r="11" spans="1:22" ht="77.25" x14ac:dyDescent="0.25">
      <c r="A11" s="78" t="s">
        <v>47</v>
      </c>
      <c r="B11" s="55">
        <v>8</v>
      </c>
      <c r="C11" s="56" t="s">
        <v>66</v>
      </c>
      <c r="D11" s="65" t="s">
        <v>67</v>
      </c>
      <c r="E11" s="58" t="s">
        <v>37</v>
      </c>
      <c r="F11" s="53" t="s">
        <v>38</v>
      </c>
      <c r="G11" s="61">
        <v>422</v>
      </c>
      <c r="H11" s="38">
        <v>4</v>
      </c>
      <c r="I11" s="45">
        <f t="shared" si="0"/>
        <v>4</v>
      </c>
      <c r="J11" s="46" t="str">
        <f t="shared" si="1"/>
        <v>OK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spans="1:22" ht="75" x14ac:dyDescent="0.25">
      <c r="A12" s="79" t="s">
        <v>47</v>
      </c>
      <c r="B12" s="53">
        <v>9</v>
      </c>
      <c r="C12" s="54" t="s">
        <v>68</v>
      </c>
      <c r="D12" s="65" t="s">
        <v>69</v>
      </c>
      <c r="E12" s="53" t="s">
        <v>37</v>
      </c>
      <c r="F12" s="53" t="s">
        <v>38</v>
      </c>
      <c r="G12" s="60">
        <v>431</v>
      </c>
      <c r="H12" s="38">
        <v>8</v>
      </c>
      <c r="I12" s="45">
        <f t="shared" si="0"/>
        <v>2</v>
      </c>
      <c r="J12" s="46" t="str">
        <f t="shared" si="1"/>
        <v>OK</v>
      </c>
      <c r="K12" s="36">
        <v>6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</row>
    <row r="13" spans="1:22" ht="75" x14ac:dyDescent="0.25">
      <c r="A13" s="78" t="s">
        <v>45</v>
      </c>
      <c r="B13" s="53">
        <v>10</v>
      </c>
      <c r="C13" s="54" t="s">
        <v>70</v>
      </c>
      <c r="D13" s="65" t="s">
        <v>71</v>
      </c>
      <c r="E13" s="53" t="s">
        <v>37</v>
      </c>
      <c r="F13" s="53" t="s">
        <v>38</v>
      </c>
      <c r="G13" s="60">
        <v>430</v>
      </c>
      <c r="H13" s="38"/>
      <c r="I13" s="45">
        <f t="shared" si="0"/>
        <v>0</v>
      </c>
      <c r="J13" s="46" t="str">
        <f t="shared" si="1"/>
        <v>OK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</row>
    <row r="14" spans="1:22" ht="75" x14ac:dyDescent="0.25">
      <c r="A14" s="78" t="s">
        <v>45</v>
      </c>
      <c r="B14" s="53">
        <v>11</v>
      </c>
      <c r="C14" s="54" t="s">
        <v>72</v>
      </c>
      <c r="D14" s="65" t="s">
        <v>73</v>
      </c>
      <c r="E14" s="53" t="s">
        <v>37</v>
      </c>
      <c r="F14" s="53" t="s">
        <v>38</v>
      </c>
      <c r="G14" s="60">
        <v>639.9</v>
      </c>
      <c r="H14" s="38"/>
      <c r="I14" s="45">
        <f t="shared" si="0"/>
        <v>0</v>
      </c>
      <c r="J14" s="46" t="str">
        <f t="shared" si="1"/>
        <v>OK</v>
      </c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</row>
    <row r="15" spans="1:22" ht="75" x14ac:dyDescent="0.25">
      <c r="A15" s="79" t="s">
        <v>47</v>
      </c>
      <c r="B15" s="53">
        <v>12</v>
      </c>
      <c r="C15" s="57" t="s">
        <v>74</v>
      </c>
      <c r="D15" s="65" t="s">
        <v>75</v>
      </c>
      <c r="E15" s="59" t="s">
        <v>37</v>
      </c>
      <c r="F15" s="53" t="s">
        <v>38</v>
      </c>
      <c r="G15" s="61">
        <v>296</v>
      </c>
      <c r="H15" s="38">
        <f>4+4</f>
        <v>8</v>
      </c>
      <c r="I15" s="45">
        <f t="shared" si="0"/>
        <v>0</v>
      </c>
      <c r="J15" s="46" t="str">
        <f t="shared" si="1"/>
        <v>OK</v>
      </c>
      <c r="K15" s="36">
        <v>8</v>
      </c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</row>
    <row r="16" spans="1:22" ht="75" x14ac:dyDescent="0.25">
      <c r="A16" s="76" t="s">
        <v>45</v>
      </c>
      <c r="B16" s="50">
        <v>13</v>
      </c>
      <c r="C16" s="51" t="s">
        <v>76</v>
      </c>
      <c r="D16" s="49" t="s">
        <v>77</v>
      </c>
      <c r="E16" s="52" t="s">
        <v>37</v>
      </c>
      <c r="F16" s="52" t="s">
        <v>38</v>
      </c>
      <c r="G16" s="62">
        <v>359</v>
      </c>
      <c r="H16" s="38">
        <v>8</v>
      </c>
      <c r="I16" s="45">
        <f t="shared" si="0"/>
        <v>4</v>
      </c>
      <c r="J16" s="46" t="str">
        <f t="shared" si="1"/>
        <v>OK</v>
      </c>
      <c r="K16" s="36"/>
      <c r="L16" s="36"/>
      <c r="M16" s="36">
        <v>4</v>
      </c>
      <c r="N16" s="36"/>
      <c r="O16" s="36"/>
      <c r="P16" s="36"/>
      <c r="Q16" s="36"/>
      <c r="R16" s="36"/>
      <c r="S16" s="36"/>
      <c r="T16" s="36"/>
      <c r="U16" s="36"/>
      <c r="V16" s="36"/>
    </row>
    <row r="17" spans="1:22" ht="90" x14ac:dyDescent="0.25">
      <c r="A17" s="77" t="s">
        <v>46</v>
      </c>
      <c r="B17" s="52">
        <v>14</v>
      </c>
      <c r="C17" s="51" t="s">
        <v>78</v>
      </c>
      <c r="D17" s="49" t="s">
        <v>79</v>
      </c>
      <c r="E17" s="52" t="s">
        <v>37</v>
      </c>
      <c r="F17" s="52" t="s">
        <v>38</v>
      </c>
      <c r="G17" s="63">
        <v>599.99</v>
      </c>
      <c r="H17" s="38">
        <v>12</v>
      </c>
      <c r="I17" s="45">
        <f t="shared" si="0"/>
        <v>6</v>
      </c>
      <c r="J17" s="46" t="str">
        <f t="shared" si="1"/>
        <v>OK</v>
      </c>
      <c r="K17" s="36"/>
      <c r="L17" s="36">
        <v>6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:22" ht="81" customHeight="1" x14ac:dyDescent="0.25">
      <c r="A18" s="80"/>
      <c r="B18" s="81">
        <v>15</v>
      </c>
      <c r="C18" s="82" t="s">
        <v>88</v>
      </c>
      <c r="D18" s="83"/>
      <c r="E18" s="84"/>
      <c r="F18" s="84"/>
      <c r="G18" s="85"/>
      <c r="H18" s="87"/>
      <c r="I18" s="88"/>
      <c r="J18" s="89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:22" ht="85.5" customHeight="1" x14ac:dyDescent="0.25">
      <c r="A19" s="80"/>
      <c r="B19" s="86">
        <v>16</v>
      </c>
      <c r="C19" s="82" t="s">
        <v>89</v>
      </c>
      <c r="D19" s="83"/>
      <c r="E19" s="84"/>
      <c r="F19" s="84"/>
      <c r="G19" s="85"/>
      <c r="H19" s="87"/>
      <c r="I19" s="88"/>
      <c r="J19" s="89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</row>
    <row r="20" spans="1:22" ht="90" x14ac:dyDescent="0.25">
      <c r="A20" s="79" t="s">
        <v>46</v>
      </c>
      <c r="B20" s="53">
        <v>17</v>
      </c>
      <c r="C20" s="54" t="s">
        <v>80</v>
      </c>
      <c r="D20" s="65" t="s">
        <v>81</v>
      </c>
      <c r="E20" s="53" t="s">
        <v>37</v>
      </c>
      <c r="F20" s="53" t="s">
        <v>38</v>
      </c>
      <c r="G20" s="60">
        <v>656.99</v>
      </c>
      <c r="H20" s="38">
        <v>16</v>
      </c>
      <c r="I20" s="45">
        <f t="shared" si="0"/>
        <v>10</v>
      </c>
      <c r="J20" s="46" t="str">
        <f t="shared" si="1"/>
        <v>OK</v>
      </c>
      <c r="K20" s="36"/>
      <c r="L20" s="36">
        <v>6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:22" ht="75" x14ac:dyDescent="0.25">
      <c r="A21" s="79" t="s">
        <v>46</v>
      </c>
      <c r="B21" s="53">
        <v>18</v>
      </c>
      <c r="C21" s="54" t="s">
        <v>82</v>
      </c>
      <c r="D21" s="65" t="s">
        <v>83</v>
      </c>
      <c r="E21" s="53" t="s">
        <v>37</v>
      </c>
      <c r="F21" s="53" t="s">
        <v>38</v>
      </c>
      <c r="G21" s="60">
        <v>1809.99</v>
      </c>
      <c r="H21" s="38"/>
      <c r="I21" s="45">
        <f t="shared" si="0"/>
        <v>0</v>
      </c>
      <c r="J21" s="46" t="str">
        <f t="shared" si="1"/>
        <v>OK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:22" ht="76.5" x14ac:dyDescent="0.25">
      <c r="A22" s="79" t="s">
        <v>46</v>
      </c>
      <c r="B22" s="66">
        <v>19</v>
      </c>
      <c r="C22" s="67" t="s">
        <v>84</v>
      </c>
      <c r="D22" s="65" t="s">
        <v>85</v>
      </c>
      <c r="E22" s="58" t="s">
        <v>37</v>
      </c>
      <c r="F22" s="53" t="s">
        <v>38</v>
      </c>
      <c r="G22" s="61">
        <v>609.99</v>
      </c>
      <c r="H22" s="38">
        <v>12</v>
      </c>
      <c r="I22" s="45">
        <f t="shared" si="0"/>
        <v>8</v>
      </c>
      <c r="J22" s="46" t="str">
        <f t="shared" si="1"/>
        <v>OK</v>
      </c>
      <c r="K22" s="36"/>
      <c r="L22" s="36">
        <v>4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:22" ht="76.5" x14ac:dyDescent="0.25">
      <c r="A23" s="79" t="s">
        <v>46</v>
      </c>
      <c r="B23" s="68">
        <v>20</v>
      </c>
      <c r="C23" s="67" t="s">
        <v>86</v>
      </c>
      <c r="D23" s="65" t="s">
        <v>87</v>
      </c>
      <c r="E23" s="58" t="s">
        <v>37</v>
      </c>
      <c r="F23" s="53" t="s">
        <v>38</v>
      </c>
      <c r="G23" s="71">
        <v>874.99</v>
      </c>
      <c r="H23" s="38"/>
      <c r="I23" s="45">
        <f t="shared" si="0"/>
        <v>0</v>
      </c>
      <c r="J23" s="46" t="str">
        <f t="shared" si="1"/>
        <v>OK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x14ac:dyDescent="0.25">
      <c r="K24" s="74"/>
      <c r="L24" s="74"/>
      <c r="M24" s="74"/>
      <c r="N24" s="74"/>
    </row>
    <row r="25" spans="1:22" x14ac:dyDescent="0.25">
      <c r="C25" s="23" t="s">
        <v>34</v>
      </c>
    </row>
  </sheetData>
  <mergeCells count="15">
    <mergeCell ref="K1:K2"/>
    <mergeCell ref="A2:J2"/>
    <mergeCell ref="A1:B1"/>
    <mergeCell ref="F1:J1"/>
    <mergeCell ref="S1:S2"/>
    <mergeCell ref="L1:L2"/>
    <mergeCell ref="V1:V2"/>
    <mergeCell ref="T1:T2"/>
    <mergeCell ref="U1:U2"/>
    <mergeCell ref="M1:M2"/>
    <mergeCell ref="N1:N2"/>
    <mergeCell ref="O1:O2"/>
    <mergeCell ref="P1:P2"/>
    <mergeCell ref="Q1:Q2"/>
    <mergeCell ref="R1:R2"/>
  </mergeCells>
  <conditionalFormatting sqref="O4:V4">
    <cfRule type="cellIs" dxfId="101" priority="34" stopIfTrue="1" operator="greaterThan">
      <formula>0</formula>
    </cfRule>
    <cfRule type="cellIs" dxfId="100" priority="35" stopIfTrue="1" operator="greaterThan">
      <formula>0</formula>
    </cfRule>
    <cfRule type="cellIs" dxfId="99" priority="36" stopIfTrue="1" operator="greaterThan">
      <formula>0</formula>
    </cfRule>
  </conditionalFormatting>
  <conditionalFormatting sqref="O5:V23">
    <cfRule type="cellIs" dxfId="98" priority="31" stopIfTrue="1" operator="greaterThan">
      <formula>0</formula>
    </cfRule>
    <cfRule type="cellIs" dxfId="97" priority="32" stopIfTrue="1" operator="greaterThan">
      <formula>0</formula>
    </cfRule>
    <cfRule type="cellIs" dxfId="96" priority="33" stopIfTrue="1" operator="greaterThan">
      <formula>0</formula>
    </cfRule>
  </conditionalFormatting>
  <conditionalFormatting sqref="N4">
    <cfRule type="cellIs" dxfId="95" priority="28" stopIfTrue="1" operator="greaterThan">
      <formula>0</formula>
    </cfRule>
    <cfRule type="cellIs" dxfId="94" priority="29" stopIfTrue="1" operator="greaterThan">
      <formula>0</formula>
    </cfRule>
    <cfRule type="cellIs" dxfId="93" priority="30" stopIfTrue="1" operator="greaterThan">
      <formula>0</formula>
    </cfRule>
  </conditionalFormatting>
  <conditionalFormatting sqref="N5:N23">
    <cfRule type="cellIs" dxfId="92" priority="25" stopIfTrue="1" operator="greaterThan">
      <formula>0</formula>
    </cfRule>
    <cfRule type="cellIs" dxfId="91" priority="26" stopIfTrue="1" operator="greaterThan">
      <formula>0</formula>
    </cfRule>
    <cfRule type="cellIs" dxfId="90" priority="27" stopIfTrue="1" operator="greaterThan">
      <formula>0</formula>
    </cfRule>
  </conditionalFormatting>
  <conditionalFormatting sqref="K4">
    <cfRule type="cellIs" dxfId="89" priority="10" stopIfTrue="1" operator="greaterThan">
      <formula>0</formula>
    </cfRule>
    <cfRule type="cellIs" dxfId="88" priority="11" stopIfTrue="1" operator="greaterThan">
      <formula>0</formula>
    </cfRule>
    <cfRule type="cellIs" dxfId="87" priority="12" stopIfTrue="1" operator="greaterThan">
      <formula>0</formula>
    </cfRule>
  </conditionalFormatting>
  <conditionalFormatting sqref="K5:K23">
    <cfRule type="cellIs" dxfId="86" priority="7" stopIfTrue="1" operator="greaterThan">
      <formula>0</formula>
    </cfRule>
    <cfRule type="cellIs" dxfId="85" priority="8" stopIfTrue="1" operator="greaterThan">
      <formula>0</formula>
    </cfRule>
    <cfRule type="cellIs" dxfId="84" priority="9" stopIfTrue="1" operator="greaterThan">
      <formula>0</formula>
    </cfRule>
  </conditionalFormatting>
  <conditionalFormatting sqref="L4:M4">
    <cfRule type="cellIs" dxfId="83" priority="4" stopIfTrue="1" operator="greaterThan">
      <formula>0</formula>
    </cfRule>
    <cfRule type="cellIs" dxfId="82" priority="5" stopIfTrue="1" operator="greaterThan">
      <formula>0</formula>
    </cfRule>
    <cfRule type="cellIs" dxfId="81" priority="6" stopIfTrue="1" operator="greaterThan">
      <formula>0</formula>
    </cfRule>
  </conditionalFormatting>
  <conditionalFormatting sqref="L5:M23">
    <cfRule type="cellIs" dxfId="80" priority="1" stopIfTrue="1" operator="greaterThan">
      <formula>0</formula>
    </cfRule>
    <cfRule type="cellIs" dxfId="79" priority="2" stopIfTrue="1" operator="greaterThan">
      <formula>0</formula>
    </cfRule>
    <cfRule type="cellIs" dxfId="7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Reitoria</vt:lpstr>
      <vt:lpstr>CEART</vt:lpstr>
      <vt:lpstr>CEFID</vt:lpstr>
      <vt:lpstr>FAED</vt:lpstr>
      <vt:lpstr>CEAD</vt:lpstr>
      <vt:lpstr>CCT</vt:lpstr>
      <vt:lpstr>CEPLAN</vt:lpstr>
      <vt:lpstr>CAV</vt:lpstr>
      <vt:lpstr>CEO</vt:lpstr>
      <vt:lpstr>CESFI</vt:lpstr>
      <vt:lpstr>CERES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2015-07-08T21:27:45Z</cp:lastPrinted>
  <dcterms:created xsi:type="dcterms:W3CDTF">2010-06-19T20:43:11Z</dcterms:created>
  <dcterms:modified xsi:type="dcterms:W3CDTF">2019-03-12T13:40:21Z</dcterms:modified>
</cp:coreProperties>
</file>