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EstaPasta_de_trabalho" defaultThemeVersion="124226"/>
  <mc:AlternateContent xmlns:mc="http://schemas.openxmlformats.org/markup-compatibility/2006">
    <mc:Choice Requires="x15">
      <x15ac:absPath xmlns:x15ac="http://schemas.microsoft.com/office/spreadsheetml/2010/11/ac" url="D:\Desktop\PF\UDESC\Relatórios 2021\"/>
    </mc:Choice>
  </mc:AlternateContent>
  <xr:revisionPtr revIDLastSave="0" documentId="13_ncr:1_{924685A3-849A-4689-BCEB-B38CCCA079E3}" xr6:coauthVersionLast="46" xr6:coauthVersionMax="46" xr10:uidLastSave="{00000000-0000-0000-0000-000000000000}"/>
  <bookViews>
    <workbookView xWindow="-98" yWindow="-98" windowWidth="21795" windowHeight="11746" tabRatio="857" activeTab="11" xr2:uid="{00000000-000D-0000-FFFF-FFFF00000000}"/>
  </bookViews>
  <sheets>
    <sheet name="aditivo 1  (2)" sheetId="125" r:id="rId1"/>
    <sheet name="REITORIA_SEMS" sheetId="113" r:id="rId2"/>
    <sheet name="MUSEU" sheetId="108" r:id="rId3"/>
    <sheet name="ESAG" sheetId="105" r:id="rId4"/>
    <sheet name="CEART" sheetId="111" r:id="rId5"/>
    <sheet name="CEAD" sheetId="114" r:id="rId6"/>
    <sheet name="FAED" sheetId="112" r:id="rId7"/>
    <sheet name="CEFID" sheetId="110" r:id="rId8"/>
    <sheet name="CEAVI" sheetId="122" r:id="rId9"/>
    <sheet name="CERES" sheetId="117" r:id="rId10"/>
    <sheet name="CESFI" sheetId="121" r:id="rId11"/>
    <sheet name="GESTOR" sheetId="91" r:id="rId12"/>
    <sheet name="aditivo 1 " sheetId="124" r:id="rId13"/>
    <sheet name="Modelo Anexo II IN 002_2014" sheetId="77" r:id="rId14"/>
  </sheets>
  <definedNames>
    <definedName name="diasuteis" localSheetId="12">#REF!</definedName>
    <definedName name="diasuteis" localSheetId="0">#REF!</definedName>
    <definedName name="diasuteis" localSheetId="11">#REF!</definedName>
    <definedName name="diasuteis">#REF!</definedName>
    <definedName name="Ferias" localSheetId="12">#REF!</definedName>
    <definedName name="Ferias" localSheetId="0">#REF!</definedName>
    <definedName name="Ferias" localSheetId="11">#REF!</definedName>
    <definedName name="Ferias">#REF!</definedName>
    <definedName name="RD" localSheetId="12">OFFSET(#REF!,(MATCH(SMALL(#REF!,ROW()-10),#REF!,0)-1),0)</definedName>
    <definedName name="RD" localSheetId="0">OFFSET(#REF!,(MATCH(SMALL(#REF!,ROW()-10),#REF!,0)-1),0)</definedName>
    <definedName name="RD" localSheetId="11">OFFSET(#REF!,(MATCH(SMALL(#REF!,ROW()-10),#REF!,0)-1),0)</definedName>
    <definedName name="RD">OFFSET(#REF!,(MATCH(SMALL(#REF!,ROW()-10),#REF!,0)-1),0)</definedName>
  </definedNames>
  <calcPr calcId="191029"/>
</workbook>
</file>

<file path=xl/calcChain.xml><?xml version="1.0" encoding="utf-8"?>
<calcChain xmlns="http://schemas.openxmlformats.org/spreadsheetml/2006/main">
  <c r="O46" i="108" l="1"/>
  <c r="N46" i="108"/>
  <c r="T46" i="113"/>
  <c r="S46" i="113"/>
  <c r="R46" i="113"/>
  <c r="Q46" i="113"/>
  <c r="P46" i="113"/>
  <c r="O46" i="113"/>
  <c r="N46" i="113"/>
  <c r="K39" i="105" l="1"/>
  <c r="F2" i="125" l="1"/>
  <c r="G2" i="125" s="1"/>
  <c r="J2" i="124"/>
  <c r="G2" i="124"/>
  <c r="H2" i="124" s="1"/>
  <c r="K10" i="108" l="1"/>
  <c r="K10" i="113"/>
  <c r="G5" i="91" l="1"/>
  <c r="J5" i="91" s="1"/>
  <c r="G6" i="91"/>
  <c r="J6" i="91" s="1"/>
  <c r="G7" i="91"/>
  <c r="G8" i="91"/>
  <c r="G9" i="91"/>
  <c r="G10" i="91"/>
  <c r="J10" i="91" s="1"/>
  <c r="G11" i="91"/>
  <c r="G12" i="91"/>
  <c r="G13" i="91"/>
  <c r="G14" i="91"/>
  <c r="J14" i="91" s="1"/>
  <c r="G15" i="91"/>
  <c r="G16" i="91"/>
  <c r="G17" i="91"/>
  <c r="J17" i="91" s="1"/>
  <c r="G18" i="91"/>
  <c r="J18" i="91" s="1"/>
  <c r="G19" i="91"/>
  <c r="G20" i="91"/>
  <c r="G21" i="91"/>
  <c r="J21" i="91" s="1"/>
  <c r="G22" i="91"/>
  <c r="J22" i="91" s="1"/>
  <c r="G23" i="91"/>
  <c r="G24" i="91"/>
  <c r="G25" i="91"/>
  <c r="J25" i="91" s="1"/>
  <c r="G26" i="91"/>
  <c r="J26" i="91" s="1"/>
  <c r="G27" i="91"/>
  <c r="G28" i="91"/>
  <c r="G29" i="91"/>
  <c r="G30" i="91"/>
  <c r="J30" i="91" s="1"/>
  <c r="G31" i="91"/>
  <c r="G32" i="91"/>
  <c r="G33" i="91"/>
  <c r="J33" i="91" s="1"/>
  <c r="G34" i="91"/>
  <c r="J34" i="91" s="1"/>
  <c r="G35" i="91"/>
  <c r="G36" i="91"/>
  <c r="G37" i="91"/>
  <c r="J37" i="91" s="1"/>
  <c r="G38" i="91"/>
  <c r="J38" i="91" s="1"/>
  <c r="G39" i="91"/>
  <c r="G40" i="91"/>
  <c r="G41" i="91"/>
  <c r="J41" i="91" s="1"/>
  <c r="G42" i="91"/>
  <c r="J42" i="91" s="1"/>
  <c r="G43" i="91"/>
  <c r="G44" i="91"/>
  <c r="G45" i="91"/>
  <c r="G4" i="91"/>
  <c r="L45" i="121"/>
  <c r="M45" i="121" s="1"/>
  <c r="L44" i="121"/>
  <c r="M44" i="121" s="1"/>
  <c r="L43" i="121"/>
  <c r="M43" i="121" s="1"/>
  <c r="L42" i="121"/>
  <c r="M42" i="121" s="1"/>
  <c r="L41" i="121"/>
  <c r="M41" i="121" s="1"/>
  <c r="L40" i="121"/>
  <c r="M40" i="121" s="1"/>
  <c r="L39" i="121"/>
  <c r="M39" i="121" s="1"/>
  <c r="L38" i="121"/>
  <c r="M38" i="121" s="1"/>
  <c r="L37" i="121"/>
  <c r="M37" i="121" s="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45" i="117"/>
  <c r="M45" i="117" s="1"/>
  <c r="L44" i="117"/>
  <c r="M44" i="117" s="1"/>
  <c r="L43" i="117"/>
  <c r="M43" i="117" s="1"/>
  <c r="L42" i="117"/>
  <c r="M42" i="117" s="1"/>
  <c r="L41" i="117"/>
  <c r="M41" i="117" s="1"/>
  <c r="L40" i="117"/>
  <c r="M40" i="117" s="1"/>
  <c r="L39" i="117"/>
  <c r="M39" i="117" s="1"/>
  <c r="L38" i="117"/>
  <c r="M38" i="117" s="1"/>
  <c r="L37" i="117"/>
  <c r="M37" i="117"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L45" i="122"/>
  <c r="M45" i="122" s="1"/>
  <c r="L44" i="122"/>
  <c r="M44" i="122" s="1"/>
  <c r="L43" i="122"/>
  <c r="M43" i="122" s="1"/>
  <c r="L42" i="122"/>
  <c r="M42" i="122" s="1"/>
  <c r="L41" i="122"/>
  <c r="M41" i="122" s="1"/>
  <c r="L40" i="122"/>
  <c r="M40" i="122" s="1"/>
  <c r="L39" i="122"/>
  <c r="M39" i="122" s="1"/>
  <c r="L38" i="122"/>
  <c r="M38" i="122" s="1"/>
  <c r="L37" i="122"/>
  <c r="M37" i="122" s="1"/>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45" i="110"/>
  <c r="M45" i="110" s="1"/>
  <c r="L44" i="110"/>
  <c r="M44" i="110" s="1"/>
  <c r="L43" i="110"/>
  <c r="M43" i="110" s="1"/>
  <c r="L42" i="110"/>
  <c r="M42" i="110" s="1"/>
  <c r="L41" i="110"/>
  <c r="M41" i="110" s="1"/>
  <c r="L40" i="110"/>
  <c r="M40" i="110" s="1"/>
  <c r="L39" i="110"/>
  <c r="M39" i="110" s="1"/>
  <c r="L38" i="110"/>
  <c r="M38" i="110" s="1"/>
  <c r="L37" i="110"/>
  <c r="M37" i="110" s="1"/>
  <c r="L36" i="110"/>
  <c r="M36" i="110" s="1"/>
  <c r="L35" i="110"/>
  <c r="M35" i="110" s="1"/>
  <c r="L34" i="110"/>
  <c r="M34" i="110" s="1"/>
  <c r="L33" i="110"/>
  <c r="M33" i="110" s="1"/>
  <c r="L32" i="110"/>
  <c r="M32" i="110" s="1"/>
  <c r="L31" i="110"/>
  <c r="M31" i="110" s="1"/>
  <c r="L30" i="110"/>
  <c r="M30" i="110" s="1"/>
  <c r="L29" i="110"/>
  <c r="M29" i="110" s="1"/>
  <c r="L28" i="110"/>
  <c r="M28" i="110" s="1"/>
  <c r="L27" i="110"/>
  <c r="M27" i="110" s="1"/>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45" i="112"/>
  <c r="M45" i="112" s="1"/>
  <c r="L44" i="112"/>
  <c r="M44" i="112" s="1"/>
  <c r="L43" i="112"/>
  <c r="M43" i="112" s="1"/>
  <c r="L42" i="112"/>
  <c r="M42" i="112" s="1"/>
  <c r="L41" i="112"/>
  <c r="M41" i="112" s="1"/>
  <c r="L40" i="112"/>
  <c r="M40" i="112" s="1"/>
  <c r="L39" i="112"/>
  <c r="M39" i="112" s="1"/>
  <c r="L38" i="112"/>
  <c r="M38" i="112" s="1"/>
  <c r="L37" i="112"/>
  <c r="M37" i="112"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45" i="114"/>
  <c r="M45" i="114" s="1"/>
  <c r="L44" i="114"/>
  <c r="M44" i="114" s="1"/>
  <c r="L43" i="114"/>
  <c r="M43" i="114" s="1"/>
  <c r="L42" i="114"/>
  <c r="M42" i="114" s="1"/>
  <c r="L41" i="114"/>
  <c r="M41" i="114" s="1"/>
  <c r="L40" i="114"/>
  <c r="M40" i="114" s="1"/>
  <c r="L39" i="114"/>
  <c r="M39" i="114" s="1"/>
  <c r="L38" i="114"/>
  <c r="M38" i="114" s="1"/>
  <c r="L37" i="114"/>
  <c r="M37" i="114" s="1"/>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45" i="111"/>
  <c r="M45" i="111" s="1"/>
  <c r="L44" i="111"/>
  <c r="M44" i="111" s="1"/>
  <c r="L43" i="111"/>
  <c r="M43" i="111" s="1"/>
  <c r="L42" i="111"/>
  <c r="M42" i="111" s="1"/>
  <c r="L41" i="111"/>
  <c r="M41" i="111" s="1"/>
  <c r="L40" i="111"/>
  <c r="M40" i="111" s="1"/>
  <c r="L39" i="111"/>
  <c r="M39" i="111" s="1"/>
  <c r="L38" i="111"/>
  <c r="M38" i="111" s="1"/>
  <c r="L37" i="111"/>
  <c r="M37" i="111"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45" i="105"/>
  <c r="M45" i="105" s="1"/>
  <c r="L44" i="105"/>
  <c r="M44" i="105" s="1"/>
  <c r="L43" i="105"/>
  <c r="M43" i="105" s="1"/>
  <c r="L42" i="105"/>
  <c r="M42" i="105" s="1"/>
  <c r="L41" i="105"/>
  <c r="M41" i="105" s="1"/>
  <c r="L40" i="105"/>
  <c r="M40" i="105" s="1"/>
  <c r="L39" i="105"/>
  <c r="M39" i="105" s="1"/>
  <c r="L38" i="105"/>
  <c r="M38" i="105" s="1"/>
  <c r="L37" i="105"/>
  <c r="M37" i="105" s="1"/>
  <c r="L36" i="105"/>
  <c r="M36" i="105" s="1"/>
  <c r="L35" i="105"/>
  <c r="M35" i="105" s="1"/>
  <c r="L34" i="105"/>
  <c r="M34" i="105" s="1"/>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45" i="108"/>
  <c r="M45" i="108" s="1"/>
  <c r="L44" i="108"/>
  <c r="M44" i="108" s="1"/>
  <c r="L43" i="108"/>
  <c r="M43" i="108" s="1"/>
  <c r="L42" i="108"/>
  <c r="M42" i="108" s="1"/>
  <c r="L41" i="108"/>
  <c r="M41" i="108" s="1"/>
  <c r="L40" i="108"/>
  <c r="M40" i="108" s="1"/>
  <c r="L39" i="108"/>
  <c r="M39" i="108" s="1"/>
  <c r="L38" i="108"/>
  <c r="M38" i="108" s="1"/>
  <c r="L37" i="108"/>
  <c r="M37" i="108" s="1"/>
  <c r="L36" i="108"/>
  <c r="M36" i="108" s="1"/>
  <c r="L35" i="108"/>
  <c r="M35" i="108" s="1"/>
  <c r="L34" i="108"/>
  <c r="M34" i="108" s="1"/>
  <c r="L33" i="108"/>
  <c r="M33" i="108" s="1"/>
  <c r="L32" i="108"/>
  <c r="M32" i="108" s="1"/>
  <c r="L31" i="108"/>
  <c r="M31" i="108" s="1"/>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J29" i="91" l="1"/>
  <c r="J9" i="91"/>
  <c r="J13" i="91"/>
  <c r="J44" i="91"/>
  <c r="J40" i="91"/>
  <c r="J36" i="91"/>
  <c r="J32" i="91"/>
  <c r="J28" i="91"/>
  <c r="J24" i="91"/>
  <c r="J20" i="91"/>
  <c r="J16" i="91"/>
  <c r="J12" i="91"/>
  <c r="J8" i="91"/>
  <c r="J43" i="91"/>
  <c r="J39" i="91"/>
  <c r="J35" i="91"/>
  <c r="J31" i="91"/>
  <c r="J27" i="91"/>
  <c r="J23" i="91"/>
  <c r="J19" i="91"/>
  <c r="J15" i="91"/>
  <c r="J11" i="91"/>
  <c r="J7" i="91"/>
  <c r="G46" i="91"/>
  <c r="G50" i="91"/>
  <c r="G48" i="91"/>
  <c r="L5" i="113"/>
  <c r="L6" i="113"/>
  <c r="L7" i="113"/>
  <c r="L8" i="113"/>
  <c r="L9" i="113"/>
  <c r="L10" i="113"/>
  <c r="L11" i="113"/>
  <c r="L12" i="113"/>
  <c r="L13" i="113"/>
  <c r="L14" i="113"/>
  <c r="L15" i="113"/>
  <c r="L16" i="113"/>
  <c r="H16" i="91" s="1"/>
  <c r="K16" i="91" s="1"/>
  <c r="L17" i="113"/>
  <c r="L18" i="113"/>
  <c r="L19" i="113"/>
  <c r="L20" i="113"/>
  <c r="L21" i="113"/>
  <c r="H21" i="91" s="1"/>
  <c r="L22" i="113"/>
  <c r="H22" i="91" s="1"/>
  <c r="L23" i="113"/>
  <c r="L24" i="113"/>
  <c r="H24" i="91" s="1"/>
  <c r="K24" i="91" s="1"/>
  <c r="L25" i="113"/>
  <c r="H25" i="91" s="1"/>
  <c r="L26" i="113"/>
  <c r="L27" i="113"/>
  <c r="L28" i="113"/>
  <c r="L29" i="113"/>
  <c r="L30" i="113"/>
  <c r="L31" i="113"/>
  <c r="L32" i="113"/>
  <c r="L33" i="113"/>
  <c r="L34" i="113"/>
  <c r="L35" i="113"/>
  <c r="L36" i="113"/>
  <c r="L37" i="113"/>
  <c r="L38" i="113"/>
  <c r="L39" i="113"/>
  <c r="L40" i="113"/>
  <c r="L41" i="113"/>
  <c r="L42" i="113"/>
  <c r="L43" i="113"/>
  <c r="L44" i="113"/>
  <c r="H44" i="91" s="1"/>
  <c r="K44" i="91" s="1"/>
  <c r="L45" i="113"/>
  <c r="L4" i="113"/>
  <c r="I16" i="91" l="1"/>
  <c r="M43" i="113"/>
  <c r="H43" i="91"/>
  <c r="M35" i="113"/>
  <c r="H35" i="91"/>
  <c r="M27" i="113"/>
  <c r="H27" i="91"/>
  <c r="M19" i="113"/>
  <c r="H19" i="91"/>
  <c r="M11" i="113"/>
  <c r="H11" i="91"/>
  <c r="K22" i="91"/>
  <c r="I22" i="91"/>
  <c r="M18" i="113"/>
  <c r="H18" i="91"/>
  <c r="M10" i="113"/>
  <c r="H10" i="91"/>
  <c r="M6" i="113"/>
  <c r="H6" i="91"/>
  <c r="M45" i="113"/>
  <c r="H45" i="91"/>
  <c r="M41" i="113"/>
  <c r="H41" i="91"/>
  <c r="M37" i="113"/>
  <c r="H37" i="91"/>
  <c r="M33" i="113"/>
  <c r="H33" i="91"/>
  <c r="M29" i="113"/>
  <c r="H29" i="91"/>
  <c r="I25" i="91"/>
  <c r="K25" i="91"/>
  <c r="K21" i="91"/>
  <c r="I21" i="91"/>
  <c r="M17" i="113"/>
  <c r="H17" i="91"/>
  <c r="M13" i="113"/>
  <c r="H13" i="91"/>
  <c r="M9" i="113"/>
  <c r="H9" i="91"/>
  <c r="M5" i="113"/>
  <c r="H5" i="91"/>
  <c r="I24" i="91"/>
  <c r="M39" i="113"/>
  <c r="H39" i="91"/>
  <c r="M31" i="113"/>
  <c r="H31" i="91"/>
  <c r="M23" i="113"/>
  <c r="H23" i="91"/>
  <c r="M15" i="113"/>
  <c r="H15" i="91"/>
  <c r="M7" i="113"/>
  <c r="H7" i="91"/>
  <c r="M4" i="113"/>
  <c r="H4" i="91"/>
  <c r="M42" i="113"/>
  <c r="H42" i="91"/>
  <c r="M38" i="113"/>
  <c r="H38" i="91"/>
  <c r="M34" i="113"/>
  <c r="H34" i="91"/>
  <c r="M30" i="113"/>
  <c r="H30" i="91"/>
  <c r="M26" i="113"/>
  <c r="H26" i="91"/>
  <c r="M14" i="113"/>
  <c r="H14" i="91"/>
  <c r="M40" i="113"/>
  <c r="H40" i="91"/>
  <c r="M36" i="113"/>
  <c r="H36" i="91"/>
  <c r="M32" i="113"/>
  <c r="H32" i="91"/>
  <c r="M28" i="113"/>
  <c r="H28" i="91"/>
  <c r="M20" i="113"/>
  <c r="H20" i="91"/>
  <c r="M12" i="113"/>
  <c r="H12" i="91"/>
  <c r="M8" i="113"/>
  <c r="H8" i="91"/>
  <c r="I44" i="91"/>
  <c r="M22" i="113"/>
  <c r="M21" i="113"/>
  <c r="M25" i="113"/>
  <c r="M24" i="113"/>
  <c r="M44" i="113"/>
  <c r="M16" i="113"/>
  <c r="K5" i="91" l="1"/>
  <c r="I5" i="91"/>
  <c r="K37" i="91"/>
  <c r="I37" i="91"/>
  <c r="K10" i="91"/>
  <c r="I10" i="91"/>
  <c r="K19" i="91"/>
  <c r="I19" i="91"/>
  <c r="K20" i="91"/>
  <c r="I20" i="91"/>
  <c r="K40" i="91"/>
  <c r="I40" i="91"/>
  <c r="K34" i="91"/>
  <c r="I34" i="91"/>
  <c r="K7" i="91"/>
  <c r="I7" i="91"/>
  <c r="K39" i="91"/>
  <c r="I39" i="91"/>
  <c r="K9" i="91"/>
  <c r="I9" i="91"/>
  <c r="K17" i="91"/>
  <c r="I17" i="91"/>
  <c r="K33" i="91"/>
  <c r="I33" i="91"/>
  <c r="K41" i="91"/>
  <c r="I41" i="91"/>
  <c r="K6" i="91"/>
  <c r="I6" i="91"/>
  <c r="K18" i="91"/>
  <c r="I18" i="91"/>
  <c r="K11" i="91"/>
  <c r="I11" i="91"/>
  <c r="K27" i="91"/>
  <c r="I27" i="91"/>
  <c r="K43" i="91"/>
  <c r="I43" i="91"/>
  <c r="K13" i="91"/>
  <c r="I13" i="91"/>
  <c r="K29" i="91"/>
  <c r="I29" i="91"/>
  <c r="K45" i="91"/>
  <c r="I45" i="91"/>
  <c r="K35" i="91"/>
  <c r="I35" i="91"/>
  <c r="K8" i="91"/>
  <c r="I8" i="91"/>
  <c r="K32" i="91"/>
  <c r="I32" i="91"/>
  <c r="K26" i="91"/>
  <c r="I26" i="91"/>
  <c r="K42" i="91"/>
  <c r="I42" i="91"/>
  <c r="K23" i="91"/>
  <c r="I23" i="91"/>
  <c r="K12" i="91"/>
  <c r="I12" i="91"/>
  <c r="K28" i="91"/>
  <c r="I28" i="91"/>
  <c r="K36" i="91"/>
  <c r="I36" i="91"/>
  <c r="K14" i="91"/>
  <c r="I14" i="91"/>
  <c r="K30" i="91"/>
  <c r="I30" i="91"/>
  <c r="K38" i="91"/>
  <c r="I38" i="91"/>
  <c r="K15" i="91"/>
  <c r="I15" i="91"/>
  <c r="K31" i="91"/>
  <c r="I31" i="91"/>
  <c r="H46" i="91"/>
  <c r="J4" i="91" l="1"/>
  <c r="J46" i="91" s="1"/>
  <c r="K51" i="91" s="1"/>
  <c r="K4" i="91" l="1"/>
  <c r="K46" i="91" s="1"/>
  <c r="K52" i="91" s="1"/>
  <c r="K54" i="91" s="1"/>
  <c r="I4" i="91" l="1"/>
  <c r="I46"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10" authorId="0" shapeId="0" xr:uid="{98042717-8CCE-4C7F-A8FA-66C7FF370F71}">
      <text>
        <r>
          <rPr>
            <b/>
            <sz val="11"/>
            <color indexed="81"/>
            <rFont val="Segoe UI"/>
            <charset val="1"/>
          </rPr>
          <t>MARCELO DARCI DE SOUZA:</t>
        </r>
        <r>
          <rPr>
            <sz val="11"/>
            <color indexed="81"/>
            <rFont val="Segoe UI"/>
            <charset val="1"/>
          </rPr>
          <t xml:space="preserve">
cedido ao museu 08 mt 06/08/2020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10" authorId="0" shapeId="0" xr:uid="{BB4749FA-104F-440C-84C5-57FA40E0206C}">
      <text>
        <r>
          <rPr>
            <b/>
            <sz val="11"/>
            <color indexed="81"/>
            <rFont val="Segoe UI"/>
            <charset val="1"/>
          </rPr>
          <t>MARCELO DARCI DE SOUZA:</t>
        </r>
        <r>
          <rPr>
            <sz val="11"/>
            <color indexed="81"/>
            <rFont val="Segoe UI"/>
            <charset val="1"/>
          </rPr>
          <t xml:space="preserve">
recebido da reitoria 08 mt 06/03/2020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39" authorId="0" shapeId="0" xr:uid="{31C0421C-9E07-4085-9E8D-C7394E71D6B4}">
      <text>
        <r>
          <rPr>
            <b/>
            <sz val="11"/>
            <color indexed="81"/>
            <rFont val="Segoe UI"/>
            <charset val="1"/>
          </rPr>
          <t>MARCELO DARCI DE SOUZA:</t>
        </r>
        <r>
          <rPr>
            <sz val="11"/>
            <color indexed="81"/>
            <rFont val="Segoe UI"/>
            <charset val="1"/>
          </rPr>
          <t xml:space="preserve">
referente 1 termo aditivo da ata 02 und 25 % </t>
        </r>
      </text>
    </comment>
  </commentList>
</comments>
</file>

<file path=xl/sharedStrings.xml><?xml version="1.0" encoding="utf-8"?>
<sst xmlns="http://schemas.openxmlformats.org/spreadsheetml/2006/main" count="3303" uniqueCount="199">
  <si>
    <t>Saldo / Automático</t>
  </si>
  <si>
    <t>...../...../......</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</si>
  <si>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</si>
  <si>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</si>
  <si>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</si>
  <si>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</si>
  <si>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</si>
  <si>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</si>
  <si>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</si>
  <si>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</si>
  <si>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</si>
  <si>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</si>
  <si>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</si>
  <si>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</si>
  <si>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</si>
  <si>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</si>
  <si>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</si>
  <si>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</si>
  <si>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</si>
  <si>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</si>
  <si>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</si>
  <si>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</si>
  <si>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</si>
  <si>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</si>
  <si>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SALDO</t>
  </si>
  <si>
    <t>Qtde Registrada</t>
  </si>
  <si>
    <t>Valor Total Registrado</t>
  </si>
  <si>
    <t>Valor Total Utilizado</t>
  </si>
  <si>
    <t>Valor Total da Ata com Aditivo</t>
  </si>
  <si>
    <t>Valor Utilizado</t>
  </si>
  <si>
    <t>% Aditivos</t>
  </si>
  <si>
    <t>% Utilizado</t>
  </si>
  <si>
    <t>Qtde Utilizada</t>
  </si>
  <si>
    <t>CENTRO PARTICIPANTE: GESTOR</t>
  </si>
  <si>
    <t>OBJETO: Aquisição de divisórias, vidros, cortinas e similares – Campus I, CERES, CESFI e CEAVI</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</si>
  <si>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</si>
  <si>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</si>
  <si>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</si>
  <si>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</si>
  <si>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</si>
  <si>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</si>
  <si>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</si>
  <si>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45-03</t>
  </si>
  <si>
    <t>02387-6-013</t>
  </si>
  <si>
    <t>02590-9-008</t>
  </si>
  <si>
    <t>45-08</t>
  </si>
  <si>
    <t>03960-8-048</t>
  </si>
  <si>
    <t>45-02</t>
  </si>
  <si>
    <t>03541-6-004</t>
  </si>
  <si>
    <t>03027-9-027</t>
  </si>
  <si>
    <t>03027-9-005</t>
  </si>
  <si>
    <t>03027-9-028</t>
  </si>
  <si>
    <t>07626-0-008</t>
  </si>
  <si>
    <t>Peça</t>
  </si>
  <si>
    <t>00319-0-024</t>
  </si>
  <si>
    <t>03541-6-008</t>
  </si>
  <si>
    <t>03960-8-047</t>
  </si>
  <si>
    <t>02-30</t>
  </si>
  <si>
    <t>5005-6-009</t>
  </si>
  <si>
    <t>45-06</t>
  </si>
  <si>
    <t>11073-6-014</t>
  </si>
  <si>
    <t>16-02</t>
  </si>
  <si>
    <t>12254-8-003</t>
  </si>
  <si>
    <t>45-04</t>
  </si>
  <si>
    <t>03336-7-005</t>
  </si>
  <si>
    <t>03336-7-004</t>
  </si>
  <si>
    <t>Serviço de retirada de piso, construção de contrapiso, com trama de ferro, regularização e preparação para instalação de novos pisos. Destinar o respectivo entulho da substituição do piso.</t>
  </si>
  <si>
    <t>04-36</t>
  </si>
  <si>
    <t>5016-6-003</t>
  </si>
  <si>
    <t>03336-7-025</t>
  </si>
  <si>
    <t>00320-4-008</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</si>
  <si>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</si>
  <si>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</si>
  <si>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 COMERCIO E PRESTAÇÃO DE SERVIÇOS LTDA - EPP CNPJ 85.388.320/0001-13</t>
  </si>
  <si>
    <t>ELFORT IMPORTAÇÃO E DISTRIBUICAO DE PRODUTOS EIRELI CNPJ 09.213.849/0001-18</t>
  </si>
  <si>
    <t>Eliane</t>
  </si>
  <si>
    <t>JM</t>
  </si>
  <si>
    <t>Armstrong</t>
  </si>
  <si>
    <t>02803-7-002</t>
  </si>
  <si>
    <t xml:space="preserve">atualizado </t>
  </si>
  <si>
    <t xml:space="preserve"> AF/OS nº  xxxx/2020 Qtde. DT</t>
  </si>
  <si>
    <t xml:space="preserve">                  </t>
  </si>
  <si>
    <t>Empresa</t>
  </si>
  <si>
    <t>Descrição</t>
  </si>
  <si>
    <t>Marca/Modelo</t>
  </si>
  <si>
    <t>Grupo-Classe</t>
  </si>
  <si>
    <t>Código NUC</t>
  </si>
  <si>
    <t>Detalhamento</t>
  </si>
  <si>
    <t>ACT COMÉRCIO E SERVIÇOS EIRELI - ME CNPJ 09.220.115/0001-66</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</si>
  <si>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</si>
  <si>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t>Cebrace</t>
  </si>
  <si>
    <r>
      <t>Vidro mini-boreal incolor, 3mm.</t>
    </r>
    <r>
      <rPr>
        <b/>
        <sz val="11"/>
        <rFont val="Calibri"/>
        <family val="2"/>
      </rPr>
      <t xml:space="preserve"> Instalado</t>
    </r>
    <r>
      <rPr>
        <sz val="10"/>
        <rFont val="Arial"/>
      </rPr>
      <t>.</t>
    </r>
  </si>
  <si>
    <r>
      <t>Fornecimento e</t>
    </r>
    <r>
      <rPr>
        <b/>
        <sz val="11"/>
        <rFont val="Calibri"/>
        <family val="2"/>
      </rPr>
      <t xml:space="preserve"> instalação</t>
    </r>
    <r>
      <rPr>
        <sz val="10"/>
        <rFont val="Arial"/>
      </rPr>
      <t xml:space="preserve"> de vidro liso 3mm, incolor, incluindo massa/filete de espuma em ambas as faces, acabamento e retirada do vidro e massa anterior se houver.</t>
    </r>
  </si>
  <si>
    <r>
      <t>Fornecimento e i</t>
    </r>
    <r>
      <rPr>
        <b/>
        <sz val="11"/>
        <rFont val="Calibri"/>
        <family val="2"/>
      </rPr>
      <t xml:space="preserve">nstalação </t>
    </r>
    <r>
      <rPr>
        <sz val="10"/>
        <rFont val="Arial"/>
      </rPr>
      <t>de vidro liso 4mm, incolor, incluindo massa/filete de espuma em ambas as faces, acabamento e retirada do vidro e massa anterior se houver.</t>
    </r>
  </si>
  <si>
    <r>
      <t xml:space="preserve">Fornecimento e </t>
    </r>
    <r>
      <rPr>
        <b/>
        <sz val="11"/>
        <rFont val="Calibri"/>
        <family val="2"/>
      </rPr>
      <t>instalaçã</t>
    </r>
    <r>
      <rPr>
        <sz val="10"/>
        <rFont val="Arial"/>
      </rPr>
      <t>o de vidro liso 5mm, incolor, incluindo massa/filete de espuma em ambas as faces, acabamento e retirada do vidro e massa anterior se houver.</t>
    </r>
  </si>
  <si>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</si>
  <si>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</si>
  <si>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</si>
  <si>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 xml:space="preserve">Forro em PVC, espessura 8mm, largura 200mm, com estrutura em aço galvanizado. Cor a definir. </t>
    </r>
    <r>
      <rPr>
        <b/>
        <sz val="11"/>
        <rFont val="Calibri"/>
        <family val="2"/>
      </rPr>
      <t>Instalado.</t>
    </r>
  </si>
  <si>
    <t>Plasbil</t>
  </si>
  <si>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</si>
  <si>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indexed="8"/>
        <rFont val="Calibri"/>
        <family val="2"/>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</si>
  <si>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rPr>
      <t xml:space="preserve">nclui forra, maçaneta e todos os acessórios necessários para a sua instalação. Cor natural, pronta para pintura. </t>
    </r>
    <r>
      <rPr>
        <b/>
        <sz val="11"/>
        <rFont val="Calibri"/>
        <family val="2"/>
      </rPr>
      <t>Instalada.</t>
    </r>
  </si>
  <si>
    <t>JB Portas</t>
  </si>
  <si>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</si>
  <si>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Isover</t>
  </si>
  <si>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rPr>
      <t xml:space="preserve">Incluir todos os acessórios necessários a sua instalação e pintura. Marca de referência: Placocenter. </t>
    </r>
    <r>
      <rPr>
        <b/>
        <sz val="11"/>
        <rFont val="Calibri"/>
        <family val="2"/>
      </rPr>
      <t>Instalada.</t>
    </r>
  </si>
  <si>
    <t>Placo</t>
  </si>
  <si>
    <r>
      <t>Divisória acústica com paredes de gesso acartonado, drywall, em estrutura metálica e revestida internamente com fibra de lã de vidro para isolamento acústico.  Espessura total da parede 90mm. Remover a anterior e instalar</t>
    </r>
    <r>
      <rPr>
        <sz val="11"/>
        <rFont val="Calibri"/>
        <family val="2"/>
      </rPr>
      <t xml:space="preserve"> a nova. Incluir todos os acessórios necessários a sua instalação e pintura. Marca de referência: Placocenter. </t>
    </r>
    <r>
      <rPr>
        <b/>
        <sz val="11"/>
        <rFont val="Calibri"/>
        <family val="2"/>
      </rPr>
      <t>Instalada.</t>
    </r>
  </si>
  <si>
    <t>Jm</t>
  </si>
  <si>
    <t>RENATA ALCOFORADO LACERDA DA SILVA ME CNPJ 14.220.183/0001-65</t>
  </si>
  <si>
    <r>
      <t xml:space="preserve">Película profissional refletiva para redução de temperatura e de incidência dos raios UV. </t>
    </r>
    <r>
      <rPr>
        <b/>
        <sz val="11"/>
        <rFont val="Calibri"/>
        <family val="2"/>
      </rPr>
      <t>Instalada.</t>
    </r>
  </si>
  <si>
    <t>Nexfil</t>
  </si>
  <si>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</si>
  <si>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t>Persol</t>
  </si>
  <si>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</si>
  <si>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Piso cerâmico PEI-5</t>
    </r>
    <r>
      <rPr>
        <sz val="10"/>
        <rFont val="Arial"/>
      </rPr>
      <t xml:space="preserve">, padrão A, anti-derrapante. para uso </t>
    </r>
    <r>
      <rPr>
        <b/>
        <sz val="11"/>
        <rFont val="Calibri"/>
        <family val="2"/>
      </rPr>
      <t>externo</t>
    </r>
    <r>
      <rPr>
        <sz val="10"/>
        <rFont val="Arial"/>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</si>
  <si>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r>
      <t>Piso cerâmico PEI-5</t>
    </r>
    <r>
      <rPr>
        <sz val="10"/>
        <rFont val="Arial"/>
      </rPr>
      <t>, padrão A, anti-derrapante. Para uso</t>
    </r>
    <r>
      <rPr>
        <b/>
        <sz val="11"/>
        <rFont val="Calibri"/>
        <family val="2"/>
      </rPr>
      <t xml:space="preserve"> interno</t>
    </r>
    <r>
      <rPr>
        <sz val="10"/>
        <rFont val="Arial"/>
      </rPr>
      <t xml:space="preserve">.  Inclui todos os materiais necessário a sua instalação, cor a definir. </t>
    </r>
    <r>
      <rPr>
        <b/>
        <sz val="11"/>
        <rFont val="Calibri"/>
        <family val="2"/>
      </rPr>
      <t>Instalado.</t>
    </r>
  </si>
  <si>
    <t>Majopar</t>
  </si>
  <si>
    <t>ACT</t>
  </si>
  <si>
    <t xml:space="preserve"> INFRACORP COMERCIO E SERVIÇO EIRELI CNPJ 19.518.708/0001-67</t>
  </si>
  <si>
    <r>
      <t xml:space="preserve">Piso laminado vinílico, placas decorativas com estampagem digital de madeira com capa de uso de 0,5mm (modelo a definir); placas de aproximadamente 0,41x0,41m;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</si>
  <si>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t>Tarkett</t>
  </si>
  <si>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</si>
  <si>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Ingenor</t>
  </si>
  <si>
    <r>
      <t xml:space="preserve">Forro modular de fibra mineral AMF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</si>
  <si>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Portas de vidro - Conforme termo de referência</t>
  </si>
  <si>
    <t>Vipel</t>
  </si>
  <si>
    <t>CONFECÇÃO E INSTALAÇÃO DE UMA ESCADA MARINHEIRO COM GUARDA CORPO PADRÃO BOMBEIRO MEDINDO 7 METROS DE COMPRIMENTO PARA ACESSO AO TOPO DA CAIXA D'ÁGUA. MATERIAL TODO ZINCADO COM TRATAMENTO NAS SOLDAS E PINTADO.</t>
  </si>
  <si>
    <t>45-07</t>
  </si>
  <si>
    <t>11805-2-001</t>
  </si>
  <si>
    <t>CONFECÇÃO E INSTALAÇÃO DE UMA ESCADA MARINHEIRO COM GUARDA CORPO MEDINDO 5,80 METROS DE ALTURA POR 43 CENTÍMETROS DE LARGURA. ESSA ESCADA DARÁ ACESSO A LAJE QUE FICA SOB A CAIXA D'ÁGUA. MATERIAL GALVANIZADO DE FÁBRICA COM TRATAMENTO NAS SOLDAS E PINTADO. COR A DEFINIR.</t>
  </si>
  <si>
    <t>"Porta de abrir(giro) em alumínio na cor branca,1 folha, med. 2.05x0.80 sendo parte superior em vidro incolor 4mm e parte inferior com palheta veneziana, porta completa com guarnição, dobradiças, fechadura completa, baguete, instalada."</t>
  </si>
  <si>
    <t>10684-4-003</t>
  </si>
  <si>
    <t>"Porta de abrir(giro) em alumínio na cor branca,1 folha, med. 2.10x0.99 sendo parte superior em vidro incolor 4mm e parte inferior com palheta veneziana, porta completa com guarnição, dobradiças, fechadura completa, baguete, instalada."</t>
  </si>
  <si>
    <t>"Porta de correr em alumínio na cor branca, 2 folhas e bandeira med. 2.66x1.17, sendo 1 folha fixa toda em palheta veneziana e 1 folha móvel com parte superior em vidro incolor 4mm e parte inferior em palheta veneziana. Porta completa com guarnição, fechadura, roldanas, puxador, instalada."</t>
  </si>
  <si>
    <t>"Porta de abrir(giro) em alumínio na cor branca, 2 folhas med.2.10x1.55 sendo parte superior em vidro 4mm incolor e parte inferior em palheta veneziana. Porta completa com guarnição, fechaduras, baguete, dobradiças, puxador, instalada."</t>
  </si>
  <si>
    <t>"Porta de correr em alumínio na cor branca, com bandeira e 3 folhas med. 3,93x2,64 sendo, 1 folha fixa toda em palheta veneziana, 1 folha móvel toda em palheta veneziana e 1 folha móvel com parte superior em vidro 4mm incolor e parte inferior em palheta veneziana. porta completa com guarnição, fechadura, bagueta, dobradiças, puxador, instalada</t>
  </si>
  <si>
    <t>"Janela em alumínio na cor branca, 4 folhas med. 3.45x0.71 sendo 2 folhas fixa e 2 móvel, todas as folhas com vidro 4mm incolor. Janelas completas, com guarnição, trinco, baguete, instalada."</t>
  </si>
  <si>
    <t>cortinas, na cor bege dentro e fora, de pregas macho, tecido black out, com trilho suiço |, instalada. Medidas: Altura 2,00 m X Comprimento 2,20 m - uma abertura no meio</t>
  </si>
  <si>
    <t>Carlão Cortinas</t>
  </si>
  <si>
    <t>12337-4-001</t>
  </si>
  <si>
    <t>cortinas, na cor bege dentro e fora, de pregas macho, tecido black out, com trilho suiço |, instalada. Altura 1,80 X 5,30 de comprimento com uma abertura no meio</t>
  </si>
  <si>
    <t>cortinas, na cor bege dentro e fora, de pregas macho, tecido black out, com trilho suiço |, instalada. Altura 2,60 X 4,00 comprimento com uma abertura no meio</t>
  </si>
  <si>
    <t>cortinas, na cor bege dentro e fora, de pregas macho, tecido black out, com trilho suiço |, instalada. Altura 2,60 X 3,70 comprimento com uma abertura no meio</t>
  </si>
  <si>
    <t>cortinas, na cor bege dentro e fora, de pregas macho, tecido black out, com trilho suiço |, instalada. Altura 2,60 X 2,40 comprimento com uma abertura no meio</t>
  </si>
  <si>
    <t xml:space="preserve">Janela Maxim-Ar em aluminio, em 5 módulos, com bandeira fixa superior, cor da esquadria fosco, vidro 4mm incolor, colunas com reforço entre marcos laterais, inferior e superior. Tamanho de 6 x 2m. Retrada a estrutura anterior e instalada a nova com todos acessorios, borracha, fechaduras </t>
  </si>
  <si>
    <t>PROCESSO: 1420/2019/UDESC</t>
  </si>
  <si>
    <t>VIGÊNCIA DA ATA: 03/12/2019 até 02/12/2020</t>
  </si>
  <si>
    <t xml:space="preserve">Empresa </t>
  </si>
  <si>
    <t xml:space="preserve">TOTAL </t>
  </si>
  <si>
    <t xml:space="preserve">ADITIVO 25 % </t>
  </si>
  <si>
    <t xml:space="preserve">VALOR ADITIVO </t>
  </si>
  <si>
    <t xml:space="preserve">2 UND - 25 % </t>
  </si>
  <si>
    <t xml:space="preserve"> AF/OS nº  162/2020 Qtde. DT</t>
  </si>
  <si>
    <t>Elfort Imp. E Distr. De Produtos</t>
  </si>
  <si>
    <t xml:space="preserve"> AF/OS nº  306/2020 Qtde. DT</t>
  </si>
  <si>
    <t xml:space="preserve"> AF/OS nº  145/2020 </t>
  </si>
  <si>
    <t xml:space="preserve"> AF/OS nº  216/2020</t>
  </si>
  <si>
    <t xml:space="preserve"> AF/OS nº  274/2020</t>
  </si>
  <si>
    <t xml:space="preserve"> AF nº 534/2020 Qtde. DT</t>
  </si>
  <si>
    <t xml:space="preserve"> AF nº 90/2020 Qtde. DT</t>
  </si>
  <si>
    <t xml:space="preserve"> AF nº 333/2020 Qtde. DT</t>
  </si>
  <si>
    <t xml:space="preserve"> AF/OS nº  58/2020 Qtde. DT</t>
  </si>
  <si>
    <t xml:space="preserve"> AF/OS nº  362/2020 Qtde. DT</t>
  </si>
  <si>
    <t xml:space="preserve"> AF/OS nº  213/2020 Qtde. DT</t>
  </si>
  <si>
    <t xml:space="preserve"> AF/OS nº  2152/2020 Qtde. DT</t>
  </si>
  <si>
    <t xml:space="preserve"> AF/OS nº  0441/2020 Qtde. DT</t>
  </si>
  <si>
    <t>ACT
31/12/2020</t>
  </si>
  <si>
    <t xml:space="preserve"> AF/OS nº  303/2020 Qtde. DT</t>
  </si>
  <si>
    <t xml:space="preserve"> AF/OS nº  542/2020 Qtde. DT</t>
  </si>
  <si>
    <t xml:space="preserve"> AF/OS nº  535/2020 Qtde. DT</t>
  </si>
  <si>
    <t xml:space="preserve"> AF nº  901/2020 Qtde. DT</t>
  </si>
  <si>
    <t xml:space="preserve"> AF nº  909/2020 Qtde. DT</t>
  </si>
  <si>
    <t xml:space="preserve"> AF nº  910/2020 Qtde. DT</t>
  </si>
  <si>
    <t xml:space="preserve"> AF nº 911/2020 Qtde. DT</t>
  </si>
  <si>
    <t xml:space="preserve"> AF nº 937/2020 Qtde. DT</t>
  </si>
  <si>
    <t xml:space="preserve"> AF nº 1075/2020 Qtde. DT</t>
  </si>
  <si>
    <t xml:space="preserve"> AF/OS nº  559/2020 Qtde. DT</t>
  </si>
  <si>
    <t xml:space="preserve"> AF/OS nº  667/2020     Qtde. DT</t>
  </si>
  <si>
    <t xml:space="preserve"> AF/OS nº  777/2020 Qtde. DT</t>
  </si>
  <si>
    <t xml:space="preserve"> AF/OS nº  8072020     Qtde. DT</t>
  </si>
  <si>
    <t xml:space="preserve"> AF/OS nº  848/2020 Qtde. DT</t>
  </si>
  <si>
    <t>JM        31/12/2020</t>
  </si>
  <si>
    <t>JM     031/122020</t>
  </si>
  <si>
    <t>JM            15/10/2020</t>
  </si>
  <si>
    <t>JM           22/10/2020</t>
  </si>
  <si>
    <t xml:space="preserve"> AF/OS nº  581/2020 Qtde. DT</t>
  </si>
  <si>
    <t xml:space="preserve"> AF/OS nº 863/2020 Qtde. DT</t>
  </si>
  <si>
    <t xml:space="preserve"> AF/OS nº  2504/2019 </t>
  </si>
  <si>
    <t xml:space="preserve"> AF/OS nº  3472/2020</t>
  </si>
  <si>
    <t xml:space="preserve"> AF/OS nº  363/2020 </t>
  </si>
  <si>
    <t xml:space="preserve"> AF/OS nº  687/2020 </t>
  </si>
  <si>
    <t xml:space="preserve"> AF/OS nº  832/2020 </t>
  </si>
  <si>
    <t xml:space="preserve"> AF/OS nº  961/2020 Qtde. DT</t>
  </si>
  <si>
    <t xml:space="preserve"> AF/OS nº  994/2020 Qtde. DT</t>
  </si>
  <si>
    <t>06/11/2020 ACT</t>
  </si>
  <si>
    <t>09/11/2020 JM</t>
  </si>
  <si>
    <t xml:space="preserve"> AF/OS nº 841/2020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</si>
</sst>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 numFmtId="170" formatCode="#,##0.0000"/>
  </numFmts>
  <fonts count="29">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b/>
      <sz val="16"/>
      <name val="Arial"/>
      <family val="2"/>
    </font>
    <font>
      <b/>
      <sz val="12"/>
      <color theme="1"/>
      <name val="Calibri"/>
      <family val="2"/>
      <scheme val="minor"/>
    </font>
    <font>
      <sz val="11"/>
      <color indexed="81"/>
      <name val="Segoe UI"/>
      <charset val="1"/>
    </font>
    <font>
      <b/>
      <sz val="11"/>
      <color indexed="81"/>
      <name val="Segoe UI"/>
      <charset val="1"/>
    </font>
    <font>
      <b/>
      <sz val="10"/>
      <name val="Times New Roman"/>
      <family val="1"/>
    </font>
  </fonts>
  <fills count="21">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
      <patternFill patternType="solid">
        <fgColor theme="4" tint="0.79998168889431442"/>
        <bgColor indexed="64"/>
      </patternFill>
    </fill>
    <fill>
      <patternFill patternType="solid">
        <fgColor theme="6" tint="0.39997558519241921"/>
        <bgColor indexed="26"/>
      </patternFill>
    </fill>
    <fill>
      <patternFill patternType="solid">
        <fgColor theme="6"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87">
    <xf numFmtId="0" fontId="0" fillId="0" borderId="0" xfId="0"/>
    <xf numFmtId="0" fontId="4" fillId="0" borderId="0" xfId="1" applyFont="1" applyFill="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168" fontId="14" fillId="9" borderId="6" xfId="1" applyNumberFormat="1" applyFont="1" applyFill="1" applyBorder="1" applyAlignment="1" applyProtection="1">
      <alignment horizontal="right"/>
      <protection locked="0"/>
    </xf>
    <xf numFmtId="168" fontId="14" fillId="9" borderId="7" xfId="1" applyNumberFormat="1" applyFont="1" applyFill="1" applyBorder="1" applyAlignment="1" applyProtection="1">
      <alignment horizontal="right"/>
      <protection locked="0"/>
    </xf>
    <xf numFmtId="2" fontId="14" fillId="9" borderId="7" xfId="1" applyNumberFormat="1" applyFont="1" applyFill="1" applyBorder="1" applyAlignment="1">
      <alignment horizontal="right"/>
    </xf>
    <xf numFmtId="0" fontId="14" fillId="9" borderId="12" xfId="1" applyFont="1" applyFill="1" applyBorder="1" applyAlignment="1" applyProtection="1">
      <alignment horizontal="left"/>
      <protection locked="0"/>
    </xf>
    <xf numFmtId="0" fontId="14" fillId="9" borderId="19" xfId="1" applyFont="1" applyFill="1" applyBorder="1" applyAlignment="1" applyProtection="1">
      <alignment horizontal="left"/>
      <protection locked="0"/>
    </xf>
    <xf numFmtId="0" fontId="14" fillId="9" borderId="14" xfId="1" applyFont="1" applyFill="1" applyBorder="1" applyAlignment="1" applyProtection="1">
      <alignment horizontal="left"/>
      <protection locked="0"/>
    </xf>
    <xf numFmtId="0" fontId="14" fillId="9" borderId="0" xfId="1" applyFont="1" applyFill="1" applyBorder="1" applyAlignment="1" applyProtection="1">
      <alignment horizontal="left"/>
      <protection locked="0"/>
    </xf>
    <xf numFmtId="0" fontId="14" fillId="9" borderId="16" xfId="1" applyFont="1" applyFill="1" applyBorder="1" applyAlignment="1" applyProtection="1">
      <alignment horizontal="left"/>
      <protection locked="0"/>
    </xf>
    <xf numFmtId="0" fontId="14" fillId="9" borderId="18" xfId="1" applyFont="1" applyFill="1" applyBorder="1" applyAlignment="1" applyProtection="1">
      <alignment horizontal="left"/>
      <protection locked="0"/>
    </xf>
    <xf numFmtId="44" fontId="4" fillId="8" borderId="1" xfId="9" applyFont="1" applyFill="1" applyBorder="1" applyAlignment="1">
      <alignment vertical="center" wrapText="1"/>
    </xf>
    <xf numFmtId="44" fontId="4" fillId="8" borderId="1" xfId="1" applyNumberFormat="1" applyFont="1" applyFill="1" applyBorder="1" applyAlignment="1">
      <alignment vertical="center" wrapText="1"/>
    </xf>
    <xf numFmtId="0" fontId="4" fillId="7" borderId="1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168" fontId="4" fillId="2" borderId="1" xfId="3" applyNumberFormat="1" applyFont="1" applyFill="1" applyBorder="1" applyAlignment="1" applyProtection="1">
      <alignment horizontal="center" vertical="center" wrapText="1"/>
    </xf>
    <xf numFmtId="3" fontId="4" fillId="10" borderId="1" xfId="1" applyNumberFormat="1" applyFont="1" applyFill="1" applyBorder="1" applyAlignment="1" applyProtection="1">
      <alignment horizontal="center" vertical="center" wrapText="1"/>
      <protection locked="0"/>
    </xf>
    <xf numFmtId="10" fontId="14" fillId="9" borderId="8" xfId="13" applyNumberFormat="1" applyFont="1" applyFill="1" applyBorder="1" applyAlignment="1" applyProtection="1">
      <alignment horizontal="right"/>
      <protection locked="0"/>
    </xf>
    <xf numFmtId="0" fontId="4"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9" fontId="4" fillId="13" borderId="1" xfId="0" applyNumberFormat="1" applyFont="1" applyFill="1" applyBorder="1" applyAlignment="1">
      <alignment horizontal="center" vertical="center"/>
    </xf>
    <xf numFmtId="44" fontId="4" fillId="2" borderId="1" xfId="5" applyFont="1" applyFill="1" applyBorder="1" applyAlignment="1" applyProtection="1">
      <alignment horizontal="center" vertical="center" wrapText="1"/>
    </xf>
    <xf numFmtId="44" fontId="4" fillId="0" borderId="0" xfId="5" applyFont="1" applyFill="1" applyAlignment="1">
      <alignment vertical="center" wrapText="1"/>
    </xf>
    <xf numFmtId="44" fontId="4" fillId="0" borderId="0" xfId="1" applyNumberFormat="1" applyFont="1" applyAlignment="1">
      <alignment wrapText="1"/>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xf>
    <xf numFmtId="0" fontId="18" fillId="16" borderId="1" xfId="0" applyFont="1" applyFill="1" applyBorder="1" applyAlignment="1">
      <alignment horizontal="center" vertical="center" textRotation="90" wrapText="1"/>
    </xf>
    <xf numFmtId="0" fontId="18" fillId="16"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4" fillId="13" borderId="1" xfId="0" applyFont="1" applyFill="1" applyBorder="1" applyAlignment="1">
      <alignment horizontal="center" vertical="center"/>
    </xf>
    <xf numFmtId="0" fontId="25" fillId="13" borderId="1" xfId="0" applyFont="1" applyFill="1" applyBorder="1" applyAlignment="1">
      <alignment horizontal="center" vertical="center"/>
    </xf>
    <xf numFmtId="0" fontId="0" fillId="13" borderId="1" xfId="0" applyFill="1" applyBorder="1" applyAlignment="1">
      <alignment horizontal="justify" vertical="top"/>
    </xf>
    <xf numFmtId="0" fontId="0" fillId="13" borderId="1" xfId="0" applyFill="1" applyBorder="1" applyAlignment="1">
      <alignment horizontal="center" vertical="center"/>
    </xf>
    <xf numFmtId="0" fontId="25" fillId="12" borderId="1"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4" fillId="13" borderId="6" xfId="0" applyFont="1" applyFill="1" applyBorder="1" applyAlignment="1">
      <alignment horizontal="center" vertical="center"/>
    </xf>
    <xf numFmtId="0" fontId="0" fillId="13" borderId="1" xfId="0" applyFill="1" applyBorder="1" applyAlignment="1">
      <alignment vertical="center" wrapText="1"/>
    </xf>
    <xf numFmtId="0" fontId="0" fillId="13" borderId="1" xfId="0" applyFill="1" applyBorder="1" applyAlignment="1">
      <alignment horizontal="center" vertical="center" wrapText="1"/>
    </xf>
    <xf numFmtId="0" fontId="4" fillId="13" borderId="1" xfId="0" applyFont="1" applyFill="1" applyBorder="1" applyAlignment="1">
      <alignment vertical="center" wrapText="1"/>
    </xf>
    <xf numFmtId="0" fontId="4" fillId="13" borderId="1" xfId="0" applyFont="1" applyFill="1" applyBorder="1" applyAlignment="1">
      <alignment horizontal="center" vertical="center" wrapText="1"/>
    </xf>
    <xf numFmtId="0" fontId="24" fillId="12" borderId="6" xfId="0" applyFont="1" applyFill="1" applyBorder="1" applyAlignment="1">
      <alignment horizontal="center" vertical="center"/>
    </xf>
    <xf numFmtId="0" fontId="0" fillId="0" borderId="1" xfId="0" applyFill="1" applyBorder="1" applyAlignment="1">
      <alignment horizontal="center" vertical="center"/>
    </xf>
    <xf numFmtId="0" fontId="24" fillId="12" borderId="7" xfId="0" applyFont="1" applyFill="1" applyBorder="1" applyAlignment="1">
      <alignment horizontal="center" vertical="center"/>
    </xf>
    <xf numFmtId="0" fontId="22" fillId="12" borderId="7" xfId="0" applyFont="1" applyFill="1" applyBorder="1" applyAlignment="1">
      <alignment horizontal="center" vertical="center" wrapText="1"/>
    </xf>
    <xf numFmtId="0" fontId="24" fillId="12" borderId="8" xfId="0" applyFont="1" applyFill="1" applyBorder="1" applyAlignment="1">
      <alignment horizontal="center" vertical="center"/>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44" fontId="0" fillId="0" borderId="1" xfId="5" applyFont="1" applyBorder="1" applyAlignment="1">
      <alignment horizontal="center" vertical="center"/>
    </xf>
    <xf numFmtId="44" fontId="0" fillId="0" borderId="1" xfId="5" applyFont="1" applyFill="1" applyBorder="1" applyAlignment="1">
      <alignment horizontal="center" vertical="center"/>
    </xf>
    <xf numFmtId="3" fontId="4" fillId="12" borderId="1" xfId="1" applyNumberFormat="1" applyFont="1" applyFill="1" applyBorder="1" applyAlignment="1" applyProtection="1">
      <alignment horizontal="center" vertical="center" wrapText="1"/>
      <protection locked="0"/>
    </xf>
    <xf numFmtId="0" fontId="4" fillId="12" borderId="1" xfId="1" applyNumberFormat="1" applyFont="1" applyFill="1" applyBorder="1" applyAlignment="1" applyProtection="1">
      <alignment horizontal="center" vertical="center" wrapText="1"/>
      <protection locked="0"/>
    </xf>
    <xf numFmtId="169" fontId="4" fillId="12" borderId="1" xfId="1" applyNumberFormat="1" applyFont="1" applyFill="1" applyBorder="1" applyAlignment="1" applyProtection="1">
      <alignment horizontal="center" vertical="center" wrapText="1"/>
      <protection locked="0"/>
    </xf>
    <xf numFmtId="0" fontId="4" fillId="12" borderId="1" xfId="1" applyFont="1" applyFill="1" applyBorder="1" applyAlignment="1" applyProtection="1">
      <alignment wrapText="1"/>
      <protection locked="0"/>
    </xf>
    <xf numFmtId="0" fontId="4" fillId="12" borderId="1" xfId="1" applyFont="1" applyFill="1" applyBorder="1" applyAlignment="1" applyProtection="1">
      <alignment horizontal="center" wrapText="1"/>
      <protection locked="0"/>
    </xf>
    <xf numFmtId="0" fontId="4" fillId="12" borderId="1" xfId="1" applyFont="1" applyFill="1" applyBorder="1" applyAlignment="1">
      <alignment wrapText="1"/>
    </xf>
    <xf numFmtId="0" fontId="4" fillId="12" borderId="1" xfId="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44" fontId="0" fillId="13" borderId="1" xfId="9" applyFont="1" applyFill="1" applyBorder="1" applyAlignment="1">
      <alignment horizontal="center" vertical="center"/>
    </xf>
    <xf numFmtId="44" fontId="0" fillId="0" borderId="1" xfId="9" applyFont="1" applyBorder="1" applyAlignment="1">
      <alignment horizontal="center" vertical="center"/>
    </xf>
    <xf numFmtId="44" fontId="0" fillId="0" borderId="1" xfId="9" applyFont="1" applyFill="1" applyBorder="1" applyAlignment="1">
      <alignment horizontal="center" vertical="center"/>
    </xf>
    <xf numFmtId="0" fontId="25" fillId="18" borderId="1" xfId="0" applyFont="1" applyFill="1" applyBorder="1" applyAlignment="1">
      <alignment horizontal="center" vertical="center"/>
    </xf>
    <xf numFmtId="0" fontId="0" fillId="18" borderId="1" xfId="0" applyFill="1" applyBorder="1" applyAlignment="1">
      <alignment vertical="center" wrapText="1"/>
    </xf>
    <xf numFmtId="0" fontId="0" fillId="18" borderId="1" xfId="0" applyFill="1" applyBorder="1" applyAlignment="1">
      <alignment horizontal="center" vertical="center" wrapText="1"/>
    </xf>
    <xf numFmtId="44" fontId="0" fillId="18" borderId="1" xfId="9" applyFont="1" applyFill="1" applyBorder="1" applyAlignment="1">
      <alignment horizontal="center" vertical="center"/>
    </xf>
    <xf numFmtId="44" fontId="4" fillId="18" borderId="1" xfId="1" applyNumberFormat="1" applyFont="1" applyFill="1" applyBorder="1" applyAlignment="1">
      <alignment vertical="center" wrapText="1"/>
    </xf>
    <xf numFmtId="0" fontId="4" fillId="18" borderId="0" xfId="1" applyFont="1" applyFill="1" applyAlignment="1">
      <alignment wrapText="1"/>
    </xf>
    <xf numFmtId="0" fontId="18" fillId="19" borderId="1" xfId="0" applyFont="1" applyFill="1" applyBorder="1" applyAlignment="1">
      <alignment horizontal="center" vertical="center" textRotation="90" wrapText="1"/>
    </xf>
    <xf numFmtId="0" fontId="18" fillId="19" borderId="1" xfId="0" applyFont="1" applyFill="1" applyBorder="1" applyAlignment="1">
      <alignment horizontal="center" vertical="center" wrapText="1"/>
    </xf>
    <xf numFmtId="165" fontId="4" fillId="20" borderId="1" xfId="3" applyFont="1" applyFill="1" applyBorder="1" applyAlignment="1" applyProtection="1">
      <alignment horizontal="center" vertical="center" wrapText="1"/>
    </xf>
    <xf numFmtId="0" fontId="4" fillId="20" borderId="1" xfId="1" applyFont="1" applyFill="1" applyBorder="1" applyAlignment="1" applyProtection="1">
      <alignment horizontal="center" vertical="center" wrapText="1"/>
    </xf>
    <xf numFmtId="168" fontId="4" fillId="20" borderId="1" xfId="3" applyNumberFormat="1" applyFont="1" applyFill="1" applyBorder="1" applyAlignment="1" applyProtection="1">
      <alignment horizontal="center" vertical="center" wrapText="1"/>
    </xf>
    <xf numFmtId="0" fontId="4" fillId="20" borderId="1" xfId="1" applyFont="1" applyFill="1" applyBorder="1" applyAlignment="1">
      <alignment vertical="center" wrapText="1"/>
    </xf>
    <xf numFmtId="0" fontId="24" fillId="18" borderId="1" xfId="0" applyFont="1" applyFill="1" applyBorder="1" applyAlignment="1">
      <alignment horizontal="center" vertical="center"/>
    </xf>
    <xf numFmtId="0" fontId="22" fillId="18"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1" xfId="1" applyFont="1" applyFill="1" applyBorder="1" applyAlignment="1">
      <alignment horizontal="center" vertical="center" wrapText="1"/>
    </xf>
    <xf numFmtId="44" fontId="4" fillId="18" borderId="1" xfId="1" applyNumberFormat="1" applyFont="1" applyFill="1" applyBorder="1" applyAlignment="1">
      <alignment horizontal="center" vertical="center" wrapText="1"/>
    </xf>
    <xf numFmtId="4" fontId="4" fillId="12"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0" fontId="28" fillId="0" borderId="6" xfId="1" applyFont="1" applyBorder="1" applyAlignment="1">
      <alignment horizontal="center" vertical="center" wrapText="1"/>
    </xf>
    <xf numFmtId="44" fontId="4" fillId="0" borderId="0" xfId="9" applyFont="1" applyAlignment="1" applyProtection="1">
      <alignment wrapText="1"/>
      <protection locked="0"/>
    </xf>
    <xf numFmtId="14" fontId="17" fillId="2" borderId="1" xfId="1" applyNumberFormat="1" applyFont="1" applyFill="1" applyBorder="1" applyAlignment="1" applyProtection="1">
      <alignment horizontal="center" vertical="center" wrapText="1"/>
      <protection locked="0"/>
    </xf>
    <xf numFmtId="0" fontId="17" fillId="12" borderId="6" xfId="0" applyFont="1" applyFill="1" applyBorder="1" applyAlignment="1">
      <alignment horizontal="center" vertical="center"/>
    </xf>
    <xf numFmtId="0" fontId="17" fillId="12" borderId="8" xfId="0" applyFont="1" applyFill="1" applyBorder="1" applyAlignment="1">
      <alignment horizontal="center" vertical="center"/>
    </xf>
    <xf numFmtId="0" fontId="22" fillId="12" borderId="6"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4" fillId="12" borderId="6" xfId="0" applyFont="1" applyFill="1" applyBorder="1" applyAlignment="1">
      <alignment horizontal="center" vertical="center"/>
    </xf>
    <xf numFmtId="0" fontId="24" fillId="12" borderId="8" xfId="0" applyFont="1" applyFill="1" applyBorder="1" applyAlignment="1">
      <alignment horizontal="center" vertical="center"/>
    </xf>
    <xf numFmtId="0" fontId="24" fillId="13" borderId="6" xfId="0" applyFont="1" applyFill="1" applyBorder="1" applyAlignment="1">
      <alignment horizontal="center" vertical="center"/>
    </xf>
    <xf numFmtId="0" fontId="24" fillId="13" borderId="7" xfId="0" applyFont="1" applyFill="1" applyBorder="1" applyAlignment="1">
      <alignment horizontal="center" vertical="center"/>
    </xf>
    <xf numFmtId="0" fontId="24" fillId="13" borderId="8" xfId="0" applyFont="1" applyFill="1" applyBorder="1" applyAlignment="1">
      <alignment horizontal="center" vertical="center"/>
    </xf>
    <xf numFmtId="0" fontId="22" fillId="13" borderId="7" xfId="0" applyFont="1" applyFill="1" applyBorder="1" applyAlignment="1">
      <alignment horizontal="center" vertical="center" wrapText="1"/>
    </xf>
    <xf numFmtId="0" fontId="22" fillId="13" borderId="8" xfId="0" applyFont="1" applyFill="1" applyBorder="1" applyAlignment="1">
      <alignment horizontal="center" vertical="center" wrapText="1"/>
    </xf>
    <xf numFmtId="0" fontId="17" fillId="13" borderId="1" xfId="0" applyFont="1" applyFill="1" applyBorder="1" applyAlignment="1">
      <alignment horizontal="center" vertical="center"/>
    </xf>
    <xf numFmtId="0" fontId="22" fillId="13" borderId="6" xfId="0" applyFont="1" applyFill="1" applyBorder="1" applyAlignment="1">
      <alignment horizontal="center" vertical="center" wrapText="1"/>
    </xf>
    <xf numFmtId="0" fontId="17" fillId="13" borderId="6" xfId="0" applyFont="1" applyFill="1" applyBorder="1" applyAlignment="1">
      <alignment horizontal="center" vertical="center"/>
    </xf>
    <xf numFmtId="0" fontId="17" fillId="13" borderId="7" xfId="0" applyFont="1" applyFill="1" applyBorder="1" applyAlignment="1">
      <alignment horizontal="center" vertical="center"/>
    </xf>
    <xf numFmtId="0" fontId="17" fillId="12" borderId="1" xfId="0" applyFont="1" applyFill="1" applyBorder="1" applyAlignment="1">
      <alignment horizontal="center" vertical="center"/>
    </xf>
    <xf numFmtId="0" fontId="17" fillId="12" borderId="7"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24" fillId="12" borderId="7" xfId="0" applyFont="1" applyFill="1" applyBorder="1" applyAlignment="1">
      <alignment horizontal="center" vertical="center"/>
    </xf>
    <xf numFmtId="0" fontId="17" fillId="11" borderId="6" xfId="0" applyFont="1" applyFill="1" applyBorder="1" applyAlignment="1">
      <alignment horizontal="center" vertical="center"/>
    </xf>
    <xf numFmtId="0" fontId="17" fillId="11" borderId="7" xfId="0" applyFont="1" applyFill="1" applyBorder="1" applyAlignment="1">
      <alignment horizontal="center" vertical="center"/>
    </xf>
    <xf numFmtId="0" fontId="19" fillId="17" borderId="6" xfId="0" applyFont="1" applyFill="1" applyBorder="1" applyAlignment="1">
      <alignment horizontal="center" vertical="center" wrapText="1"/>
    </xf>
    <xf numFmtId="0" fontId="19" fillId="17" borderId="7" xfId="0" applyFont="1" applyFill="1" applyBorder="1" applyAlignment="1">
      <alignment horizontal="center" vertical="center" wrapText="1"/>
    </xf>
    <xf numFmtId="0" fontId="19" fillId="17" borderId="8" xfId="0" applyFont="1" applyFill="1" applyBorder="1" applyAlignment="1">
      <alignment horizontal="center" vertical="center" wrapText="1"/>
    </xf>
    <xf numFmtId="3" fontId="4" fillId="5" borderId="1" xfId="1" applyNumberFormat="1" applyFont="1" applyFill="1" applyBorder="1" applyAlignment="1" applyProtection="1">
      <alignment horizontal="center" vertical="center" wrapText="1"/>
      <protection locked="0"/>
    </xf>
    <xf numFmtId="0" fontId="4" fillId="6" borderId="1" xfId="0" applyNumberFormat="1" applyFont="1" applyFill="1" applyBorder="1" applyAlignment="1">
      <alignment horizontal="left" vertical="center" wrapText="1"/>
    </xf>
    <xf numFmtId="3" fontId="17" fillId="5" borderId="1" xfId="1" applyNumberFormat="1" applyFont="1" applyFill="1" applyBorder="1" applyAlignment="1" applyProtection="1">
      <alignment horizontal="center" vertical="center" wrapText="1"/>
      <protection locked="0"/>
    </xf>
    <xf numFmtId="0" fontId="14" fillId="9" borderId="16" xfId="1" applyFont="1" applyFill="1" applyBorder="1" applyAlignment="1">
      <alignment horizontal="center" vertical="center" wrapText="1"/>
    </xf>
    <xf numFmtId="0" fontId="14" fillId="9" borderId="18" xfId="1" applyFont="1" applyFill="1" applyBorder="1" applyAlignment="1">
      <alignment horizontal="center" vertical="center" wrapText="1"/>
    </xf>
    <xf numFmtId="0" fontId="14" fillId="9" borderId="17"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9" xfId="1" applyFont="1" applyFill="1" applyBorder="1" applyAlignment="1">
      <alignment horizontal="center" vertical="center" wrapText="1"/>
    </xf>
    <xf numFmtId="0" fontId="14" fillId="9" borderId="13" xfId="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0"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9" xfId="1" applyFont="1" applyFill="1" applyBorder="1" applyAlignment="1" applyProtection="1">
      <alignment horizontal="left"/>
      <protection locked="0"/>
    </xf>
    <xf numFmtId="0" fontId="14" fillId="9" borderId="10" xfId="1" applyFont="1" applyFill="1" applyBorder="1" applyAlignment="1" applyProtection="1">
      <alignment horizontal="left"/>
      <protection locked="0"/>
    </xf>
    <xf numFmtId="0" fontId="14" fillId="9" borderId="11" xfId="1" applyFont="1" applyFill="1" applyBorder="1" applyAlignment="1" applyProtection="1">
      <alignment horizontal="left"/>
      <protection locked="0"/>
    </xf>
    <xf numFmtId="0" fontId="4" fillId="6"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170" fontId="4" fillId="12" borderId="1" xfId="1" applyNumberFormat="1" applyFont="1" applyFill="1" applyBorder="1" applyAlignment="1" applyProtection="1">
      <alignment horizontal="center" vertical="center" wrapText="1"/>
      <protection locked="0"/>
    </xf>
  </cellXfs>
  <cellStyles count="20">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4" xfId="14" xr:uid="{00000000-0005-0000-0000-000005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3" xfId="16" xr:uid="{00000000-0005-0000-0000-00000D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3" xfId="15" xr:uid="{00000000-0005-0000-0000-000011000000}"/>
    <cellStyle name="Separador de milhares 3" xfId="3" xr:uid="{00000000-0005-0000-0000-000012000000}"/>
    <cellStyle name="Título 5" xfId="4" xr:uid="{00000000-0005-0000-0000-000013000000}"/>
  </cellStyles>
  <dxfs count="249">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0]!Mudar1" textlink="">
      <xdr:nvSpPr>
        <xdr:cNvPr id="2" name="Retângulo de cantos arredondados 1">
          <a:extLst>
            <a:ext uri="{FF2B5EF4-FFF2-40B4-BE49-F238E27FC236}">
              <a16:creationId xmlns:a16="http://schemas.microsoft.com/office/drawing/2014/main" id="{9CEF63D7-E287-4B6F-A872-074540C94EF4}"/>
            </a:ext>
          </a:extLst>
        </xdr:cNvPr>
        <xdr:cNvSpPr>
          <a:spLocks noChangeArrowheads="1"/>
        </xdr:cNvSpPr>
      </xdr:nvSpPr>
      <xdr:spPr bwMode="auto">
        <a:xfrm>
          <a:off x="2524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546B103F-ABA3-42F1-BA93-31D4E2B340AD}"/>
            </a:ext>
          </a:extLst>
        </xdr:cNvPr>
        <xdr:cNvSpPr>
          <a:spLocks noChangeArrowheads="1"/>
        </xdr:cNvSpPr>
      </xdr:nvSpPr>
      <xdr:spPr bwMode="auto">
        <a:xfrm>
          <a:off x="2524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8010-BDE6-4153-A8CD-0E72A644F426}">
  <dimension ref="A1:H3"/>
  <sheetViews>
    <sheetView zoomScale="80" zoomScaleNormal="80" workbookViewId="0">
      <selection activeCell="F6" sqref="F6"/>
    </sheetView>
  </sheetViews>
  <sheetFormatPr defaultColWidth="9.73046875" defaultRowHeight="36.75" customHeight="1"/>
  <cols>
    <col min="1" max="1" width="7.3984375" style="45" customWidth="1"/>
    <col min="2" max="2" width="7.1328125" style="40" customWidth="1"/>
    <col min="3" max="3" width="54.73046875" style="45" customWidth="1"/>
    <col min="4" max="4" width="12.59765625" style="45" customWidth="1"/>
    <col min="5" max="5" width="15.3984375" style="16" customWidth="1"/>
    <col min="6" max="6" width="15" style="17" customWidth="1"/>
    <col min="7" max="7" width="18.86328125" style="15" bestFit="1" customWidth="1"/>
    <col min="8" max="8" width="19.3984375" style="15" customWidth="1"/>
    <col min="9" max="16384" width="9.73046875" style="15"/>
  </cols>
  <sheetData>
    <row r="1" spans="1:8" s="16" customFormat="1" ht="50.25" customHeight="1">
      <c r="A1" s="122" t="s">
        <v>81</v>
      </c>
      <c r="B1" s="122" t="s">
        <v>4</v>
      </c>
      <c r="C1" s="123" t="s">
        <v>83</v>
      </c>
      <c r="D1" s="123" t="s">
        <v>84</v>
      </c>
      <c r="E1" s="124" t="s">
        <v>2</v>
      </c>
      <c r="F1" s="125" t="s">
        <v>25</v>
      </c>
      <c r="G1" s="126" t="s">
        <v>150</v>
      </c>
      <c r="H1" s="127" t="s">
        <v>151</v>
      </c>
    </row>
    <row r="2" spans="1:8" s="121" customFormat="1" ht="144" customHeight="1">
      <c r="A2" s="128">
        <v>10</v>
      </c>
      <c r="B2" s="116">
        <v>36</v>
      </c>
      <c r="C2" s="117" t="s">
        <v>138</v>
      </c>
      <c r="D2" s="118" t="s">
        <v>119</v>
      </c>
      <c r="E2" s="119">
        <v>2141.6</v>
      </c>
      <c r="F2" s="130">
        <f>REITORIA_SEMS!K39+MUSEU!K39+ESAG!K39+CEART!K39+FAED!K39+CEAD!K39+CEFID!K39+CERES!K39+CEAVI!K39+CESFI!K39</f>
        <v>10</v>
      </c>
      <c r="G2" s="120">
        <f>F2*E2</f>
        <v>21416</v>
      </c>
      <c r="H2" s="131" t="s">
        <v>153</v>
      </c>
    </row>
    <row r="3" spans="1:8" ht="36.75" customHeight="1">
      <c r="G3" s="63"/>
    </row>
  </sheetData>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5"/>
  <sheetViews>
    <sheetView topLeftCell="D43" zoomScale="80" zoomScaleNormal="80" workbookViewId="0">
      <selection activeCell="N1" sqref="N1:O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664062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194</v>
      </c>
      <c r="O1" s="162" t="s">
        <v>195</v>
      </c>
      <c r="P1" s="162" t="s">
        <v>80</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3" t="s">
        <v>196</v>
      </c>
      <c r="O3" s="33" t="s">
        <v>197</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10</v>
      </c>
      <c r="L4" s="38">
        <f>K4-(SUM(N4:AE4))</f>
        <v>2</v>
      </c>
      <c r="M4" s="39" t="str">
        <f>IF(L4&lt;0,"ATENÇÃO","OK")</f>
        <v>OK</v>
      </c>
      <c r="N4" s="101">
        <v>8</v>
      </c>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40</v>
      </c>
      <c r="L6" s="38">
        <f t="shared" si="0"/>
        <v>29</v>
      </c>
      <c r="M6" s="39" t="str">
        <f t="shared" si="1"/>
        <v>OK</v>
      </c>
      <c r="N6" s="101">
        <v>11</v>
      </c>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40</v>
      </c>
      <c r="L7" s="38">
        <f t="shared" si="0"/>
        <v>24</v>
      </c>
      <c r="M7" s="39" t="str">
        <f t="shared" si="1"/>
        <v>OK</v>
      </c>
      <c r="N7" s="101">
        <v>16</v>
      </c>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40</v>
      </c>
      <c r="L8" s="38">
        <f t="shared" si="0"/>
        <v>32</v>
      </c>
      <c r="M8" s="39" t="str">
        <f t="shared" si="1"/>
        <v>OK</v>
      </c>
      <c r="N8" s="101">
        <v>8</v>
      </c>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300</v>
      </c>
      <c r="L9" s="38">
        <f t="shared" si="0"/>
        <v>299</v>
      </c>
      <c r="M9" s="39" t="str">
        <f t="shared" si="1"/>
        <v>OK</v>
      </c>
      <c r="N9" s="101"/>
      <c r="O9" s="101">
        <v>1</v>
      </c>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200</v>
      </c>
      <c r="L10" s="38">
        <f t="shared" si="0"/>
        <v>178</v>
      </c>
      <c r="M10" s="39" t="str">
        <f t="shared" si="1"/>
        <v>OK</v>
      </c>
      <c r="N10" s="101"/>
      <c r="O10" s="101">
        <v>22</v>
      </c>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50</v>
      </c>
      <c r="L11" s="38">
        <f t="shared" si="0"/>
        <v>1</v>
      </c>
      <c r="M11" s="39" t="str">
        <f t="shared" si="1"/>
        <v>OK</v>
      </c>
      <c r="N11" s="101"/>
      <c r="O11" s="101">
        <v>49</v>
      </c>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10</v>
      </c>
      <c r="L12" s="38">
        <f t="shared" si="0"/>
        <v>8</v>
      </c>
      <c r="M12" s="39" t="str">
        <f t="shared" si="1"/>
        <v>OK</v>
      </c>
      <c r="N12" s="101"/>
      <c r="O12" s="101">
        <v>2</v>
      </c>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4</v>
      </c>
      <c r="L13" s="38">
        <f t="shared" si="0"/>
        <v>2</v>
      </c>
      <c r="M13" s="39" t="str">
        <f t="shared" si="1"/>
        <v>OK</v>
      </c>
      <c r="N13" s="101"/>
      <c r="O13" s="101">
        <v>2</v>
      </c>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4</v>
      </c>
      <c r="L14" s="38">
        <f t="shared" si="0"/>
        <v>2</v>
      </c>
      <c r="M14" s="39" t="str">
        <f t="shared" si="1"/>
        <v>OK</v>
      </c>
      <c r="N14" s="101"/>
      <c r="O14" s="101">
        <v>2</v>
      </c>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50</v>
      </c>
      <c r="L16" s="38">
        <f t="shared" si="0"/>
        <v>45</v>
      </c>
      <c r="M16" s="39" t="str">
        <f t="shared" si="1"/>
        <v>OK</v>
      </c>
      <c r="N16" s="101"/>
      <c r="O16" s="101">
        <v>5</v>
      </c>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50</v>
      </c>
      <c r="L17" s="38">
        <f t="shared" si="0"/>
        <v>45</v>
      </c>
      <c r="M17" s="39" t="str">
        <f t="shared" si="1"/>
        <v>OK</v>
      </c>
      <c r="N17" s="101"/>
      <c r="O17" s="101">
        <v>5</v>
      </c>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30</v>
      </c>
      <c r="L18" s="38">
        <f t="shared" si="0"/>
        <v>30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30</v>
      </c>
      <c r="L19" s="38">
        <f t="shared" si="0"/>
        <v>30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180</v>
      </c>
      <c r="L20" s="38">
        <f t="shared" si="0"/>
        <v>180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200</v>
      </c>
      <c r="L25" s="38">
        <f t="shared" si="0"/>
        <v>200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v>100</v>
      </c>
      <c r="L26" s="38">
        <f t="shared" si="0"/>
        <v>100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40:A44"/>
    <mergeCell ref="Y1:Y2"/>
    <mergeCell ref="Z1:Z2"/>
    <mergeCell ref="AA1:AA2"/>
    <mergeCell ref="D1:J1"/>
    <mergeCell ref="K1:M1"/>
    <mergeCell ref="A1:C1"/>
    <mergeCell ref="P1:P2"/>
    <mergeCell ref="Q1:Q2"/>
    <mergeCell ref="R1:R2"/>
    <mergeCell ref="W1:W2"/>
    <mergeCell ref="X1:X2"/>
    <mergeCell ref="A21:A24"/>
    <mergeCell ref="B21:B24"/>
    <mergeCell ref="A25:A27"/>
    <mergeCell ref="A2:M2"/>
    <mergeCell ref="AE1:AE2"/>
    <mergeCell ref="A4:A8"/>
    <mergeCell ref="B4:B8"/>
    <mergeCell ref="A9:A19"/>
    <mergeCell ref="B9:B19"/>
    <mergeCell ref="AD1:AD2"/>
    <mergeCell ref="AB1:AB2"/>
    <mergeCell ref="AC1:AC2"/>
    <mergeCell ref="V1:V2"/>
    <mergeCell ref="N1:N2"/>
    <mergeCell ref="T1:T2"/>
    <mergeCell ref="U1:U2"/>
    <mergeCell ref="S1:S2"/>
    <mergeCell ref="O1:O2"/>
    <mergeCell ref="A34:A39"/>
    <mergeCell ref="B35:B39"/>
    <mergeCell ref="B25:B27"/>
    <mergeCell ref="A29:A30"/>
    <mergeCell ref="B29:B30"/>
    <mergeCell ref="A32:A33"/>
    <mergeCell ref="B32:B33"/>
  </mergeCells>
  <conditionalFormatting sqref="P4:T39">
    <cfRule type="cellIs" dxfId="98" priority="10" stopIfTrue="1" operator="greaterThan">
      <formula>0</formula>
    </cfRule>
    <cfRule type="cellIs" dxfId="97" priority="11" stopIfTrue="1" operator="greaterThan">
      <formula>0</formula>
    </cfRule>
    <cfRule type="cellIs" dxfId="96" priority="12" stopIfTrue="1" operator="greaterThan">
      <formula>0</formula>
    </cfRule>
  </conditionalFormatting>
  <conditionalFormatting sqref="U5:W39 X4:Y39">
    <cfRule type="cellIs" dxfId="95" priority="13" stopIfTrue="1" operator="greaterThan">
      <formula>0</formula>
    </cfRule>
    <cfRule type="cellIs" dxfId="94" priority="14" stopIfTrue="1" operator="greaterThan">
      <formula>0</formula>
    </cfRule>
    <cfRule type="cellIs" dxfId="93" priority="15" stopIfTrue="1" operator="greaterThan">
      <formula>0</formula>
    </cfRule>
  </conditionalFormatting>
  <conditionalFormatting sqref="Z4:AE39">
    <cfRule type="cellIs" dxfId="92" priority="19" stopIfTrue="1" operator="greaterThan">
      <formula>0</formula>
    </cfRule>
    <cfRule type="cellIs" dxfId="91" priority="20" stopIfTrue="1" operator="greaterThan">
      <formula>0</formula>
    </cfRule>
    <cfRule type="cellIs" dxfId="90" priority="21" stopIfTrue="1" operator="greaterThan">
      <formula>0</formula>
    </cfRule>
  </conditionalFormatting>
  <conditionalFormatting sqref="U4:W4">
    <cfRule type="cellIs" dxfId="89" priority="16" stopIfTrue="1" operator="greaterThan">
      <formula>0</formula>
    </cfRule>
    <cfRule type="cellIs" dxfId="88" priority="17" stopIfTrue="1" operator="greaterThan">
      <formula>0</formula>
    </cfRule>
    <cfRule type="cellIs" dxfId="87" priority="18" stopIfTrue="1" operator="greaterThan">
      <formula>0</formula>
    </cfRule>
  </conditionalFormatting>
  <conditionalFormatting sqref="N5:N39">
    <cfRule type="cellIs" dxfId="11" priority="1" stopIfTrue="1" operator="greaterThan">
      <formula>0</formula>
    </cfRule>
    <cfRule type="cellIs" dxfId="10" priority="2" stopIfTrue="1" operator="greaterThan">
      <formula>0</formula>
    </cfRule>
    <cfRule type="cellIs" dxfId="9" priority="3" stopIfTrue="1" operator="greaterThan">
      <formula>0</formula>
    </cfRule>
  </conditionalFormatting>
  <conditionalFormatting sqref="N4 O4:O39">
    <cfRule type="cellIs" dxfId="8" priority="4" stopIfTrue="1" operator="greaterThan">
      <formula>0</formula>
    </cfRule>
    <cfRule type="cellIs" dxfId="7" priority="5" stopIfTrue="1" operator="greaterThan">
      <formula>0</formula>
    </cfRule>
    <cfRule type="cellIs" dxfId="6" priority="6"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5"/>
  <sheetViews>
    <sheetView topLeftCell="E40" zoomScale="80" zoomScaleNormal="80" workbookViewId="0">
      <selection activeCell="N1" sqref="N1:O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156</v>
      </c>
      <c r="O1" s="162" t="s">
        <v>198</v>
      </c>
      <c r="P1" s="162" t="s">
        <v>80</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34">
        <v>43899</v>
      </c>
      <c r="O3" s="134">
        <v>44127</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20</v>
      </c>
      <c r="L4" s="38">
        <f>K4-(SUM(N4:AE4))</f>
        <v>20</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v>40</v>
      </c>
      <c r="L5" s="38">
        <f t="shared" ref="L5:L45" si="0">K5-(SUM(N5:AE5))</f>
        <v>40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c r="L7" s="38">
        <f t="shared" si="0"/>
        <v>0</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150</v>
      </c>
      <c r="L9" s="38">
        <f t="shared" si="0"/>
        <v>150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c r="L10" s="38">
        <f t="shared" si="0"/>
        <v>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10</v>
      </c>
      <c r="L13" s="38">
        <f t="shared" si="0"/>
        <v>10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6</v>
      </c>
      <c r="L14" s="38">
        <f t="shared" si="0"/>
        <v>6</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150</v>
      </c>
      <c r="L16" s="38">
        <f t="shared" si="0"/>
        <v>150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150</v>
      </c>
      <c r="L17" s="38">
        <f t="shared" si="0"/>
        <v>150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50</v>
      </c>
      <c r="L18" s="38">
        <f t="shared" si="0"/>
        <v>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200</v>
      </c>
      <c r="L20" s="38">
        <f t="shared" si="0"/>
        <v>82.13</v>
      </c>
      <c r="M20" s="39" t="str">
        <f t="shared" si="1"/>
        <v>OK</v>
      </c>
      <c r="N20" s="101">
        <v>112</v>
      </c>
      <c r="O20" s="107">
        <v>5.87</v>
      </c>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150</v>
      </c>
      <c r="L21" s="38">
        <f t="shared" si="0"/>
        <v>150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v>40</v>
      </c>
      <c r="L29" s="38">
        <f t="shared" si="0"/>
        <v>40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W1:W2"/>
    <mergeCell ref="A2:M2"/>
    <mergeCell ref="R1:R2"/>
    <mergeCell ref="S1:S2"/>
    <mergeCell ref="T1:T2"/>
    <mergeCell ref="D1:J1"/>
    <mergeCell ref="K1:M1"/>
    <mergeCell ref="A40:A44"/>
    <mergeCell ref="AE1:AE2"/>
    <mergeCell ref="Z1:Z2"/>
    <mergeCell ref="AA1:AA2"/>
    <mergeCell ref="AB1:AB2"/>
    <mergeCell ref="AC1:AC2"/>
    <mergeCell ref="AD1:AD2"/>
    <mergeCell ref="V1:V2"/>
    <mergeCell ref="Q1:Q2"/>
    <mergeCell ref="A1:C1"/>
    <mergeCell ref="U1:U2"/>
    <mergeCell ref="N1:N2"/>
    <mergeCell ref="O1:O2"/>
    <mergeCell ref="P1:P2"/>
    <mergeCell ref="X1:X2"/>
    <mergeCell ref="Y1:Y2"/>
    <mergeCell ref="A4:A8"/>
    <mergeCell ref="B4:B8"/>
    <mergeCell ref="A9:A19"/>
    <mergeCell ref="B9:B19"/>
    <mergeCell ref="A21:A24"/>
    <mergeCell ref="B21:B24"/>
    <mergeCell ref="A34:A39"/>
    <mergeCell ref="B35:B39"/>
    <mergeCell ref="A25:A27"/>
    <mergeCell ref="B25:B27"/>
    <mergeCell ref="A29:A30"/>
    <mergeCell ref="B29:B30"/>
    <mergeCell ref="A32:A33"/>
    <mergeCell ref="B32:B33"/>
  </mergeCells>
  <conditionalFormatting sqref="P4:T39">
    <cfRule type="cellIs" dxfId="86" priority="16" stopIfTrue="1" operator="greaterThan">
      <formula>0</formula>
    </cfRule>
    <cfRule type="cellIs" dxfId="85" priority="17" stopIfTrue="1" operator="greaterThan">
      <formula>0</formula>
    </cfRule>
    <cfRule type="cellIs" dxfId="84" priority="18" stopIfTrue="1" operator="greaterThan">
      <formula>0</formula>
    </cfRule>
  </conditionalFormatting>
  <conditionalFormatting sqref="Z4:AE39">
    <cfRule type="cellIs" dxfId="83" priority="25" stopIfTrue="1" operator="greaterThan">
      <formula>0</formula>
    </cfRule>
    <cfRule type="cellIs" dxfId="82" priority="26" stopIfTrue="1" operator="greaterThan">
      <formula>0</formula>
    </cfRule>
    <cfRule type="cellIs" dxfId="81" priority="27" stopIfTrue="1" operator="greaterThan">
      <formula>0</formula>
    </cfRule>
  </conditionalFormatting>
  <conditionalFormatting sqref="U5:W39 X4:Y39">
    <cfRule type="cellIs" dxfId="80" priority="19" stopIfTrue="1" operator="greaterThan">
      <formula>0</formula>
    </cfRule>
    <cfRule type="cellIs" dxfId="79" priority="20" stopIfTrue="1" operator="greaterThan">
      <formula>0</formula>
    </cfRule>
    <cfRule type="cellIs" dxfId="78" priority="21" stopIfTrue="1" operator="greaterThan">
      <formula>0</formula>
    </cfRule>
  </conditionalFormatting>
  <conditionalFormatting sqref="U4:W4">
    <cfRule type="cellIs" dxfId="77" priority="22" stopIfTrue="1" operator="greaterThan">
      <formula>0</formula>
    </cfRule>
    <cfRule type="cellIs" dxfId="76" priority="23" stopIfTrue="1" operator="greaterThan">
      <formula>0</formula>
    </cfRule>
    <cfRule type="cellIs" dxfId="75" priority="24" stopIfTrue="1" operator="greaterThan">
      <formula>0</formula>
    </cfRule>
  </conditionalFormatting>
  <conditionalFormatting sqref="N5:N39">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conditionalFormatting sqref="N4 O4:O39">
    <cfRule type="cellIs" dxfId="2" priority="4" stopIfTrue="1" operator="greaterThan">
      <formula>0</formula>
    </cfRule>
    <cfRule type="cellIs" dxfId="1" priority="5" stopIfTrue="1" operator="greaterThan">
      <formula>0</formula>
    </cfRule>
    <cfRule type="cellIs" dxfId="0" priority="6" stopIfTrue="1" operator="greaterThan">
      <formula>0</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5"/>
  <sheetViews>
    <sheetView tabSelected="1" zoomScale="80" zoomScaleNormal="80" workbookViewId="0">
      <selection activeCell="A34" sqref="A34:J39"/>
    </sheetView>
  </sheetViews>
  <sheetFormatPr defaultColWidth="9.73046875" defaultRowHeight="36.75" customHeight="1"/>
  <cols>
    <col min="1" max="1" width="7.3984375" style="1" customWidth="1"/>
    <col min="2" max="2" width="30.3984375" style="1" customWidth="1"/>
    <col min="3" max="3" width="7.1328125" style="40" customWidth="1"/>
    <col min="4" max="4" width="54.73046875" style="1" customWidth="1"/>
    <col min="5" max="5" width="12.59765625" style="1" customWidth="1"/>
    <col min="6" max="6" width="15.3984375" style="16" customWidth="1"/>
    <col min="7" max="7" width="15" style="17" customWidth="1"/>
    <col min="8" max="8" width="13.265625" style="41" customWidth="1"/>
    <col min="9" max="9" width="15" style="18" bestFit="1" customWidth="1"/>
    <col min="10" max="10" width="17.59765625" style="15" customWidth="1"/>
    <col min="11" max="11" width="18.86328125" style="15" bestFit="1" customWidth="1"/>
    <col min="12" max="16384" width="9.73046875" style="15"/>
  </cols>
  <sheetData>
    <row r="1" spans="1:11" ht="36.75" customHeight="1">
      <c r="A1" s="163" t="s">
        <v>147</v>
      </c>
      <c r="B1" s="163"/>
      <c r="C1" s="163"/>
      <c r="D1" s="163" t="s">
        <v>34</v>
      </c>
      <c r="E1" s="163"/>
      <c r="F1" s="163"/>
      <c r="G1" s="177" t="s">
        <v>148</v>
      </c>
      <c r="H1" s="177"/>
      <c r="I1" s="177"/>
      <c r="J1" s="177"/>
      <c r="K1" s="177"/>
    </row>
    <row r="2" spans="1:11" ht="36.75" customHeight="1">
      <c r="A2" s="163" t="s">
        <v>33</v>
      </c>
      <c r="B2" s="163"/>
      <c r="C2" s="163"/>
      <c r="D2" s="163"/>
      <c r="E2" s="163"/>
      <c r="F2" s="163"/>
      <c r="G2" s="163"/>
      <c r="H2" s="163"/>
      <c r="I2" s="163"/>
      <c r="J2" s="163"/>
      <c r="K2" s="163"/>
    </row>
    <row r="3" spans="1:11" s="16" customFormat="1" ht="50.25" customHeight="1">
      <c r="A3" s="68" t="s">
        <v>81</v>
      </c>
      <c r="B3" s="68" t="s">
        <v>82</v>
      </c>
      <c r="C3" s="68" t="s">
        <v>4</v>
      </c>
      <c r="D3" s="69" t="s">
        <v>83</v>
      </c>
      <c r="E3" s="69" t="s">
        <v>84</v>
      </c>
      <c r="F3" s="34" t="s">
        <v>2</v>
      </c>
      <c r="G3" s="35" t="s">
        <v>25</v>
      </c>
      <c r="H3" s="36" t="s">
        <v>32</v>
      </c>
      <c r="I3" s="33" t="s">
        <v>24</v>
      </c>
      <c r="J3" s="42" t="s">
        <v>26</v>
      </c>
      <c r="K3" s="42" t="s">
        <v>27</v>
      </c>
    </row>
    <row r="4" spans="1:11" ht="39.950000000000003" customHeight="1">
      <c r="A4" s="157">
        <v>1</v>
      </c>
      <c r="B4" s="159" t="s">
        <v>88</v>
      </c>
      <c r="C4" s="67">
        <v>1</v>
      </c>
      <c r="D4" s="46" t="s">
        <v>89</v>
      </c>
      <c r="E4" s="51" t="s">
        <v>90</v>
      </c>
      <c r="F4" s="108">
        <v>250</v>
      </c>
      <c r="G4" s="31">
        <f>REITORIA_SEMS!K4+MUSEU!K4+ESAG!K4+CEART!K4+FAED!K4+CEAD!K4+CEFID!K4+CERES!K4+CEAVI!K4+CESFI!K4</f>
        <v>190</v>
      </c>
      <c r="H4" s="38">
        <f>SUM((REITORIA_SEMS!K4-REITORIA_SEMS!L4)+(MUSEU!K4-MUSEU!L4)+(ESAG!K4-ESAG!L4)+(CEART!K4-CEART!L4)+(FAED!K4-FAED!L4)+(CEAD!K4-CEAD!L4)+(CEFID!K4-CEFID!L4)+(CERES!K4-CERES!L4)+(CEAVI!K4-CEAVI!L4)+(CESFI!K4-CESFI!L4))</f>
        <v>61.65</v>
      </c>
      <c r="I4" s="43">
        <f>G4-H4</f>
        <v>128.35</v>
      </c>
      <c r="J4" s="29">
        <f>G4*F4</f>
        <v>47500</v>
      </c>
      <c r="K4" s="30">
        <f>F4*H4</f>
        <v>15412.5</v>
      </c>
    </row>
    <row r="5" spans="1:11" ht="39.950000000000003" customHeight="1">
      <c r="A5" s="158"/>
      <c r="B5" s="160"/>
      <c r="C5" s="67">
        <v>2</v>
      </c>
      <c r="D5" s="47" t="s">
        <v>91</v>
      </c>
      <c r="E5" s="70" t="s">
        <v>90</v>
      </c>
      <c r="F5" s="108">
        <v>87</v>
      </c>
      <c r="G5" s="31">
        <f>REITORIA_SEMS!K5+MUSEU!K5+ESAG!K5+CEART!K5+FAED!K5+CEAD!K5+CEFID!K5+CERES!K5+CEAVI!K5+CESFI!K5</f>
        <v>118</v>
      </c>
      <c r="H5" s="38">
        <f>SUM((REITORIA_SEMS!K5-REITORIA_SEMS!L5)+(MUSEU!K5-MUSEU!L5)+(ESAG!K5-ESAG!L5)+(CEART!K5-CEART!L5)+(FAED!K5-FAED!L5)+(CEAD!K5-CEAD!L5)+(CEFID!K5-CEFID!L5)+(CERES!K5-CERES!L5)+(CEAVI!K5-CEAVI!L5)+(CESFI!K5-CESFI!L5))</f>
        <v>0</v>
      </c>
      <c r="I5" s="43">
        <f t="shared" ref="I5:I45" si="0">G5-H5</f>
        <v>118</v>
      </c>
      <c r="J5" s="29">
        <f t="shared" ref="J5:J44" si="1">G5*F5</f>
        <v>10266</v>
      </c>
      <c r="K5" s="30">
        <f t="shared" ref="K5:K45" si="2">F5*H5</f>
        <v>0</v>
      </c>
    </row>
    <row r="6" spans="1:11" ht="39.950000000000003" customHeight="1">
      <c r="A6" s="158"/>
      <c r="B6" s="160"/>
      <c r="C6" s="67">
        <v>3</v>
      </c>
      <c r="D6" s="46" t="s">
        <v>92</v>
      </c>
      <c r="E6" s="71" t="s">
        <v>90</v>
      </c>
      <c r="F6" s="108">
        <v>80</v>
      </c>
      <c r="G6" s="31">
        <f>REITORIA_SEMS!K6+MUSEU!K6+ESAG!K6+CEART!K6+FAED!K6+CEAD!K6+CEFID!K6+CERES!K6+CEAVI!K6+CESFI!K6</f>
        <v>149</v>
      </c>
      <c r="H6" s="38">
        <f>SUM((REITORIA_SEMS!K6-REITORIA_SEMS!L6)+(MUSEU!K6-MUSEU!L6)+(ESAG!K6-ESAG!L6)+(CEART!K6-CEART!L6)+(FAED!K6-FAED!L6)+(CEAD!K6-CEAD!L6)+(CEFID!K6-CEFID!L6)+(CERES!K6-CERES!L6)+(CEAVI!K6-CEAVI!L6)+(CESFI!K6-CESFI!L6))</f>
        <v>16</v>
      </c>
      <c r="I6" s="43">
        <f t="shared" si="0"/>
        <v>133</v>
      </c>
      <c r="J6" s="29">
        <f t="shared" si="1"/>
        <v>11920</v>
      </c>
      <c r="K6" s="30">
        <f t="shared" si="2"/>
        <v>1280</v>
      </c>
    </row>
    <row r="7" spans="1:11" ht="39.950000000000003" customHeight="1">
      <c r="A7" s="158"/>
      <c r="B7" s="160"/>
      <c r="C7" s="67">
        <v>4</v>
      </c>
      <c r="D7" s="46" t="s">
        <v>93</v>
      </c>
      <c r="E7" s="71" t="s">
        <v>90</v>
      </c>
      <c r="F7" s="108">
        <v>87.62</v>
      </c>
      <c r="G7" s="31">
        <f>REITORIA_SEMS!K7+MUSEU!K7+ESAG!K7+CEART!K7+FAED!K7+CEAD!K7+CEFID!K7+CERES!K7+CEAVI!K7+CESFI!K7</f>
        <v>253</v>
      </c>
      <c r="H7" s="38">
        <f>SUM((REITORIA_SEMS!K7-REITORIA_SEMS!L7)+(MUSEU!K7-MUSEU!L7)+(ESAG!K7-ESAG!L7)+(CEART!K7-CEART!L7)+(FAED!K7-FAED!L7)+(CEAD!K7-CEAD!L7)+(CEFID!K7-CEFID!L7)+(CERES!K7-CERES!L7)+(CEAVI!K7-CEAVI!L7)+(CESFI!K7-CESFI!L7))</f>
        <v>60</v>
      </c>
      <c r="I7" s="43">
        <f t="shared" si="0"/>
        <v>193</v>
      </c>
      <c r="J7" s="29">
        <f t="shared" si="1"/>
        <v>22167.86</v>
      </c>
      <c r="K7" s="30">
        <f t="shared" si="2"/>
        <v>5257.2000000000007</v>
      </c>
    </row>
    <row r="8" spans="1:11" ht="39.950000000000003" customHeight="1">
      <c r="A8" s="158"/>
      <c r="B8" s="161"/>
      <c r="C8" s="67">
        <v>5</v>
      </c>
      <c r="D8" s="46" t="s">
        <v>94</v>
      </c>
      <c r="E8" s="71" t="s">
        <v>90</v>
      </c>
      <c r="F8" s="108">
        <v>99.71</v>
      </c>
      <c r="G8" s="31">
        <f>REITORIA_SEMS!K8+MUSEU!K8+ESAG!K8+CEART!K8+FAED!K8+CEAD!K8+CEFID!K8+CERES!K8+CEAVI!K8+CESFI!K8</f>
        <v>192</v>
      </c>
      <c r="H8" s="38">
        <f>SUM((REITORIA_SEMS!K8-REITORIA_SEMS!L8)+(MUSEU!K8-MUSEU!L8)+(ESAG!K8-ESAG!L8)+(CEART!K8-CEART!L8)+(FAED!K8-FAED!L8)+(CEAD!K8-CEAD!L8)+(CEFID!K8-CEFID!L8)+(CERES!K8-CERES!L8)+(CEAVI!K8-CEAVI!L8)+(CESFI!K8-CESFI!L8))</f>
        <v>38</v>
      </c>
      <c r="I8" s="43">
        <f t="shared" si="0"/>
        <v>154</v>
      </c>
      <c r="J8" s="29">
        <f t="shared" si="1"/>
        <v>19144.32</v>
      </c>
      <c r="K8" s="30">
        <f t="shared" si="2"/>
        <v>3788.9799999999996</v>
      </c>
    </row>
    <row r="9" spans="1:11" ht="39.950000000000003" customHeight="1">
      <c r="A9" s="149">
        <v>2</v>
      </c>
      <c r="B9" s="150" t="s">
        <v>73</v>
      </c>
      <c r="C9" s="66">
        <v>6</v>
      </c>
      <c r="D9" s="49" t="s">
        <v>95</v>
      </c>
      <c r="E9" s="72" t="s">
        <v>96</v>
      </c>
      <c r="F9" s="109">
        <v>78</v>
      </c>
      <c r="G9" s="31">
        <f>REITORIA_SEMS!K9+MUSEU!K9+ESAG!K9+CEART!K9+FAED!K9+CEAD!K9+CEFID!K9+CERES!K9+CEAVI!K9+CESFI!K9</f>
        <v>1284</v>
      </c>
      <c r="H9" s="38">
        <f>SUM((REITORIA_SEMS!K9-REITORIA_SEMS!L9)+(MUSEU!K9-MUSEU!L9)+(ESAG!K9-ESAG!L9)+(CEART!K9-CEART!L9)+(FAED!K9-FAED!L9)+(CEAD!K9-CEAD!L9)+(CEFID!K9-CEFID!L9)+(CERES!K9-CERES!L9)+(CEAVI!K9-CEAVI!L9)+(CESFI!K9-CESFI!L9))</f>
        <v>61.21</v>
      </c>
      <c r="I9" s="43">
        <f t="shared" si="0"/>
        <v>1222.79</v>
      </c>
      <c r="J9" s="29">
        <f t="shared" si="1"/>
        <v>100152</v>
      </c>
      <c r="K9" s="30">
        <f t="shared" si="2"/>
        <v>4774.38</v>
      </c>
    </row>
    <row r="10" spans="1:11" ht="39.950000000000003" customHeight="1">
      <c r="A10" s="149"/>
      <c r="B10" s="147"/>
      <c r="C10" s="66">
        <v>7</v>
      </c>
      <c r="D10" s="49" t="s">
        <v>97</v>
      </c>
      <c r="E10" s="54" t="s">
        <v>96</v>
      </c>
      <c r="F10" s="109">
        <v>110</v>
      </c>
      <c r="G10" s="31">
        <f>REITORIA_SEMS!K10+MUSEU!K10+ESAG!K10+CEART!K10+FAED!K10+CEAD!K10+CEFID!K10+CERES!K10+CEAVI!K10+CESFI!K10</f>
        <v>698</v>
      </c>
      <c r="H10" s="38">
        <f>SUM((REITORIA_SEMS!K10-REITORIA_SEMS!L10)+(MUSEU!K10-MUSEU!L10)+(ESAG!K10-ESAG!L10)+(CEART!K10-CEART!L10)+(FAED!K10-FAED!L10)+(CEAD!K10-CEAD!L10)+(CEFID!K10-CEFID!L10)+(CERES!K10-CERES!L10)+(CEAVI!K10-CEAVI!L10)+(CESFI!K10-CESFI!L10))</f>
        <v>130.06270000000001</v>
      </c>
      <c r="I10" s="43">
        <f t="shared" si="0"/>
        <v>567.93730000000005</v>
      </c>
      <c r="J10" s="29">
        <f t="shared" si="1"/>
        <v>76780</v>
      </c>
      <c r="K10" s="30">
        <f t="shared" si="2"/>
        <v>14306.897000000001</v>
      </c>
    </row>
    <row r="11" spans="1:11" ht="39.950000000000003" customHeight="1">
      <c r="A11" s="149"/>
      <c r="B11" s="147"/>
      <c r="C11" s="66">
        <v>8</v>
      </c>
      <c r="D11" s="49" t="s">
        <v>98</v>
      </c>
      <c r="E11" s="72" t="s">
        <v>99</v>
      </c>
      <c r="F11" s="109">
        <v>45</v>
      </c>
      <c r="G11" s="31">
        <f>REITORIA_SEMS!K11+MUSEU!K11+ESAG!K11+CEART!K11+FAED!K11+CEAD!K11+CEFID!K11+CERES!K11+CEAVI!K11+CESFI!K11</f>
        <v>485</v>
      </c>
      <c r="H11" s="38">
        <f>SUM((REITORIA_SEMS!K11-REITORIA_SEMS!L11)+(MUSEU!K11-MUSEU!L11)+(ESAG!K11-ESAG!L11)+(CEART!K11-CEART!L11)+(FAED!K11-FAED!L11)+(CEAD!K11-CEAD!L11)+(CEFID!K11-CEFID!L11)+(CERES!K11-CERES!L11)+(CEAVI!K11-CEAVI!L11)+(CESFI!K11-CESFI!L11))</f>
        <v>59</v>
      </c>
      <c r="I11" s="43">
        <f t="shared" si="0"/>
        <v>426</v>
      </c>
      <c r="J11" s="29">
        <f t="shared" si="1"/>
        <v>21825</v>
      </c>
      <c r="K11" s="30">
        <f t="shared" si="2"/>
        <v>2655</v>
      </c>
    </row>
    <row r="12" spans="1:11" ht="39.950000000000003" customHeight="1">
      <c r="A12" s="149"/>
      <c r="B12" s="147"/>
      <c r="C12" s="66">
        <v>9</v>
      </c>
      <c r="D12" s="50" t="s">
        <v>100</v>
      </c>
      <c r="E12" s="73" t="s">
        <v>96</v>
      </c>
      <c r="F12" s="110">
        <v>200.79</v>
      </c>
      <c r="G12" s="31">
        <f>REITORIA_SEMS!K12+MUSEU!K12+ESAG!K12+CEART!K12+FAED!K12+CEAD!K12+CEFID!K12+CERES!K12+CEAVI!K12+CESFI!K12</f>
        <v>51</v>
      </c>
      <c r="H12" s="38">
        <f>SUM((REITORIA_SEMS!K12-REITORIA_SEMS!L12)+(MUSEU!K12-MUSEU!L12)+(ESAG!K12-ESAG!L12)+(CEART!K12-CEART!L12)+(FAED!K12-FAED!L12)+(CEAD!K12-CEAD!L12)+(CEFID!K12-CEFID!L12)+(CERES!K12-CERES!L12)+(CEAVI!K12-CEAVI!L12)+(CESFI!K12-CESFI!L12))</f>
        <v>10</v>
      </c>
      <c r="I12" s="43">
        <f t="shared" si="0"/>
        <v>41</v>
      </c>
      <c r="J12" s="29">
        <f t="shared" si="1"/>
        <v>10240.289999999999</v>
      </c>
      <c r="K12" s="30">
        <f t="shared" si="2"/>
        <v>2007.8999999999999</v>
      </c>
    </row>
    <row r="13" spans="1:11" ht="39.950000000000003" customHeight="1">
      <c r="A13" s="149"/>
      <c r="B13" s="147"/>
      <c r="C13" s="66">
        <v>10</v>
      </c>
      <c r="D13" s="50" t="s">
        <v>101</v>
      </c>
      <c r="E13" s="73" t="s">
        <v>96</v>
      </c>
      <c r="F13" s="110">
        <v>180</v>
      </c>
      <c r="G13" s="31">
        <f>REITORIA_SEMS!K13+MUSEU!K13+ESAG!K13+CEART!K13+FAED!K13+CEAD!K13+CEFID!K13+CERES!K13+CEAVI!K13+CESFI!K13</f>
        <v>48</v>
      </c>
      <c r="H13" s="38">
        <f>SUM((REITORIA_SEMS!K13-REITORIA_SEMS!L13)+(MUSEU!K13-MUSEU!L13)+(ESAG!K13-ESAG!L13)+(CEART!K13-CEART!L13)+(FAED!K13-FAED!L13)+(CEAD!K13-CEAD!L13)+(CEFID!K13-CEFID!L13)+(CERES!K13-CERES!L13)+(CEAVI!K13-CEAVI!L13)+(CESFI!K13-CESFI!L13))</f>
        <v>3</v>
      </c>
      <c r="I13" s="43">
        <f t="shared" si="0"/>
        <v>45</v>
      </c>
      <c r="J13" s="29">
        <f t="shared" si="1"/>
        <v>8640</v>
      </c>
      <c r="K13" s="30">
        <f t="shared" si="2"/>
        <v>540</v>
      </c>
    </row>
    <row r="14" spans="1:11" ht="39.950000000000003" customHeight="1">
      <c r="A14" s="149"/>
      <c r="B14" s="147"/>
      <c r="C14" s="66">
        <v>11</v>
      </c>
      <c r="D14" s="49" t="s">
        <v>102</v>
      </c>
      <c r="E14" s="72" t="s">
        <v>103</v>
      </c>
      <c r="F14" s="109">
        <v>798.79</v>
      </c>
      <c r="G14" s="31">
        <f>REITORIA_SEMS!K14+MUSEU!K14+ESAG!K14+CEART!K14+FAED!K14+CEAD!K14+CEFID!K14+CERES!K14+CEAVI!K14+CESFI!K14</f>
        <v>30</v>
      </c>
      <c r="H14" s="38">
        <f>SUM((REITORIA_SEMS!K14-REITORIA_SEMS!L14)+(MUSEU!K14-MUSEU!L14)+(ESAG!K14-ESAG!L14)+(CEART!K14-CEART!L14)+(FAED!K14-FAED!L14)+(CEAD!K14-CEAD!L14)+(CEFID!K14-CEFID!L14)+(CERES!K14-CERES!L14)+(CEAVI!K14-CEAVI!L14)+(CESFI!K14-CESFI!L14))</f>
        <v>2</v>
      </c>
      <c r="I14" s="43">
        <f t="shared" si="0"/>
        <v>28</v>
      </c>
      <c r="J14" s="29">
        <f t="shared" si="1"/>
        <v>23963.699999999997</v>
      </c>
      <c r="K14" s="30">
        <f t="shared" si="2"/>
        <v>1597.58</v>
      </c>
    </row>
    <row r="15" spans="1:11" ht="39.950000000000003" customHeight="1">
      <c r="A15" s="149"/>
      <c r="B15" s="147"/>
      <c r="C15" s="66">
        <v>12</v>
      </c>
      <c r="D15" s="49" t="s">
        <v>104</v>
      </c>
      <c r="E15" s="72" t="s">
        <v>105</v>
      </c>
      <c r="F15" s="111">
        <v>70</v>
      </c>
      <c r="G15" s="31">
        <f>REITORIA_SEMS!K15+MUSEU!K15+ESAG!K15+CEART!K15+FAED!K15+CEAD!K15+CEFID!K15+CERES!K15+CEAVI!K15+CESFI!K15</f>
        <v>221</v>
      </c>
      <c r="H15" s="38">
        <f>SUM((REITORIA_SEMS!K15-REITORIA_SEMS!L15)+(MUSEU!K15-MUSEU!L15)+(ESAG!K15-ESAG!L15)+(CEART!K15-CEART!L15)+(FAED!K15-FAED!L15)+(CEAD!K15-CEAD!L15)+(CEFID!K15-CEFID!L15)+(CERES!K15-CERES!L15)+(CEAVI!K15-CEAVI!L15)+(CESFI!K15-CESFI!L15))</f>
        <v>0</v>
      </c>
      <c r="I15" s="43">
        <f t="shared" si="0"/>
        <v>221</v>
      </c>
      <c r="J15" s="29">
        <f t="shared" si="1"/>
        <v>15470</v>
      </c>
      <c r="K15" s="30">
        <f t="shared" si="2"/>
        <v>0</v>
      </c>
    </row>
    <row r="16" spans="1:11" ht="39.950000000000003" customHeight="1">
      <c r="A16" s="149"/>
      <c r="B16" s="147"/>
      <c r="C16" s="66">
        <v>13</v>
      </c>
      <c r="D16" s="49" t="s">
        <v>106</v>
      </c>
      <c r="E16" s="72" t="s">
        <v>107</v>
      </c>
      <c r="F16" s="109">
        <v>220</v>
      </c>
      <c r="G16" s="31">
        <f>REITORIA_SEMS!K16+MUSEU!K16+ESAG!K16+CEART!K16+FAED!K16+CEAD!K16+CEFID!K16+CERES!K16+CEAVI!K16+CESFI!K16</f>
        <v>964</v>
      </c>
      <c r="H16" s="38">
        <f>SUM((REITORIA_SEMS!K16-REITORIA_SEMS!L16)+(MUSEU!K16-MUSEU!L16)+(ESAG!K16-ESAG!L16)+(CEART!K16-CEART!L16)+(FAED!K16-FAED!L16)+(CEAD!K16-CEAD!L16)+(CEFID!K16-CEFID!L16)+(CERES!K16-CERES!L16)+(CEAVI!K16-CEAVI!L16)+(CESFI!K16-CESFI!L16))</f>
        <v>26.050000000000011</v>
      </c>
      <c r="I16" s="43">
        <f t="shared" si="0"/>
        <v>937.95</v>
      </c>
      <c r="J16" s="29">
        <f t="shared" si="1"/>
        <v>212080</v>
      </c>
      <c r="K16" s="30">
        <f t="shared" si="2"/>
        <v>5731.0000000000027</v>
      </c>
    </row>
    <row r="17" spans="1:11" ht="39.950000000000003" customHeight="1">
      <c r="A17" s="149"/>
      <c r="B17" s="147"/>
      <c r="C17" s="66">
        <v>14</v>
      </c>
      <c r="D17" s="49" t="s">
        <v>108</v>
      </c>
      <c r="E17" s="72" t="s">
        <v>107</v>
      </c>
      <c r="F17" s="109">
        <v>146</v>
      </c>
      <c r="G17" s="31">
        <f>REITORIA_SEMS!K17+MUSEU!K17+ESAG!K17+CEART!K17+FAED!K17+CEAD!K17+CEFID!K17+CERES!K17+CEAVI!K17+CESFI!K17</f>
        <v>1764</v>
      </c>
      <c r="H17" s="38">
        <f>SUM((REITORIA_SEMS!K17-REITORIA_SEMS!L17)+(MUSEU!K17-MUSEU!L17)+(ESAG!K17-ESAG!L17)+(CEART!K17-CEART!L17)+(FAED!K17-FAED!L17)+(CEAD!K17-CEAD!L17)+(CEFID!K17-CEFID!L17)+(CERES!K17-CERES!L17)+(CEAVI!K17-CEAVI!L17)+(CESFI!K17-CESFI!L17))</f>
        <v>10.760000000000005</v>
      </c>
      <c r="I17" s="43">
        <f t="shared" si="0"/>
        <v>1753.24</v>
      </c>
      <c r="J17" s="29">
        <f t="shared" si="1"/>
        <v>257544</v>
      </c>
      <c r="K17" s="30">
        <f t="shared" si="2"/>
        <v>1570.9600000000007</v>
      </c>
    </row>
    <row r="18" spans="1:11" ht="39.950000000000003" customHeight="1">
      <c r="A18" s="149"/>
      <c r="B18" s="147"/>
      <c r="C18" s="66">
        <v>15</v>
      </c>
      <c r="D18" s="49" t="s">
        <v>35</v>
      </c>
      <c r="E18" s="72" t="s">
        <v>76</v>
      </c>
      <c r="F18" s="109">
        <v>5</v>
      </c>
      <c r="G18" s="31">
        <f>REITORIA_SEMS!K18+MUSEU!K18+ESAG!K18+CEART!K18+FAED!K18+CEAD!K18+CEFID!K18+CERES!K18+CEAVI!K18+CESFI!K18</f>
        <v>905</v>
      </c>
      <c r="H18" s="38">
        <f>SUM((REITORIA_SEMS!K18-REITORIA_SEMS!L18)+(MUSEU!K18-MUSEU!L18)+(ESAG!K18-ESAG!L18)+(CEART!K18-CEART!L18)+(FAED!K18-FAED!L18)+(CEAD!K18-CEAD!L18)+(CEFID!K18-CEFID!L18)+(CERES!K18-CERES!L18)+(CEAVI!K18-CEAVI!L18)+(CESFI!K18-CESFI!L18))</f>
        <v>110</v>
      </c>
      <c r="I18" s="43">
        <f t="shared" si="0"/>
        <v>795</v>
      </c>
      <c r="J18" s="29">
        <f t="shared" si="1"/>
        <v>4525</v>
      </c>
      <c r="K18" s="30">
        <f t="shared" si="2"/>
        <v>550</v>
      </c>
    </row>
    <row r="19" spans="1:11" ht="39.950000000000003" customHeight="1">
      <c r="A19" s="149"/>
      <c r="B19" s="148"/>
      <c r="C19" s="66">
        <v>16</v>
      </c>
      <c r="D19" s="49" t="s">
        <v>36</v>
      </c>
      <c r="E19" s="72" t="s">
        <v>109</v>
      </c>
      <c r="F19" s="109">
        <v>9</v>
      </c>
      <c r="G19" s="31">
        <f>REITORIA_SEMS!K19+MUSEU!K19+ESAG!K19+CEART!K19+FAED!K19+CEAD!K19+CEFID!K19+CERES!K19+CEAVI!K19+CESFI!K19</f>
        <v>1220</v>
      </c>
      <c r="H19" s="38">
        <f>SUM((REITORIA_SEMS!K19-REITORIA_SEMS!L19)+(MUSEU!K19-MUSEU!L19)+(ESAG!K19-ESAG!L19)+(CEART!K19-CEART!L19)+(FAED!K19-FAED!L19)+(CEAD!K19-CEAD!L19)+(CEFID!K19-CEFID!L19)+(CERES!K19-CERES!L19)+(CEAVI!K19-CEAVI!L19)+(CESFI!K19-CESFI!L19))</f>
        <v>110</v>
      </c>
      <c r="I19" s="43">
        <f t="shared" si="0"/>
        <v>1110</v>
      </c>
      <c r="J19" s="29">
        <f t="shared" si="1"/>
        <v>10980</v>
      </c>
      <c r="K19" s="30">
        <f t="shared" si="2"/>
        <v>990</v>
      </c>
    </row>
    <row r="20" spans="1:11" ht="39.950000000000003" customHeight="1">
      <c r="A20" s="67">
        <v>3</v>
      </c>
      <c r="B20" s="64" t="s">
        <v>110</v>
      </c>
      <c r="C20" s="67">
        <v>17</v>
      </c>
      <c r="D20" s="47" t="s">
        <v>111</v>
      </c>
      <c r="E20" s="70" t="s">
        <v>112</v>
      </c>
      <c r="F20" s="112">
        <v>59.7</v>
      </c>
      <c r="G20" s="31">
        <f>REITORIA_SEMS!K20+MUSEU!K20+ESAG!K20+CEART!K20+FAED!K20+CEAD!K20+CEFID!K20+CERES!K20+CEAVI!K20+CESFI!K20</f>
        <v>900</v>
      </c>
      <c r="H20" s="38">
        <f>SUM((REITORIA_SEMS!K20-REITORIA_SEMS!L20)+(MUSEU!K20-MUSEU!L20)+(ESAG!K20-ESAG!L20)+(CEART!K20-CEART!L20)+(FAED!K20-FAED!L20)+(CEAD!K20-CEAD!L20)+(CEFID!K20-CEFID!L20)+(CERES!K20-CERES!L20)+(CEAVI!K20-CEAVI!L20)+(CESFI!K20-CESFI!L20))</f>
        <v>273.02999999999997</v>
      </c>
      <c r="I20" s="43">
        <f t="shared" si="0"/>
        <v>626.97</v>
      </c>
      <c r="J20" s="29">
        <f t="shared" si="1"/>
        <v>53730</v>
      </c>
      <c r="K20" s="30">
        <f t="shared" si="2"/>
        <v>16299.891</v>
      </c>
    </row>
    <row r="21" spans="1:11" ht="39.950000000000003" customHeight="1">
      <c r="A21" s="151">
        <v>4</v>
      </c>
      <c r="B21" s="150" t="s">
        <v>74</v>
      </c>
      <c r="C21" s="66">
        <v>18</v>
      </c>
      <c r="D21" s="49" t="s">
        <v>113</v>
      </c>
      <c r="E21" s="72" t="s">
        <v>114</v>
      </c>
      <c r="F21" s="109">
        <v>126.59</v>
      </c>
      <c r="G21" s="31">
        <f>REITORIA_SEMS!K21+MUSEU!K21+ESAG!K21+CEART!K21+FAED!K21+CEAD!K21+CEFID!K21+CERES!K21+CEAVI!K21+CESFI!K21</f>
        <v>605</v>
      </c>
      <c r="H21" s="38">
        <f>SUM((REITORIA_SEMS!K21-REITORIA_SEMS!L21)+(MUSEU!K21-MUSEU!L21)+(ESAG!K21-ESAG!L21)+(CEART!K21-CEART!L21)+(FAED!K21-FAED!L21)+(CEAD!K21-CEAD!L21)+(CEFID!K21-CEFID!L21)+(CERES!K21-CERES!L21)+(CEAVI!K21-CEAVI!L21)+(CESFI!K21-CESFI!L21))</f>
        <v>109.33</v>
      </c>
      <c r="I21" s="43">
        <f t="shared" si="0"/>
        <v>495.67</v>
      </c>
      <c r="J21" s="29">
        <f t="shared" si="1"/>
        <v>76586.95</v>
      </c>
      <c r="K21" s="30">
        <f t="shared" si="2"/>
        <v>13840.084699999999</v>
      </c>
    </row>
    <row r="22" spans="1:11" ht="39.950000000000003" customHeight="1">
      <c r="A22" s="152"/>
      <c r="B22" s="147"/>
      <c r="C22" s="66">
        <v>19</v>
      </c>
      <c r="D22" s="49" t="s">
        <v>115</v>
      </c>
      <c r="E22" s="72" t="s">
        <v>114</v>
      </c>
      <c r="F22" s="109">
        <v>110.7</v>
      </c>
      <c r="G22" s="31">
        <f>REITORIA_SEMS!K22+MUSEU!K22+ESAG!K22+CEART!K22+FAED!K22+CEAD!K22+CEFID!K22+CERES!K22+CEAVI!K22+CESFI!K22</f>
        <v>455</v>
      </c>
      <c r="H22" s="38">
        <f>SUM((REITORIA_SEMS!K22-REITORIA_SEMS!L22)+(MUSEU!K22-MUSEU!L22)+(ESAG!K22-ESAG!L22)+(CEART!K22-CEART!L22)+(FAED!K22-FAED!L22)+(CEAD!K22-CEAD!L22)+(CEFID!K22-CEFID!L22)+(CERES!K22-CERES!L22)+(CEAVI!K22-CEAVI!L22)+(CESFI!K22-CESFI!L22))</f>
        <v>99</v>
      </c>
      <c r="I22" s="43">
        <f t="shared" si="0"/>
        <v>356</v>
      </c>
      <c r="J22" s="29">
        <f t="shared" si="1"/>
        <v>50368.5</v>
      </c>
      <c r="K22" s="30">
        <f t="shared" si="2"/>
        <v>10959.300000000001</v>
      </c>
    </row>
    <row r="23" spans="1:11" ht="39.950000000000003" customHeight="1">
      <c r="A23" s="152"/>
      <c r="B23" s="147"/>
      <c r="C23" s="66">
        <v>20</v>
      </c>
      <c r="D23" s="49" t="s">
        <v>71</v>
      </c>
      <c r="E23" s="72" t="s">
        <v>114</v>
      </c>
      <c r="F23" s="109">
        <v>200</v>
      </c>
      <c r="G23" s="31">
        <f>REITORIA_SEMS!K23+MUSEU!K23+ESAG!K23+CEART!K23+FAED!K23+CEAD!K23+CEFID!K23+CERES!K23+CEAVI!K23+CESFI!K23</f>
        <v>90</v>
      </c>
      <c r="H23" s="38">
        <f>SUM((REITORIA_SEMS!K23-REITORIA_SEMS!L23)+(MUSEU!K23-MUSEU!L23)+(ESAG!K23-ESAG!L23)+(CEART!K23-CEART!L23)+(FAED!K23-FAED!L23)+(CEAD!K23-CEAD!L23)+(CEFID!K23-CEFID!L23)+(CERES!K23-CERES!L23)+(CEAVI!K23-CEAVI!L23)+(CESFI!K23-CESFI!L23))</f>
        <v>15</v>
      </c>
      <c r="I23" s="43">
        <f t="shared" si="0"/>
        <v>75</v>
      </c>
      <c r="J23" s="29">
        <f t="shared" si="1"/>
        <v>18000</v>
      </c>
      <c r="K23" s="30">
        <f t="shared" si="2"/>
        <v>3000</v>
      </c>
    </row>
    <row r="24" spans="1:11" ht="39.950000000000003" customHeight="1">
      <c r="A24" s="152"/>
      <c r="B24" s="148"/>
      <c r="C24" s="66">
        <v>21</v>
      </c>
      <c r="D24" s="49" t="s">
        <v>72</v>
      </c>
      <c r="E24" s="72" t="s">
        <v>114</v>
      </c>
      <c r="F24" s="109">
        <v>251</v>
      </c>
      <c r="G24" s="31">
        <f>REITORIA_SEMS!K24+MUSEU!K24+ESAG!K24+CEART!K24+FAED!K24+CEAD!K24+CEFID!K24+CERES!K24+CEAVI!K24+CESFI!K24</f>
        <v>110</v>
      </c>
      <c r="H24" s="38">
        <f>SUM((REITORIA_SEMS!K24-REITORIA_SEMS!L24)+(MUSEU!K24-MUSEU!L24)+(ESAG!K24-ESAG!L24)+(CEART!K24-CEART!L24)+(FAED!K24-FAED!L24)+(CEAD!K24-CEAD!L24)+(CEFID!K24-CEFID!L24)+(CERES!K24-CERES!L24)+(CEAVI!K24-CEAVI!L24)+(CESFI!K24-CESFI!L24))</f>
        <v>15</v>
      </c>
      <c r="I24" s="43">
        <f t="shared" si="0"/>
        <v>95</v>
      </c>
      <c r="J24" s="29">
        <f t="shared" si="1"/>
        <v>27610</v>
      </c>
      <c r="K24" s="30">
        <f t="shared" si="2"/>
        <v>3765</v>
      </c>
    </row>
    <row r="25" spans="1:11" ht="39.950000000000003" customHeight="1">
      <c r="A25" s="153">
        <v>5</v>
      </c>
      <c r="B25" s="140" t="s">
        <v>88</v>
      </c>
      <c r="C25" s="67">
        <v>22</v>
      </c>
      <c r="D25" s="47" t="s">
        <v>116</v>
      </c>
      <c r="E25" s="70" t="s">
        <v>75</v>
      </c>
      <c r="F25" s="112">
        <v>138</v>
      </c>
      <c r="G25" s="31">
        <f>REITORIA_SEMS!K25+MUSEU!K25+ESAG!K25+CEART!K25+FAED!K25+CEAD!K25+CEFID!K25+CERES!K25+CEAVI!K25+CESFI!K25</f>
        <v>970</v>
      </c>
      <c r="H25" s="38">
        <f>SUM((REITORIA_SEMS!K25-REITORIA_SEMS!L25)+(MUSEU!K25-MUSEU!L25)+(ESAG!K25-ESAG!L25)+(CEART!K25-CEART!L25)+(FAED!K25-FAED!L25)+(CEAD!K25-CEAD!L25)+(CEFID!K25-CEFID!L25)+(CERES!K25-CERES!L25)+(CEAVI!K25-CEAVI!L25)+(CESFI!K25-CESFI!L25))</f>
        <v>150</v>
      </c>
      <c r="I25" s="43">
        <f t="shared" si="0"/>
        <v>820</v>
      </c>
      <c r="J25" s="29">
        <f t="shared" si="1"/>
        <v>133860</v>
      </c>
      <c r="K25" s="30">
        <f t="shared" si="2"/>
        <v>20700</v>
      </c>
    </row>
    <row r="26" spans="1:11" ht="39.950000000000003" customHeight="1">
      <c r="A26" s="153"/>
      <c r="B26" s="154"/>
      <c r="C26" s="67">
        <v>23</v>
      </c>
      <c r="D26" s="47" t="s">
        <v>117</v>
      </c>
      <c r="E26" s="70" t="s">
        <v>118</v>
      </c>
      <c r="F26" s="112">
        <v>115</v>
      </c>
      <c r="G26" s="31">
        <f>REITORIA_SEMS!K26+MUSEU!K26+ESAG!K26+CEART!K26+FAED!K26+CEAD!K26+CEFID!K26+CERES!K26+CEAVI!K26+CESFI!K26</f>
        <v>875</v>
      </c>
      <c r="H26" s="38">
        <f>SUM((REITORIA_SEMS!K26-REITORIA_SEMS!L26)+(MUSEU!K26-MUSEU!L26)+(ESAG!K26-ESAG!L26)+(CEART!K26-CEART!L26)+(FAED!K26-FAED!L26)+(CEAD!K26-CEAD!L26)+(CEFID!K26-CEFID!L26)+(CERES!K26-CERES!L26)+(CEAVI!K26-CEAVI!L26)+(CESFI!K26-CESFI!L26))</f>
        <v>109</v>
      </c>
      <c r="I26" s="43">
        <f t="shared" si="0"/>
        <v>766</v>
      </c>
      <c r="J26" s="29">
        <f t="shared" si="1"/>
        <v>100625</v>
      </c>
      <c r="K26" s="30">
        <f t="shared" si="2"/>
        <v>12535</v>
      </c>
    </row>
    <row r="27" spans="1:11" ht="39.950000000000003" customHeight="1">
      <c r="A27" s="153"/>
      <c r="B27" s="155"/>
      <c r="C27" s="67">
        <v>24</v>
      </c>
      <c r="D27" s="48" t="s">
        <v>66</v>
      </c>
      <c r="E27" s="52" t="s">
        <v>119</v>
      </c>
      <c r="F27" s="112">
        <v>110.17</v>
      </c>
      <c r="G27" s="31">
        <f>REITORIA_SEMS!K27+MUSEU!K27+ESAG!K27+CEART!K27+FAED!K27+CEAD!K27+CEFID!K27+CERES!K27+CEAVI!K27+CESFI!K27</f>
        <v>1230</v>
      </c>
      <c r="H27" s="38">
        <f>SUM((REITORIA_SEMS!K27-REITORIA_SEMS!L27)+(MUSEU!K27-MUSEU!L27)+(ESAG!K27-ESAG!L27)+(CEART!K27-CEART!L27)+(FAED!K27-FAED!L27)+(CEAD!K27-CEAD!L27)+(CEFID!K27-CEFID!L27)+(CERES!K27-CERES!L27)+(CEAVI!K27-CEAVI!L27)+(CESFI!K27-CESFI!L27))</f>
        <v>265</v>
      </c>
      <c r="I27" s="43">
        <f t="shared" si="0"/>
        <v>965</v>
      </c>
      <c r="J27" s="29">
        <f t="shared" si="1"/>
        <v>135509.1</v>
      </c>
      <c r="K27" s="30">
        <f t="shared" si="2"/>
        <v>29195.05</v>
      </c>
    </row>
    <row r="28" spans="1:11" ht="39.950000000000003" customHeight="1">
      <c r="A28" s="66">
        <v>6</v>
      </c>
      <c r="B28" s="74" t="s">
        <v>120</v>
      </c>
      <c r="C28" s="66">
        <v>25</v>
      </c>
      <c r="D28" s="49" t="s">
        <v>121</v>
      </c>
      <c r="E28" s="72" t="s">
        <v>122</v>
      </c>
      <c r="F28" s="109">
        <v>152.55000000000001</v>
      </c>
      <c r="G28" s="31">
        <f>REITORIA_SEMS!K28+MUSEU!K28+ESAG!K28+CEART!K28+FAED!K28+CEAD!K28+CEFID!K28+CERES!K28+CEAVI!K28+CESFI!K28</f>
        <v>1220</v>
      </c>
      <c r="H28" s="38">
        <f>SUM((REITORIA_SEMS!K28-REITORIA_SEMS!L28)+(MUSEU!K28-MUSEU!L28)+(ESAG!K28-ESAG!L28)+(CEART!K28-CEART!L28)+(FAED!K28-FAED!L28)+(CEAD!K28-CEAD!L28)+(CEFID!K28-CEFID!L28)+(CERES!K28-CERES!L28)+(CEAVI!K28-CEAVI!L28)+(CESFI!K28-CESFI!L28))</f>
        <v>84</v>
      </c>
      <c r="I28" s="43">
        <f t="shared" si="0"/>
        <v>1136</v>
      </c>
      <c r="J28" s="29">
        <f t="shared" si="1"/>
        <v>186111</v>
      </c>
      <c r="K28" s="30">
        <f t="shared" si="2"/>
        <v>12814.2</v>
      </c>
    </row>
    <row r="29" spans="1:11" ht="39.950000000000003" customHeight="1">
      <c r="A29" s="138">
        <v>7</v>
      </c>
      <c r="B29" s="140" t="s">
        <v>74</v>
      </c>
      <c r="C29" s="67">
        <v>26</v>
      </c>
      <c r="D29" s="48" t="s">
        <v>123</v>
      </c>
      <c r="E29" s="52" t="s">
        <v>124</v>
      </c>
      <c r="F29" s="112">
        <v>100.41</v>
      </c>
      <c r="G29" s="31">
        <f>REITORIA_SEMS!K29+MUSEU!K29+ESAG!K29+CEART!K29+FAED!K29+CEAD!K29+CEFID!K29+CERES!K29+CEAVI!K29+CESFI!K29</f>
        <v>218</v>
      </c>
      <c r="H29" s="38">
        <f>SUM((REITORIA_SEMS!K29-REITORIA_SEMS!L29)+(MUSEU!K29-MUSEU!L29)+(ESAG!K29-ESAG!L29)+(CEART!K29-CEART!L29)+(FAED!K29-FAED!L29)+(CEAD!K29-CEAD!L29)+(CEFID!K29-CEFID!L29)+(CERES!K29-CERES!L29)+(CEAVI!K29-CEAVI!L29)+(CESFI!K29-CESFI!L29))</f>
        <v>0</v>
      </c>
      <c r="I29" s="43">
        <f t="shared" si="0"/>
        <v>218</v>
      </c>
      <c r="J29" s="29">
        <f t="shared" si="1"/>
        <v>21889.38</v>
      </c>
      <c r="K29" s="30">
        <f t="shared" si="2"/>
        <v>0</v>
      </c>
    </row>
    <row r="30" spans="1:11" ht="39.950000000000003" customHeight="1">
      <c r="A30" s="139"/>
      <c r="B30" s="141"/>
      <c r="C30" s="67">
        <v>27</v>
      </c>
      <c r="D30" s="47" t="s">
        <v>125</v>
      </c>
      <c r="E30" s="70" t="s">
        <v>77</v>
      </c>
      <c r="F30" s="108">
        <v>101.4</v>
      </c>
      <c r="G30" s="31">
        <f>REITORIA_SEMS!K30+MUSEU!K30+ESAG!K30+CEART!K30+FAED!K30+CEAD!K30+CEFID!K30+CERES!K30+CEAVI!K30+CESFI!K30</f>
        <v>1579</v>
      </c>
      <c r="H30" s="38">
        <f>SUM((REITORIA_SEMS!K30-REITORIA_SEMS!L30)+(MUSEU!K30-MUSEU!L30)+(ESAG!K30-ESAG!L30)+(CEART!K30-CEART!L30)+(FAED!K30-FAED!L30)+(CEAD!K30-CEAD!L30)+(CEFID!K30-CEFID!L30)+(CERES!K30-CERES!L30)+(CEAVI!K30-CEAVI!L30)+(CESFI!K30-CESFI!L30))</f>
        <v>330</v>
      </c>
      <c r="I30" s="43">
        <f t="shared" si="0"/>
        <v>1249</v>
      </c>
      <c r="J30" s="29">
        <f t="shared" si="1"/>
        <v>160110.6</v>
      </c>
      <c r="K30" s="30">
        <f t="shared" si="2"/>
        <v>33462</v>
      </c>
    </row>
    <row r="31" spans="1:11" ht="39.950000000000003" customHeight="1">
      <c r="A31" s="75">
        <v>8</v>
      </c>
      <c r="B31" s="65" t="s">
        <v>73</v>
      </c>
      <c r="C31" s="76">
        <v>28</v>
      </c>
      <c r="D31" s="77" t="s">
        <v>126</v>
      </c>
      <c r="E31" s="78" t="s">
        <v>127</v>
      </c>
      <c r="F31" s="113">
        <v>4124.75</v>
      </c>
      <c r="G31" s="31">
        <f>REITORIA_SEMS!K31+MUSEU!K31+ESAG!K31+CEART!K31+FAED!K31+CEAD!K31+CEFID!K31+CERES!K31+CEAVI!K31+CESFI!K31</f>
        <v>4</v>
      </c>
      <c r="H31" s="38">
        <f>SUM((REITORIA_SEMS!K31-REITORIA_SEMS!L31)+(MUSEU!K31-MUSEU!L31)+(ESAG!K31-ESAG!L31)+(CEART!K31-CEART!L31)+(FAED!K31-FAED!L31)+(CEAD!K31-CEAD!L31)+(CEFID!K31-CEFID!L31)+(CERES!K31-CERES!L31)+(CEAVI!K31-CEAVI!L31)+(CESFI!K31-CESFI!L31))</f>
        <v>4</v>
      </c>
      <c r="I31" s="43">
        <f t="shared" si="0"/>
        <v>0</v>
      </c>
      <c r="J31" s="29">
        <f t="shared" si="1"/>
        <v>16499</v>
      </c>
      <c r="K31" s="30">
        <f t="shared" si="2"/>
        <v>16499</v>
      </c>
    </row>
    <row r="32" spans="1:11" ht="39.950000000000003" customHeight="1">
      <c r="A32" s="142">
        <v>9</v>
      </c>
      <c r="B32" s="140" t="s">
        <v>88</v>
      </c>
      <c r="C32" s="79">
        <v>29</v>
      </c>
      <c r="D32" s="80" t="s">
        <v>128</v>
      </c>
      <c r="E32" s="81" t="s">
        <v>119</v>
      </c>
      <c r="F32" s="114">
        <v>5000</v>
      </c>
      <c r="G32" s="31">
        <f>REITORIA_SEMS!K32+MUSEU!K32+ESAG!K32+CEART!K32+FAED!K32+CEAD!K32+CEFID!K32+CERES!K32+CEAVI!K32+CESFI!K32</f>
        <v>1</v>
      </c>
      <c r="H32" s="38">
        <f>SUM((REITORIA_SEMS!K32-REITORIA_SEMS!L32)+(MUSEU!K32-MUSEU!L32)+(ESAG!K32-ESAG!L32)+(CEART!K32-CEART!L32)+(FAED!K32-FAED!L32)+(CEAD!K32-CEAD!L32)+(CEFID!K32-CEFID!L32)+(CERES!K32-CERES!L32)+(CEAVI!K32-CEAVI!L32)+(CESFI!K32-CESFI!L32))</f>
        <v>1</v>
      </c>
      <c r="I32" s="43">
        <f t="shared" si="0"/>
        <v>0</v>
      </c>
      <c r="J32" s="29">
        <f t="shared" si="1"/>
        <v>5000</v>
      </c>
      <c r="K32" s="30">
        <f t="shared" si="2"/>
        <v>5000</v>
      </c>
    </row>
    <row r="33" spans="1:11" ht="39.950000000000003" customHeight="1">
      <c r="A33" s="143"/>
      <c r="B33" s="141"/>
      <c r="C33" s="79">
        <v>30</v>
      </c>
      <c r="D33" s="80" t="s">
        <v>131</v>
      </c>
      <c r="E33" s="81" t="s">
        <v>119</v>
      </c>
      <c r="F33" s="114">
        <v>3250</v>
      </c>
      <c r="G33" s="31">
        <f>REITORIA_SEMS!K33+MUSEU!K33+ESAG!K33+CEART!K33+FAED!K33+CEAD!K33+CEFID!K33+CERES!K33+CEAVI!K33+CESFI!K33</f>
        <v>1</v>
      </c>
      <c r="H33" s="38">
        <f>SUM((REITORIA_SEMS!K33-REITORIA_SEMS!L33)+(MUSEU!K33-MUSEU!L33)+(ESAG!K33-ESAG!L33)+(CEART!K33-CEART!L33)+(FAED!K33-FAED!L33)+(CEAD!K33-CEAD!L33)+(CEFID!K33-CEFID!L33)+(CERES!K33-CERES!L33)+(CEAVI!K33-CEAVI!L33)+(CESFI!K33-CESFI!L33))</f>
        <v>1</v>
      </c>
      <c r="I33" s="43">
        <f t="shared" si="0"/>
        <v>0</v>
      </c>
      <c r="J33" s="29">
        <f t="shared" si="1"/>
        <v>3250</v>
      </c>
      <c r="K33" s="30">
        <f t="shared" si="2"/>
        <v>3250</v>
      </c>
    </row>
    <row r="34" spans="1:11" ht="39.950000000000003" customHeight="1">
      <c r="A34" s="144">
        <v>10</v>
      </c>
      <c r="B34" s="83"/>
      <c r="C34" s="76">
        <v>31</v>
      </c>
      <c r="D34" s="84" t="s">
        <v>132</v>
      </c>
      <c r="E34" s="85" t="s">
        <v>119</v>
      </c>
      <c r="F34" s="113">
        <v>1425.2</v>
      </c>
      <c r="G34" s="31">
        <f>REITORIA_SEMS!K34+MUSEU!K34+ESAG!K34+CEART!K34+FAED!K34+CEAD!K34+CEFID!K34+CERES!K34+CEAVI!K34+CESFI!K34</f>
        <v>4</v>
      </c>
      <c r="H34" s="38">
        <f>SUM((REITORIA_SEMS!K34-REITORIA_SEMS!L34)+(MUSEU!K34-MUSEU!L34)+(ESAG!K34-ESAG!L34)+(CEART!K34-CEART!L34)+(FAED!K34-FAED!L34)+(CEAD!K34-CEAD!L34)+(CEFID!K34-CEFID!L34)+(CERES!K34-CERES!L34)+(CEAVI!K34-CEAVI!L34)+(CESFI!K34-CESFI!L34))</f>
        <v>3</v>
      </c>
      <c r="I34" s="43">
        <f t="shared" si="0"/>
        <v>1</v>
      </c>
      <c r="J34" s="29">
        <f t="shared" si="1"/>
        <v>5700.8</v>
      </c>
      <c r="K34" s="30">
        <f t="shared" si="2"/>
        <v>4275.6000000000004</v>
      </c>
    </row>
    <row r="35" spans="1:11" ht="39.950000000000003" customHeight="1">
      <c r="A35" s="145"/>
      <c r="B35" s="147" t="s">
        <v>88</v>
      </c>
      <c r="C35" s="76">
        <v>32</v>
      </c>
      <c r="D35" s="84" t="s">
        <v>134</v>
      </c>
      <c r="E35" s="85" t="s">
        <v>119</v>
      </c>
      <c r="F35" s="113">
        <v>1599.6</v>
      </c>
      <c r="G35" s="31">
        <f>REITORIA_SEMS!K35+MUSEU!K35+ESAG!K35+CEART!K35+FAED!K35+CEAD!K35+CEFID!K35+CERES!K35+CEAVI!K35+CESFI!K35</f>
        <v>7</v>
      </c>
      <c r="H35" s="38">
        <f>SUM((REITORIA_SEMS!K35-REITORIA_SEMS!L35)+(MUSEU!K35-MUSEU!L35)+(ESAG!K35-ESAG!L35)+(CEART!K35-CEART!L35)+(FAED!K35-FAED!L35)+(CEAD!K35-CEAD!L35)+(CEFID!K35-CEFID!L35)+(CERES!K35-CERES!L35)+(CEAVI!K35-CEAVI!L35)+(CESFI!K35-CESFI!L35))</f>
        <v>6</v>
      </c>
      <c r="I35" s="43">
        <f t="shared" si="0"/>
        <v>1</v>
      </c>
      <c r="J35" s="29">
        <f t="shared" si="1"/>
        <v>11197.199999999999</v>
      </c>
      <c r="K35" s="30">
        <f t="shared" si="2"/>
        <v>9597.5999999999985</v>
      </c>
    </row>
    <row r="36" spans="1:11" ht="39.950000000000003" customHeight="1">
      <c r="A36" s="145"/>
      <c r="B36" s="147"/>
      <c r="C36" s="76">
        <v>33</v>
      </c>
      <c r="D36" s="84" t="s">
        <v>135</v>
      </c>
      <c r="E36" s="85" t="s">
        <v>119</v>
      </c>
      <c r="F36" s="113">
        <v>2674.5</v>
      </c>
      <c r="G36" s="31">
        <f>REITORIA_SEMS!K36+MUSEU!K36+ESAG!K36+CEART!K36+FAED!K36+CEAD!K36+CEFID!K36+CERES!K36+CEAVI!K36+CESFI!K36</f>
        <v>4</v>
      </c>
      <c r="H36" s="38">
        <f>SUM((REITORIA_SEMS!K36-REITORIA_SEMS!L36)+(MUSEU!K36-MUSEU!L36)+(ESAG!K36-ESAG!L36)+(CEART!K36-CEART!L36)+(FAED!K36-FAED!L36)+(CEAD!K36-CEAD!L36)+(CEFID!K36-CEFID!L36)+(CERES!K36-CERES!L36)+(CEAVI!K36-CEAVI!L36)+(CESFI!K36-CESFI!L36))</f>
        <v>4</v>
      </c>
      <c r="I36" s="43">
        <f t="shared" si="0"/>
        <v>0</v>
      </c>
      <c r="J36" s="29">
        <f t="shared" si="1"/>
        <v>10698</v>
      </c>
      <c r="K36" s="30">
        <f t="shared" si="2"/>
        <v>10698</v>
      </c>
    </row>
    <row r="37" spans="1:11" ht="39.950000000000003" customHeight="1">
      <c r="A37" s="145"/>
      <c r="B37" s="147"/>
      <c r="C37" s="76">
        <v>34</v>
      </c>
      <c r="D37" s="84" t="s">
        <v>136</v>
      </c>
      <c r="E37" s="85" t="s">
        <v>119</v>
      </c>
      <c r="F37" s="113">
        <v>2837.6</v>
      </c>
      <c r="G37" s="31">
        <f>REITORIA_SEMS!K37+MUSEU!K37+ESAG!K37+CEART!K37+FAED!K37+CEAD!K37+CEFID!K37+CERES!K37+CEAVI!K37+CESFI!K37</f>
        <v>2</v>
      </c>
      <c r="H37" s="38">
        <f>SUM((REITORIA_SEMS!K37-REITORIA_SEMS!L37)+(MUSEU!K37-MUSEU!L37)+(ESAG!K37-ESAG!L37)+(CEART!K37-CEART!L37)+(FAED!K37-FAED!L37)+(CEAD!K37-CEAD!L37)+(CEFID!K37-CEFID!L37)+(CERES!K37-CERES!L37)+(CEAVI!K37-CEAVI!L37)+(CESFI!K37-CESFI!L37))</f>
        <v>2</v>
      </c>
      <c r="I37" s="43">
        <f t="shared" si="0"/>
        <v>0</v>
      </c>
      <c r="J37" s="29">
        <f t="shared" si="1"/>
        <v>5675.2</v>
      </c>
      <c r="K37" s="30">
        <f t="shared" si="2"/>
        <v>5675.2</v>
      </c>
    </row>
    <row r="38" spans="1:11" ht="39.950000000000003" customHeight="1">
      <c r="A38" s="145"/>
      <c r="B38" s="147"/>
      <c r="C38" s="76">
        <v>35</v>
      </c>
      <c r="D38" s="86" t="s">
        <v>137</v>
      </c>
      <c r="E38" s="87" t="s">
        <v>119</v>
      </c>
      <c r="F38" s="113">
        <v>8481.65</v>
      </c>
      <c r="G38" s="31">
        <f>REITORIA_SEMS!K38+MUSEU!K38+ESAG!K38+CEART!K38+FAED!K38+CEAD!K38+CEFID!K38+CERES!K38+CEAVI!K38+CESFI!K38</f>
        <v>1</v>
      </c>
      <c r="H38" s="38">
        <f>SUM((REITORIA_SEMS!K38-REITORIA_SEMS!L38)+(MUSEU!K38-MUSEU!L38)+(ESAG!K38-ESAG!L38)+(CEART!K38-CEART!L38)+(FAED!K38-FAED!L38)+(CEAD!K38-CEAD!L38)+(CEFID!K38-CEFID!L38)+(CERES!K38-CERES!L38)+(CEAVI!K38-CEAVI!L38)+(CESFI!K38-CESFI!L38))</f>
        <v>1</v>
      </c>
      <c r="I38" s="43">
        <f t="shared" si="0"/>
        <v>0</v>
      </c>
      <c r="J38" s="29">
        <f t="shared" si="1"/>
        <v>8481.65</v>
      </c>
      <c r="K38" s="30">
        <f t="shared" si="2"/>
        <v>8481.65</v>
      </c>
    </row>
    <row r="39" spans="1:11" ht="39.950000000000003" customHeight="1">
      <c r="A39" s="146"/>
      <c r="B39" s="148"/>
      <c r="C39" s="76">
        <v>36</v>
      </c>
      <c r="D39" s="84" t="s">
        <v>138</v>
      </c>
      <c r="E39" s="85" t="s">
        <v>119</v>
      </c>
      <c r="F39" s="113">
        <v>2141.6</v>
      </c>
      <c r="G39" s="31">
        <f>REITORIA_SEMS!K39+MUSEU!K39+ESAG!K39+CEART!K39+FAED!K39+CEAD!K39+CEFID!K39+CERES!K39+CEAVI!K39+CESFI!K39</f>
        <v>10</v>
      </c>
      <c r="H39" s="38">
        <f>SUM((REITORIA_SEMS!K39-REITORIA_SEMS!L39)+(MUSEU!K39-MUSEU!L39)+(ESAG!K39-ESAG!L39)+(CEART!K39-CEART!L39)+(FAED!K39-FAED!L39)+(CEAD!K39-CEAD!L39)+(CEFID!K39-CEFID!L39)+(CERES!K39-CERES!L39)+(CEAVI!K39-CEAVI!L39)+(CESFI!K39-CESFI!L39))</f>
        <v>10</v>
      </c>
      <c r="I39" s="43">
        <f t="shared" si="0"/>
        <v>0</v>
      </c>
      <c r="J39" s="29">
        <f t="shared" si="1"/>
        <v>21416</v>
      </c>
      <c r="K39" s="30">
        <f t="shared" si="2"/>
        <v>21416</v>
      </c>
    </row>
    <row r="40" spans="1:11" ht="36.75" customHeight="1">
      <c r="A40" s="142">
        <v>11</v>
      </c>
      <c r="B40" s="88"/>
      <c r="C40" s="79">
        <v>37</v>
      </c>
      <c r="D40" s="80" t="s">
        <v>139</v>
      </c>
      <c r="E40" s="81" t="s">
        <v>140</v>
      </c>
      <c r="F40" s="115">
        <v>338.6</v>
      </c>
      <c r="G40" s="31">
        <f>REITORIA_SEMS!K40+MUSEU!K40+ESAG!K40+CEART!K40+FAED!K40+CEAD!K40+CEFID!K40+CERES!K40+CEAVI!K40+CESFI!K40</f>
        <v>2</v>
      </c>
      <c r="H40" s="38">
        <f>SUM((REITORIA_SEMS!K40-REITORIA_SEMS!L40)+(MUSEU!K40-MUSEU!L40)+(ESAG!K40-ESAG!L40)+(CEART!K40-CEART!L40)+(FAED!K40-FAED!L40)+(CEAD!K40-CEAD!L40)+(CEFID!K40-CEFID!L40)+(CERES!K40-CERES!L40)+(CEAVI!K40-CEAVI!L40)+(CESFI!K40-CESFI!L40))</f>
        <v>2</v>
      </c>
      <c r="I40" s="43">
        <f t="shared" si="0"/>
        <v>0</v>
      </c>
      <c r="J40" s="29">
        <f t="shared" si="1"/>
        <v>677.2</v>
      </c>
      <c r="K40" s="30">
        <f t="shared" si="2"/>
        <v>677.2</v>
      </c>
    </row>
    <row r="41" spans="1:11" ht="36.75" customHeight="1">
      <c r="A41" s="156"/>
      <c r="B41" s="90"/>
      <c r="C41" s="79">
        <v>38</v>
      </c>
      <c r="D41" s="80" t="s">
        <v>142</v>
      </c>
      <c r="E41" s="81" t="s">
        <v>140</v>
      </c>
      <c r="F41" s="115">
        <v>762.92</v>
      </c>
      <c r="G41" s="31">
        <f>REITORIA_SEMS!K41+MUSEU!K41+ESAG!K41+CEART!K41+FAED!K41+CEAD!K41+CEFID!K41+CERES!K41+CEAVI!K41+CESFI!K41</f>
        <v>7</v>
      </c>
      <c r="H41" s="38">
        <f>SUM((REITORIA_SEMS!K41-REITORIA_SEMS!L41)+(MUSEU!K41-MUSEU!L41)+(ESAG!K41-ESAG!L41)+(CEART!K41-CEART!L41)+(FAED!K41-FAED!L41)+(CEAD!K41-CEAD!L41)+(CEFID!K41-CEFID!L41)+(CERES!K41-CERES!L41)+(CEAVI!K41-CEAVI!L41)+(CESFI!K41-CESFI!L41))</f>
        <v>7</v>
      </c>
      <c r="I41" s="43">
        <f t="shared" si="0"/>
        <v>0</v>
      </c>
      <c r="J41" s="29">
        <f t="shared" si="1"/>
        <v>5340.44</v>
      </c>
      <c r="K41" s="30">
        <f t="shared" si="2"/>
        <v>5340.44</v>
      </c>
    </row>
    <row r="42" spans="1:11" ht="47.25">
      <c r="A42" s="156"/>
      <c r="B42" s="91" t="s">
        <v>88</v>
      </c>
      <c r="C42" s="79">
        <v>39</v>
      </c>
      <c r="D42" s="80" t="s">
        <v>143</v>
      </c>
      <c r="E42" s="81" t="s">
        <v>140</v>
      </c>
      <c r="F42" s="115">
        <v>706.1</v>
      </c>
      <c r="G42" s="31">
        <f>REITORIA_SEMS!K42+MUSEU!K42+ESAG!K42+CEART!K42+FAED!K42+CEAD!K42+CEFID!K42+CERES!K42+CEAVI!K42+CESFI!K42</f>
        <v>3</v>
      </c>
      <c r="H42" s="38">
        <f>SUM((REITORIA_SEMS!K42-REITORIA_SEMS!L42)+(MUSEU!K42-MUSEU!L42)+(ESAG!K42-ESAG!L42)+(CEART!K42-CEART!L42)+(FAED!K42-FAED!L42)+(CEAD!K42-CEAD!L42)+(CEFID!K42-CEFID!L42)+(CERES!K42-CERES!L42)+(CEAVI!K42-CEAVI!L42)+(CESFI!K42-CESFI!L42))</f>
        <v>3</v>
      </c>
      <c r="I42" s="43">
        <f t="shared" si="0"/>
        <v>0</v>
      </c>
      <c r="J42" s="29">
        <f t="shared" si="1"/>
        <v>2118.3000000000002</v>
      </c>
      <c r="K42" s="30">
        <f t="shared" si="2"/>
        <v>2118.3000000000002</v>
      </c>
    </row>
    <row r="43" spans="1:11" ht="38.25">
      <c r="A43" s="156"/>
      <c r="B43" s="90"/>
      <c r="C43" s="79">
        <v>40</v>
      </c>
      <c r="D43" s="80" t="s">
        <v>144</v>
      </c>
      <c r="E43" s="81" t="s">
        <v>140</v>
      </c>
      <c r="F43" s="115">
        <v>657.45</v>
      </c>
      <c r="G43" s="31">
        <f>REITORIA_SEMS!K43+MUSEU!K43+ESAG!K43+CEART!K43+FAED!K43+CEAD!K43+CEFID!K43+CERES!K43+CEAVI!K43+CESFI!K43</f>
        <v>2</v>
      </c>
      <c r="H43" s="38">
        <f>SUM((REITORIA_SEMS!K43-REITORIA_SEMS!L43)+(MUSEU!K43-MUSEU!L43)+(ESAG!K43-ESAG!L43)+(CEART!K43-CEART!L43)+(FAED!K43-FAED!L43)+(CEAD!K43-CEAD!L43)+(CEFID!K43-CEFID!L43)+(CERES!K43-CERES!L43)+(CEAVI!K43-CEAVI!L43)+(CESFI!K43-CESFI!L43))</f>
        <v>2</v>
      </c>
      <c r="I43" s="43">
        <f t="shared" si="0"/>
        <v>0</v>
      </c>
      <c r="J43" s="29">
        <f t="shared" si="1"/>
        <v>1314.9</v>
      </c>
      <c r="K43" s="30">
        <f t="shared" si="2"/>
        <v>1314.9</v>
      </c>
    </row>
    <row r="44" spans="1:11" ht="38.25">
      <c r="A44" s="143"/>
      <c r="B44" s="92"/>
      <c r="C44" s="79">
        <v>41</v>
      </c>
      <c r="D44" s="80" t="s">
        <v>145</v>
      </c>
      <c r="E44" s="81" t="s">
        <v>140</v>
      </c>
      <c r="F44" s="115">
        <v>434.16</v>
      </c>
      <c r="G44" s="31">
        <f>REITORIA_SEMS!K44+MUSEU!K44+ESAG!K44+CEART!K44+FAED!K44+CEAD!K44+CEFID!K44+CERES!K44+CEAVI!K44+CESFI!K44</f>
        <v>7</v>
      </c>
      <c r="H44" s="38">
        <f>SUM((REITORIA_SEMS!K44-REITORIA_SEMS!L44)+(MUSEU!K44-MUSEU!L44)+(ESAG!K44-ESAG!L44)+(CEART!K44-CEART!L44)+(FAED!K44-FAED!L44)+(CEAD!K44-CEAD!L44)+(CEFID!K44-CEFID!L44)+(CERES!K44-CERES!L44)+(CEAVI!K44-CEAVI!L44)+(CESFI!K44-CESFI!L44))</f>
        <v>2</v>
      </c>
      <c r="I44" s="43">
        <f t="shared" si="0"/>
        <v>5</v>
      </c>
      <c r="J44" s="29">
        <f t="shared" si="1"/>
        <v>3039.1200000000003</v>
      </c>
      <c r="K44" s="30">
        <f t="shared" si="2"/>
        <v>868.32</v>
      </c>
    </row>
    <row r="45" spans="1:11" ht="72.75" customHeight="1">
      <c r="A45" s="75">
        <v>12</v>
      </c>
      <c r="B45" s="74" t="s">
        <v>88</v>
      </c>
      <c r="C45" s="76">
        <v>42</v>
      </c>
      <c r="D45" s="84" t="s">
        <v>146</v>
      </c>
      <c r="E45" s="85" t="s">
        <v>119</v>
      </c>
      <c r="F45" s="113">
        <v>4506.7299999999996</v>
      </c>
      <c r="G45" s="31">
        <f>REITORIA_SEMS!K45+MUSEU!K45+ESAG!K45+CEART!K45+FAED!K45+CEAD!K45+CEFID!K45+CERES!K45+CEAVI!K45+CESFI!K45</f>
        <v>1</v>
      </c>
      <c r="H45" s="38">
        <f>SUM((REITORIA_SEMS!K45-REITORIA_SEMS!L45)+(MUSEU!K45-MUSEU!L45)+(ESAG!K45-ESAG!L45)+(CEART!K45-CEART!L45)+(FAED!K45-FAED!L45)+(CEAD!K45-CEAD!L45)+(CEFID!K45-CEFID!L45)+(CERES!K45-CERES!L45)+(CEAVI!K45-CEAVI!L45)+(CESFI!K45-CESFI!L45))</f>
        <v>0</v>
      </c>
      <c r="I45" s="43">
        <f t="shared" si="0"/>
        <v>1</v>
      </c>
      <c r="J45" s="29">
        <v>4506</v>
      </c>
      <c r="K45" s="30">
        <f t="shared" si="2"/>
        <v>0</v>
      </c>
    </row>
    <row r="46" spans="1:11" ht="36.75" customHeight="1">
      <c r="G46" s="17">
        <f>SUM(G4:G45)</f>
        <v>16880</v>
      </c>
      <c r="H46" s="17">
        <f>SUM(H4:H45)</f>
        <v>2195.0927000000001</v>
      </c>
      <c r="I46" s="17">
        <f>SUM(I4:I45)</f>
        <v>14684.907299999999</v>
      </c>
      <c r="J46" s="63">
        <f>SUM(J4:J45)</f>
        <v>1922512.5099999998</v>
      </c>
      <c r="K46" s="63">
        <f>SUM(K4:K45)</f>
        <v>312245.13270000007</v>
      </c>
    </row>
    <row r="48" spans="1:11" ht="36.75" customHeight="1">
      <c r="G48" s="168" t="str">
        <f>A1</f>
        <v>PROCESSO: 1420/2019/UDESC</v>
      </c>
      <c r="H48" s="169"/>
      <c r="I48" s="169"/>
      <c r="J48" s="169"/>
      <c r="K48" s="170"/>
    </row>
    <row r="49" spans="7:11" ht="36.75" customHeight="1">
      <c r="G49" s="171" t="s">
        <v>40</v>
      </c>
      <c r="H49" s="172"/>
      <c r="I49" s="172"/>
      <c r="J49" s="172"/>
      <c r="K49" s="173"/>
    </row>
    <row r="50" spans="7:11" ht="36.75" customHeight="1">
      <c r="G50" s="165" t="str">
        <f>G1</f>
        <v>VIGÊNCIA DA ATA: 03/12/2019 até 02/12/2020</v>
      </c>
      <c r="H50" s="166"/>
      <c r="I50" s="166"/>
      <c r="J50" s="166"/>
      <c r="K50" s="167"/>
    </row>
    <row r="51" spans="7:11" ht="36.75" customHeight="1">
      <c r="G51" s="23" t="s">
        <v>28</v>
      </c>
      <c r="H51" s="24"/>
      <c r="I51" s="24"/>
      <c r="J51" s="24"/>
      <c r="K51" s="20">
        <f>J46</f>
        <v>1922512.5099999998</v>
      </c>
    </row>
    <row r="52" spans="7:11" ht="36.75" customHeight="1">
      <c r="G52" s="25" t="s">
        <v>29</v>
      </c>
      <c r="H52" s="26"/>
      <c r="I52" s="26"/>
      <c r="J52" s="26"/>
      <c r="K52" s="21">
        <f>K46</f>
        <v>312245.13270000007</v>
      </c>
    </row>
    <row r="53" spans="7:11" ht="36.75" customHeight="1">
      <c r="G53" s="25" t="s">
        <v>30</v>
      </c>
      <c r="H53" s="26"/>
      <c r="I53" s="26"/>
      <c r="J53" s="26"/>
      <c r="K53" s="22"/>
    </row>
    <row r="54" spans="7:11" ht="36.75" customHeight="1">
      <c r="G54" s="27" t="s">
        <v>31</v>
      </c>
      <c r="H54" s="28"/>
      <c r="I54" s="28"/>
      <c r="J54" s="28"/>
      <c r="K54" s="44">
        <f>K52/K51</f>
        <v>0.16241513700215149</v>
      </c>
    </row>
    <row r="55" spans="7:11" ht="36.75" customHeight="1">
      <c r="G55" s="174" t="s">
        <v>79</v>
      </c>
      <c r="H55" s="175"/>
      <c r="I55" s="175"/>
      <c r="J55" s="175"/>
      <c r="K55" s="176"/>
    </row>
  </sheetData>
  <mergeCells count="23">
    <mergeCell ref="G50:K50"/>
    <mergeCell ref="G48:K48"/>
    <mergeCell ref="G49:K49"/>
    <mergeCell ref="G55:K55"/>
    <mergeCell ref="A1:C1"/>
    <mergeCell ref="A2:K2"/>
    <mergeCell ref="D1:F1"/>
    <mergeCell ref="G1:K1"/>
    <mergeCell ref="A40:A44"/>
    <mergeCell ref="A4:A8"/>
    <mergeCell ref="B4:B8"/>
    <mergeCell ref="A9:A19"/>
    <mergeCell ref="B9:B19"/>
    <mergeCell ref="A21:A24"/>
    <mergeCell ref="B21:B24"/>
    <mergeCell ref="A34:A39"/>
    <mergeCell ref="B35:B39"/>
    <mergeCell ref="A25:A27"/>
    <mergeCell ref="B25:B27"/>
    <mergeCell ref="A29:A30"/>
    <mergeCell ref="B29:B30"/>
    <mergeCell ref="A32:A33"/>
    <mergeCell ref="B32:B33"/>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06D7-6181-435C-9C3B-1B11BBB53176}">
  <dimension ref="A1:J3"/>
  <sheetViews>
    <sheetView zoomScale="80" zoomScaleNormal="80" workbookViewId="0">
      <selection sqref="A1:J2"/>
    </sheetView>
  </sheetViews>
  <sheetFormatPr defaultColWidth="9.73046875" defaultRowHeight="36.75" customHeight="1"/>
  <cols>
    <col min="1" max="1" width="7.3984375" style="45" customWidth="1"/>
    <col min="2" max="2" width="30.3984375" style="45" customWidth="1"/>
    <col min="3" max="3" width="7.1328125" style="40" customWidth="1"/>
    <col min="4" max="4" width="54.73046875" style="45" customWidth="1"/>
    <col min="5" max="5" width="12.59765625" style="45" customWidth="1"/>
    <col min="6" max="6" width="15.3984375" style="16" customWidth="1"/>
    <col min="7" max="7" width="15" style="17" customWidth="1"/>
    <col min="8" max="8" width="18.86328125" style="15" bestFit="1" customWidth="1"/>
    <col min="9" max="9" width="19.3984375" style="15" customWidth="1"/>
    <col min="10" max="10" width="19" style="15" customWidth="1"/>
    <col min="11" max="16384" width="9.73046875" style="15"/>
  </cols>
  <sheetData>
    <row r="1" spans="1:10" s="16" customFormat="1" ht="50.25" customHeight="1">
      <c r="A1" s="122" t="s">
        <v>81</v>
      </c>
      <c r="B1" s="123" t="s">
        <v>149</v>
      </c>
      <c r="C1" s="122" t="s">
        <v>4</v>
      </c>
      <c r="D1" s="123" t="s">
        <v>83</v>
      </c>
      <c r="E1" s="123" t="s">
        <v>84</v>
      </c>
      <c r="F1" s="124" t="s">
        <v>2</v>
      </c>
      <c r="G1" s="125" t="s">
        <v>25</v>
      </c>
      <c r="H1" s="126" t="s">
        <v>150</v>
      </c>
      <c r="I1" s="127" t="s">
        <v>151</v>
      </c>
      <c r="J1" s="127" t="s">
        <v>152</v>
      </c>
    </row>
    <row r="2" spans="1:10" s="121" customFormat="1" ht="144" customHeight="1">
      <c r="A2" s="128">
        <v>10</v>
      </c>
      <c r="B2" s="129" t="s">
        <v>88</v>
      </c>
      <c r="C2" s="116">
        <v>36</v>
      </c>
      <c r="D2" s="117" t="s">
        <v>138</v>
      </c>
      <c r="E2" s="118" t="s">
        <v>119</v>
      </c>
      <c r="F2" s="119">
        <v>2141.6</v>
      </c>
      <c r="G2" s="130">
        <f>REITORIA_SEMS!K39+MUSEU!K39+ESAG!K39+CEART!K39+FAED!K39+CEAD!K39+CEFID!K39+CERES!K39+CEAVI!K39+CESFI!K39</f>
        <v>10</v>
      </c>
      <c r="H2" s="120">
        <f>G2*F2</f>
        <v>21416</v>
      </c>
      <c r="I2" s="131">
        <v>2</v>
      </c>
      <c r="J2" s="132">
        <f>I2*F2</f>
        <v>4283.2</v>
      </c>
    </row>
    <row r="3" spans="1:10" ht="36.75" customHeight="1">
      <c r="H3" s="63"/>
    </row>
  </sheetData>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6"/>
  <sheetViews>
    <sheetView zoomScaleNormal="100" workbookViewId="0">
      <selection activeCell="A19" sqref="A19:H19"/>
    </sheetView>
  </sheetViews>
  <sheetFormatPr defaultColWidth="9.1328125" defaultRowHeight="12.75"/>
  <cols>
    <col min="1" max="1" width="4.59765625" style="2" customWidth="1"/>
    <col min="2" max="2" width="6.86328125" style="2" customWidth="1"/>
    <col min="3" max="3" width="31" style="2" customWidth="1"/>
    <col min="4" max="4" width="8.59765625" style="2" bestFit="1" customWidth="1"/>
    <col min="5" max="5" width="9.59765625" style="2" customWidth="1"/>
    <col min="6" max="6" width="14.73046875" style="2" customWidth="1"/>
    <col min="7" max="7" width="16" style="2" customWidth="1"/>
    <col min="8" max="8" width="11.1328125" style="2" customWidth="1"/>
    <col min="9" max="16384" width="9.1328125" style="2"/>
  </cols>
  <sheetData>
    <row r="1" spans="1:8" ht="20.25" customHeight="1">
      <c r="A1" s="179" t="s">
        <v>7</v>
      </c>
      <c r="B1" s="179"/>
      <c r="C1" s="179"/>
      <c r="D1" s="179"/>
      <c r="E1" s="179"/>
      <c r="F1" s="179"/>
      <c r="G1" s="179"/>
      <c r="H1" s="179"/>
    </row>
    <row r="2" spans="1:8" ht="20.65">
      <c r="B2" s="3"/>
    </row>
    <row r="3" spans="1:8" ht="47.25" customHeight="1">
      <c r="A3" s="180" t="s">
        <v>8</v>
      </c>
      <c r="B3" s="180"/>
      <c r="C3" s="180"/>
      <c r="D3" s="180"/>
      <c r="E3" s="180"/>
      <c r="F3" s="180"/>
      <c r="G3" s="180"/>
      <c r="H3" s="180"/>
    </row>
    <row r="4" spans="1:8" ht="35.25" customHeight="1">
      <c r="B4" s="4"/>
    </row>
    <row r="5" spans="1:8" ht="15" customHeight="1">
      <c r="A5" s="181" t="s">
        <v>9</v>
      </c>
      <c r="B5" s="181"/>
      <c r="C5" s="181"/>
      <c r="D5" s="181"/>
      <c r="E5" s="181"/>
      <c r="F5" s="181"/>
      <c r="G5" s="181"/>
      <c r="H5" s="181"/>
    </row>
    <row r="6" spans="1:8" ht="15" customHeight="1">
      <c r="A6" s="181" t="s">
        <v>10</v>
      </c>
      <c r="B6" s="181"/>
      <c r="C6" s="181"/>
      <c r="D6" s="181"/>
      <c r="E6" s="181"/>
      <c r="F6" s="181"/>
      <c r="G6" s="181"/>
      <c r="H6" s="181"/>
    </row>
    <row r="7" spans="1:8" ht="15" customHeight="1">
      <c r="A7" s="181" t="s">
        <v>11</v>
      </c>
      <c r="B7" s="181"/>
      <c r="C7" s="181"/>
      <c r="D7" s="181"/>
      <c r="E7" s="181"/>
      <c r="F7" s="181"/>
      <c r="G7" s="181"/>
      <c r="H7" s="181"/>
    </row>
    <row r="8" spans="1:8" ht="15" customHeight="1">
      <c r="A8" s="181" t="s">
        <v>12</v>
      </c>
      <c r="B8" s="181"/>
      <c r="C8" s="181"/>
      <c r="D8" s="181"/>
      <c r="E8" s="181"/>
      <c r="F8" s="181"/>
      <c r="G8" s="181"/>
      <c r="H8" s="181"/>
    </row>
    <row r="9" spans="1:8" ht="30" customHeight="1">
      <c r="B9" s="5"/>
    </row>
    <row r="10" spans="1:8" ht="105" customHeight="1">
      <c r="A10" s="182" t="s">
        <v>13</v>
      </c>
      <c r="B10" s="182"/>
      <c r="C10" s="182"/>
      <c r="D10" s="182"/>
      <c r="E10" s="182"/>
      <c r="F10" s="182"/>
      <c r="G10" s="182"/>
      <c r="H10" s="182"/>
    </row>
    <row r="11" spans="1:8" ht="15.75" thickBot="1">
      <c r="B11" s="6"/>
    </row>
    <row r="12" spans="1:8" ht="46.9" thickBot="1">
      <c r="A12" s="7" t="s">
        <v>6</v>
      </c>
      <c r="B12" s="7" t="s">
        <v>4</v>
      </c>
      <c r="C12" s="8" t="s">
        <v>14</v>
      </c>
      <c r="D12" s="8" t="s">
        <v>5</v>
      </c>
      <c r="E12" s="8" t="s">
        <v>15</v>
      </c>
      <c r="F12" s="8" t="s">
        <v>16</v>
      </c>
      <c r="G12" s="8" t="s">
        <v>17</v>
      </c>
      <c r="H12" s="8" t="s">
        <v>18</v>
      </c>
    </row>
    <row r="13" spans="1:8" ht="15.4" thickBot="1">
      <c r="A13" s="9"/>
      <c r="B13" s="9"/>
      <c r="C13" s="10"/>
      <c r="D13" s="10"/>
      <c r="E13" s="10"/>
      <c r="F13" s="10"/>
      <c r="G13" s="10"/>
      <c r="H13" s="10"/>
    </row>
    <row r="14" spans="1:8" ht="15.4" thickBot="1">
      <c r="A14" s="9"/>
      <c r="B14" s="9"/>
      <c r="C14" s="10"/>
      <c r="D14" s="10"/>
      <c r="E14" s="10"/>
      <c r="F14" s="10"/>
      <c r="G14" s="10"/>
      <c r="H14" s="10"/>
    </row>
    <row r="15" spans="1:8" ht="15.4" thickBot="1">
      <c r="A15" s="9"/>
      <c r="B15" s="9"/>
      <c r="C15" s="10"/>
      <c r="D15" s="10"/>
      <c r="E15" s="10"/>
      <c r="F15" s="10"/>
      <c r="G15" s="10"/>
      <c r="H15" s="10"/>
    </row>
    <row r="16" spans="1:8" ht="15.4" thickBot="1">
      <c r="A16" s="9"/>
      <c r="B16" s="9"/>
      <c r="C16" s="10"/>
      <c r="D16" s="10"/>
      <c r="E16" s="10"/>
      <c r="F16" s="10"/>
      <c r="G16" s="10"/>
      <c r="H16" s="10"/>
    </row>
    <row r="17" spans="1:8" ht="15.4" thickBot="1">
      <c r="A17" s="11"/>
      <c r="B17" s="11"/>
      <c r="C17" s="12"/>
      <c r="D17" s="12"/>
      <c r="E17" s="12"/>
      <c r="F17" s="12"/>
      <c r="G17" s="12"/>
      <c r="H17" s="12"/>
    </row>
    <row r="18" spans="1:8" ht="42" customHeight="1">
      <c r="B18" s="13"/>
      <c r="C18" s="14"/>
      <c r="D18" s="14"/>
      <c r="E18" s="14"/>
      <c r="F18" s="14"/>
      <c r="G18" s="14"/>
      <c r="H18" s="14"/>
    </row>
    <row r="19" spans="1:8" ht="15" customHeight="1">
      <c r="A19" s="183" t="s">
        <v>19</v>
      </c>
      <c r="B19" s="183"/>
      <c r="C19" s="183"/>
      <c r="D19" s="183"/>
      <c r="E19" s="183"/>
      <c r="F19" s="183"/>
      <c r="G19" s="183"/>
      <c r="H19" s="183"/>
    </row>
    <row r="20" spans="1:8" ht="13.9">
      <c r="A20" s="184" t="s">
        <v>20</v>
      </c>
      <c r="B20" s="184"/>
      <c r="C20" s="184"/>
      <c r="D20" s="184"/>
      <c r="E20" s="184"/>
      <c r="F20" s="184"/>
      <c r="G20" s="184"/>
      <c r="H20" s="184"/>
    </row>
    <row r="21" spans="1:8" ht="15.4">
      <c r="B21" s="6"/>
    </row>
    <row r="22" spans="1:8" ht="15.4">
      <c r="B22" s="6"/>
    </row>
    <row r="23" spans="1:8" ht="15.4">
      <c r="B23" s="6"/>
    </row>
    <row r="24" spans="1:8" ht="15" customHeight="1">
      <c r="A24" s="185" t="s">
        <v>21</v>
      </c>
      <c r="B24" s="185"/>
      <c r="C24" s="185"/>
      <c r="D24" s="185"/>
      <c r="E24" s="185"/>
      <c r="F24" s="185"/>
      <c r="G24" s="185"/>
      <c r="H24" s="185"/>
    </row>
    <row r="25" spans="1:8" ht="15" customHeight="1">
      <c r="A25" s="185" t="s">
        <v>22</v>
      </c>
      <c r="B25" s="185"/>
      <c r="C25" s="185"/>
      <c r="D25" s="185"/>
      <c r="E25" s="185"/>
      <c r="F25" s="185"/>
      <c r="G25" s="185"/>
      <c r="H25" s="185"/>
    </row>
    <row r="26" spans="1:8" ht="15" customHeight="1">
      <c r="A26" s="178" t="s">
        <v>23</v>
      </c>
      <c r="B26" s="178"/>
      <c r="C26" s="178"/>
      <c r="D26" s="178"/>
      <c r="E26" s="178"/>
      <c r="F26" s="178"/>
      <c r="G26" s="178"/>
      <c r="H26" s="178"/>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6"/>
  <sheetViews>
    <sheetView topLeftCell="H1" zoomScale="60" zoomScaleNormal="60" workbookViewId="0">
      <selection activeCell="L7" sqref="L7"/>
    </sheetView>
  </sheetViews>
  <sheetFormatPr defaultColWidth="9.73046875" defaultRowHeight="14.25"/>
  <cols>
    <col min="1" max="1" width="7.1328125" style="1" customWidth="1"/>
    <col min="2" max="2" width="25.3984375" style="1" customWidth="1"/>
    <col min="3" max="3" width="6" style="40" bestFit="1" customWidth="1"/>
    <col min="4" max="4" width="60.265625" style="1" customWidth="1"/>
    <col min="5" max="5" width="15.1328125" style="45" customWidth="1"/>
    <col min="6" max="6" width="12.3984375" style="1" customWidth="1"/>
    <col min="7" max="7" width="16.265625" style="1" customWidth="1"/>
    <col min="8" max="8" width="8.86328125" style="1" customWidth="1"/>
    <col min="9" max="9" width="16.73046875" style="1"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160</v>
      </c>
      <c r="O1" s="162" t="s">
        <v>172</v>
      </c>
      <c r="P1" s="162" t="s">
        <v>173</v>
      </c>
      <c r="Q1" s="162" t="s">
        <v>174</v>
      </c>
      <c r="R1" s="162" t="s">
        <v>175</v>
      </c>
      <c r="S1" s="162" t="s">
        <v>176</v>
      </c>
      <c r="T1" s="162" t="s">
        <v>177</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49.15">
      <c r="A3" s="68" t="s">
        <v>81</v>
      </c>
      <c r="B3" s="68" t="s">
        <v>82</v>
      </c>
      <c r="C3" s="68" t="s">
        <v>4</v>
      </c>
      <c r="D3" s="69" t="s">
        <v>83</v>
      </c>
      <c r="E3" s="69" t="s">
        <v>84</v>
      </c>
      <c r="F3" s="68" t="s">
        <v>85</v>
      </c>
      <c r="G3" s="68" t="s">
        <v>86</v>
      </c>
      <c r="H3" s="68" t="s">
        <v>5</v>
      </c>
      <c r="I3" s="68" t="s">
        <v>87</v>
      </c>
      <c r="J3" s="61" t="s">
        <v>2</v>
      </c>
      <c r="K3" s="35" t="s">
        <v>25</v>
      </c>
      <c r="L3" s="36" t="s">
        <v>0</v>
      </c>
      <c r="M3" s="33" t="s">
        <v>3</v>
      </c>
      <c r="N3" s="134">
        <v>43999</v>
      </c>
      <c r="O3" s="134">
        <v>44134</v>
      </c>
      <c r="P3" s="134">
        <v>44138</v>
      </c>
      <c r="Q3" s="134">
        <v>44138</v>
      </c>
      <c r="R3" s="134">
        <v>44138</v>
      </c>
      <c r="S3" s="134">
        <v>44140</v>
      </c>
      <c r="T3" s="134">
        <v>44161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5</v>
      </c>
      <c r="L4" s="38">
        <f>K4-(SUM(N4:AE4))</f>
        <v>5</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v>10</v>
      </c>
      <c r="L5" s="38">
        <f t="shared" ref="L5:L45" si="0">K5-(SUM(N5:AE5))</f>
        <v>10</v>
      </c>
      <c r="M5" s="39" t="str">
        <f t="shared" ref="M5:M45" si="1">IF(L5&lt;0,"ATENÇÃO","OK")</f>
        <v>OK</v>
      </c>
      <c r="N5" s="101"/>
      <c r="O5" s="101"/>
      <c r="P5" s="101"/>
      <c r="Q5" s="107"/>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50</v>
      </c>
      <c r="L7" s="38">
        <f t="shared" si="0"/>
        <v>28</v>
      </c>
      <c r="M7" s="39" t="str">
        <f t="shared" si="1"/>
        <v>OK</v>
      </c>
      <c r="N7" s="101">
        <v>6</v>
      </c>
      <c r="O7" s="101"/>
      <c r="P7" s="101"/>
      <c r="Q7" s="101"/>
      <c r="R7" s="101">
        <v>7</v>
      </c>
      <c r="S7" s="101"/>
      <c r="T7" s="101">
        <v>9</v>
      </c>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200</v>
      </c>
      <c r="L9" s="38">
        <f t="shared" si="0"/>
        <v>200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f>200-8</f>
        <v>192</v>
      </c>
      <c r="L10" s="38">
        <f t="shared" si="0"/>
        <v>192</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100</v>
      </c>
      <c r="L11" s="38">
        <f t="shared" si="0"/>
        <v>100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10</v>
      </c>
      <c r="L12" s="38">
        <f t="shared" si="0"/>
        <v>9</v>
      </c>
      <c r="M12" s="39" t="str">
        <f t="shared" si="1"/>
        <v>OK</v>
      </c>
      <c r="N12" s="101"/>
      <c r="O12" s="101"/>
      <c r="P12" s="101">
        <v>1</v>
      </c>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10</v>
      </c>
      <c r="L13" s="38">
        <f t="shared" si="0"/>
        <v>10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2</v>
      </c>
      <c r="L14" s="38">
        <f t="shared" si="0"/>
        <v>2</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v>50</v>
      </c>
      <c r="L15" s="38">
        <f t="shared" si="0"/>
        <v>50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100</v>
      </c>
      <c r="L16" s="38">
        <f t="shared" si="0"/>
        <v>100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100</v>
      </c>
      <c r="L17" s="38">
        <f t="shared" si="0"/>
        <v>100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150</v>
      </c>
      <c r="L18" s="38">
        <f t="shared" si="0"/>
        <v>150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150</v>
      </c>
      <c r="L19" s="38">
        <f t="shared" si="0"/>
        <v>150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100</v>
      </c>
      <c r="L20" s="38">
        <f t="shared" si="0"/>
        <v>14</v>
      </c>
      <c r="M20" s="39" t="str">
        <f t="shared" si="1"/>
        <v>OK</v>
      </c>
      <c r="N20" s="101"/>
      <c r="O20" s="101">
        <v>86</v>
      </c>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100</v>
      </c>
      <c r="L21" s="38">
        <f t="shared" si="0"/>
        <v>42</v>
      </c>
      <c r="M21" s="39" t="str">
        <f t="shared" si="1"/>
        <v>OK</v>
      </c>
      <c r="N21" s="101"/>
      <c r="O21" s="101"/>
      <c r="P21" s="101"/>
      <c r="Q21" s="101"/>
      <c r="R21" s="101"/>
      <c r="S21" s="101">
        <v>58</v>
      </c>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v>200</v>
      </c>
      <c r="L22" s="38">
        <f t="shared" si="0"/>
        <v>141</v>
      </c>
      <c r="M22" s="39" t="str">
        <f t="shared" si="1"/>
        <v>OK</v>
      </c>
      <c r="N22" s="101"/>
      <c r="O22" s="101"/>
      <c r="P22" s="101"/>
      <c r="Q22" s="101"/>
      <c r="R22" s="101"/>
      <c r="S22" s="101">
        <v>59</v>
      </c>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100</v>
      </c>
      <c r="L25" s="38">
        <f t="shared" si="0"/>
        <v>100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v>100</v>
      </c>
      <c r="L26" s="38">
        <f t="shared" si="0"/>
        <v>100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v>100</v>
      </c>
      <c r="L27" s="38">
        <f t="shared" si="0"/>
        <v>100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500</v>
      </c>
      <c r="L28" s="38">
        <f t="shared" si="0"/>
        <v>425</v>
      </c>
      <c r="M28" s="39" t="str">
        <f t="shared" si="1"/>
        <v>OK</v>
      </c>
      <c r="N28" s="101"/>
      <c r="O28" s="101"/>
      <c r="P28" s="101"/>
      <c r="Q28" s="101">
        <v>75</v>
      </c>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v>700</v>
      </c>
      <c r="L30" s="38">
        <f t="shared" si="0"/>
        <v>370</v>
      </c>
      <c r="M30" s="39" t="str">
        <f t="shared" si="1"/>
        <v>OK</v>
      </c>
      <c r="N30" s="101"/>
      <c r="O30" s="101"/>
      <c r="P30" s="101"/>
      <c r="Q30" s="101"/>
      <c r="R30" s="101"/>
      <c r="S30" s="101">
        <v>330</v>
      </c>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v>1</v>
      </c>
      <c r="L35" s="38">
        <f t="shared" si="0"/>
        <v>1</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7"/>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v>5</v>
      </c>
      <c r="L44" s="38">
        <f t="shared" si="0"/>
        <v>5</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v>1</v>
      </c>
      <c r="L45" s="38">
        <f t="shared" si="0"/>
        <v>1</v>
      </c>
      <c r="M45" s="39" t="str">
        <f t="shared" si="1"/>
        <v>OK</v>
      </c>
      <c r="N45" s="104"/>
      <c r="O45" s="104"/>
      <c r="P45" s="104"/>
      <c r="Q45" s="104"/>
      <c r="R45" s="104"/>
      <c r="S45" s="104"/>
      <c r="T45" s="104"/>
      <c r="U45" s="104"/>
      <c r="V45" s="104"/>
      <c r="W45" s="104"/>
      <c r="X45" s="104"/>
      <c r="Y45" s="104"/>
      <c r="Z45" s="106"/>
      <c r="AA45" s="106"/>
      <c r="AB45" s="106"/>
      <c r="AC45" s="106"/>
      <c r="AD45" s="106"/>
      <c r="AE45" s="106"/>
    </row>
    <row r="46" spans="1:31">
      <c r="N46" s="136">
        <f>SUMPRODUCT(J4:J45,N4:N45)</f>
        <v>525.72</v>
      </c>
      <c r="O46" s="136">
        <f>SUMPRODUCT(J4:J45,O4:O45)</f>
        <v>5134.2</v>
      </c>
      <c r="P46" s="136">
        <f>SUMPRODUCT(J4:J45,P4:P45)</f>
        <v>200.79</v>
      </c>
      <c r="Q46" s="136">
        <f>SUMPRODUCT(J4:J45,Q4:Q45)</f>
        <v>11441.25</v>
      </c>
      <c r="R46" s="136">
        <f>SUMPRODUCT(J4:J45,R4:R45)</f>
        <v>613.34</v>
      </c>
      <c r="S46" s="136">
        <f>SUMPRODUCT(J4:J45,S4:S45)</f>
        <v>47335.520000000004</v>
      </c>
      <c r="T46" s="136">
        <f>SUMPRODUCT(J4:J45,T4:T45)</f>
        <v>788.58</v>
      </c>
    </row>
  </sheetData>
  <mergeCells count="37">
    <mergeCell ref="A1:C1"/>
    <mergeCell ref="V1:V2"/>
    <mergeCell ref="O1:O2"/>
    <mergeCell ref="P1:P2"/>
    <mergeCell ref="Q1:Q2"/>
    <mergeCell ref="R1:R2"/>
    <mergeCell ref="S1:S2"/>
    <mergeCell ref="T1:T2"/>
    <mergeCell ref="U1:U2"/>
    <mergeCell ref="A40:A44"/>
    <mergeCell ref="A4:A8"/>
    <mergeCell ref="B4:B8"/>
    <mergeCell ref="AE1:AE2"/>
    <mergeCell ref="Z1:Z2"/>
    <mergeCell ref="AA1:AA2"/>
    <mergeCell ref="AB1:AB2"/>
    <mergeCell ref="AC1:AC2"/>
    <mergeCell ref="AD1:AD2"/>
    <mergeCell ref="Y1:Y2"/>
    <mergeCell ref="W1:W2"/>
    <mergeCell ref="X1:X2"/>
    <mergeCell ref="D1:J1"/>
    <mergeCell ref="K1:M1"/>
    <mergeCell ref="N1:N2"/>
    <mergeCell ref="A2:M2"/>
    <mergeCell ref="A9:A19"/>
    <mergeCell ref="B9:B19"/>
    <mergeCell ref="A21:A24"/>
    <mergeCell ref="B21:B24"/>
    <mergeCell ref="A25:A27"/>
    <mergeCell ref="B25:B27"/>
    <mergeCell ref="A29:A30"/>
    <mergeCell ref="B29:B30"/>
    <mergeCell ref="A32:A33"/>
    <mergeCell ref="B32:B33"/>
    <mergeCell ref="A34:A39"/>
    <mergeCell ref="B35:B39"/>
  </mergeCells>
  <conditionalFormatting sqref="Z4:AE39">
    <cfRule type="cellIs" dxfId="248" priority="46" stopIfTrue="1" operator="greaterThan">
      <formula>0</formula>
    </cfRule>
    <cfRule type="cellIs" dxfId="247" priority="47" stopIfTrue="1" operator="greaterThan">
      <formula>0</formula>
    </cfRule>
    <cfRule type="cellIs" dxfId="246" priority="48" stopIfTrue="1" operator="greaterThan">
      <formula>0</formula>
    </cfRule>
  </conditionalFormatting>
  <conditionalFormatting sqref="U5:W39 X4:Y39">
    <cfRule type="cellIs" dxfId="245" priority="19" stopIfTrue="1" operator="greaterThan">
      <formula>0</formula>
    </cfRule>
    <cfRule type="cellIs" dxfId="244" priority="20" stopIfTrue="1" operator="greaterThan">
      <formula>0</formula>
    </cfRule>
    <cfRule type="cellIs" dxfId="243" priority="21" stopIfTrue="1" operator="greaterThan">
      <formula>0</formula>
    </cfRule>
  </conditionalFormatting>
  <conditionalFormatting sqref="U4:W4">
    <cfRule type="cellIs" dxfId="242" priority="22" stopIfTrue="1" operator="greaterThan">
      <formula>0</formula>
    </cfRule>
    <cfRule type="cellIs" dxfId="241" priority="23" stopIfTrue="1" operator="greaterThan">
      <formula>0</formula>
    </cfRule>
    <cfRule type="cellIs" dxfId="240" priority="24" stopIfTrue="1" operator="greaterThan">
      <formula>0</formula>
    </cfRule>
  </conditionalFormatting>
  <conditionalFormatting sqref="N5:N39">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conditionalFormatting sqref="N4 O4:T39">
    <cfRule type="cellIs" dxfId="65" priority="4" stopIfTrue="1" operator="greaterThan">
      <formula>0</formula>
    </cfRule>
    <cfRule type="cellIs" dxfId="64" priority="5" stopIfTrue="1" operator="greaterThan">
      <formula>0</formula>
    </cfRule>
    <cfRule type="cellIs" dxfId="63"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6"/>
  <sheetViews>
    <sheetView topLeftCell="C52" zoomScale="80" zoomScaleNormal="80" workbookViewId="0">
      <selection activeCell="N1" sqref="N1:O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5.3984375" style="19" customWidth="1"/>
    <col min="15" max="15" width="14.132812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161</v>
      </c>
      <c r="O1" s="164" t="s">
        <v>162</v>
      </c>
      <c r="P1" s="162" t="s">
        <v>80</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4"/>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34">
        <v>43861</v>
      </c>
      <c r="O3" s="137">
        <v>43895</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2</v>
      </c>
      <c r="L4" s="38">
        <f>K4-(SUM(N4:AE4))</f>
        <v>2</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5</v>
      </c>
      <c r="L6" s="38">
        <f t="shared" si="0"/>
        <v>5</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5</v>
      </c>
      <c r="L7" s="38">
        <f t="shared" si="0"/>
        <v>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c r="L9" s="38">
        <f t="shared" si="0"/>
        <v>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f>8</f>
        <v>8</v>
      </c>
      <c r="L10" s="38">
        <f t="shared" si="0"/>
        <v>0</v>
      </c>
      <c r="M10" s="39" t="str">
        <f t="shared" si="1"/>
        <v>OK</v>
      </c>
      <c r="N10" s="101"/>
      <c r="O10" s="101">
        <v>8</v>
      </c>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c r="L13" s="38">
        <f t="shared" si="0"/>
        <v>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c r="L17" s="38">
        <f t="shared" si="0"/>
        <v>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c r="L18" s="38">
        <f t="shared" si="0"/>
        <v>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c r="L20" s="38">
        <f t="shared" si="0"/>
        <v>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v>70</v>
      </c>
      <c r="L29" s="38">
        <f t="shared" si="0"/>
        <v>70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v>4</v>
      </c>
      <c r="L31" s="38">
        <f t="shared" si="0"/>
        <v>0</v>
      </c>
      <c r="M31" s="39" t="str">
        <f t="shared" si="1"/>
        <v>OK</v>
      </c>
      <c r="N31" s="101">
        <v>4</v>
      </c>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row r="46" spans="1:31">
      <c r="N46" s="136">
        <f>SUMPRODUCT(J4:J45,N4:N45)</f>
        <v>16499</v>
      </c>
      <c r="O46" s="136">
        <f>SUMPRODUCT(J4:J45,O4:O45)</f>
        <v>880</v>
      </c>
    </row>
  </sheetData>
  <mergeCells count="37">
    <mergeCell ref="A2:M2"/>
    <mergeCell ref="W1:W2"/>
    <mergeCell ref="S1:S2"/>
    <mergeCell ref="T1:T2"/>
    <mergeCell ref="U1:U2"/>
    <mergeCell ref="N1:N2"/>
    <mergeCell ref="O1:O2"/>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4:A8"/>
    <mergeCell ref="B4:B8"/>
    <mergeCell ref="A9:A19"/>
    <mergeCell ref="B9:B19"/>
    <mergeCell ref="A21:A24"/>
    <mergeCell ref="B21:B24"/>
    <mergeCell ref="A34:A39"/>
    <mergeCell ref="B35:B39"/>
    <mergeCell ref="A25:A27"/>
    <mergeCell ref="B25:B27"/>
    <mergeCell ref="A29:A30"/>
    <mergeCell ref="B29:B30"/>
    <mergeCell ref="A32:A33"/>
    <mergeCell ref="B32:B33"/>
  </mergeCells>
  <conditionalFormatting sqref="P4:T39">
    <cfRule type="cellIs" dxfId="230" priority="16" stopIfTrue="1" operator="greaterThan">
      <formula>0</formula>
    </cfRule>
    <cfRule type="cellIs" dxfId="229" priority="17" stopIfTrue="1" operator="greaterThan">
      <formula>0</formula>
    </cfRule>
    <cfRule type="cellIs" dxfId="228" priority="18" stopIfTrue="1" operator="greaterThan">
      <formula>0</formula>
    </cfRule>
  </conditionalFormatting>
  <conditionalFormatting sqref="Z4:AE39">
    <cfRule type="cellIs" dxfId="227" priority="25" stopIfTrue="1" operator="greaterThan">
      <formula>0</formula>
    </cfRule>
    <cfRule type="cellIs" dxfId="226" priority="26" stopIfTrue="1" operator="greaterThan">
      <formula>0</formula>
    </cfRule>
    <cfRule type="cellIs" dxfId="225" priority="27" stopIfTrue="1" operator="greaterThan">
      <formula>0</formula>
    </cfRule>
  </conditionalFormatting>
  <conditionalFormatting sqref="U5:W39 X4:Y39">
    <cfRule type="cellIs" dxfId="224" priority="19" stopIfTrue="1" operator="greaterThan">
      <formula>0</formula>
    </cfRule>
    <cfRule type="cellIs" dxfId="223" priority="20" stopIfTrue="1" operator="greaterThan">
      <formula>0</formula>
    </cfRule>
    <cfRule type="cellIs" dxfId="222" priority="21" stopIfTrue="1" operator="greaterThan">
      <formula>0</formula>
    </cfRule>
  </conditionalFormatting>
  <conditionalFormatting sqref="U4:W4">
    <cfRule type="cellIs" dxfId="221" priority="22" stopIfTrue="1" operator="greaterThan">
      <formula>0</formula>
    </cfRule>
    <cfRule type="cellIs" dxfId="220" priority="23" stopIfTrue="1" operator="greaterThan">
      <formula>0</formula>
    </cfRule>
    <cfRule type="cellIs" dxfId="219" priority="24" stopIfTrue="1" operator="greaterThan">
      <formula>0</formula>
    </cfRule>
  </conditionalFormatting>
  <conditionalFormatting sqref="N4 O4:O39">
    <cfRule type="cellIs" dxfId="62" priority="4" stopIfTrue="1" operator="greaterThan">
      <formula>0</formula>
    </cfRule>
    <cfRule type="cellIs" dxfId="61" priority="5" stopIfTrue="1" operator="greaterThan">
      <formula>0</formula>
    </cfRule>
    <cfRule type="cellIs" dxfId="60" priority="6" stopIfTrue="1" operator="greaterThan">
      <formula>0</formula>
    </cfRule>
  </conditionalFormatting>
  <conditionalFormatting sqref="N5:N39">
    <cfRule type="cellIs" dxfId="59" priority="1" stopIfTrue="1" operator="greaterThan">
      <formula>0</formula>
    </cfRule>
    <cfRule type="cellIs" dxfId="58" priority="2" stopIfTrue="1" operator="greaterThan">
      <formula>0</formula>
    </cfRule>
    <cfRule type="cellIs" dxfId="57"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5"/>
  <sheetViews>
    <sheetView topLeftCell="E49" zoomScale="90" zoomScaleNormal="90" workbookViewId="0">
      <selection activeCell="N1" sqref="N1:S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166</v>
      </c>
      <c r="O1" s="162" t="s">
        <v>167</v>
      </c>
      <c r="P1" s="162" t="s">
        <v>179</v>
      </c>
      <c r="Q1" s="162" t="s">
        <v>180</v>
      </c>
      <c r="R1" s="162" t="s">
        <v>181</v>
      </c>
      <c r="S1" s="162" t="s">
        <v>182</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3" t="s">
        <v>168</v>
      </c>
      <c r="O3" s="33" t="s">
        <v>168</v>
      </c>
      <c r="P3" s="33" t="s">
        <v>183</v>
      </c>
      <c r="Q3" s="33" t="s">
        <v>184</v>
      </c>
      <c r="R3" s="33" t="s">
        <v>185</v>
      </c>
      <c r="S3" s="33" t="s">
        <v>186</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3</v>
      </c>
      <c r="L4" s="38">
        <f>K4-(SUM(N4:AE4))</f>
        <v>3</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v>20</v>
      </c>
      <c r="L5" s="38">
        <f t="shared" ref="L5:L45" si="0">K5-(SUM(N5:AE5))</f>
        <v>20</v>
      </c>
      <c r="M5" s="39" t="str">
        <f t="shared" ref="M5:M45" si="1">IF(L5&lt;0,"ATENÇÃO","OK")</f>
        <v>OK</v>
      </c>
      <c r="N5" s="101"/>
      <c r="O5" s="101"/>
      <c r="P5" s="101"/>
      <c r="Q5" s="107"/>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30</v>
      </c>
      <c r="L7" s="38">
        <f t="shared" si="0"/>
        <v>20</v>
      </c>
      <c r="M7" s="39" t="str">
        <f t="shared" si="1"/>
        <v>OK</v>
      </c>
      <c r="N7" s="101">
        <v>10</v>
      </c>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100</v>
      </c>
      <c r="L9" s="38">
        <f t="shared" si="0"/>
        <v>63.79</v>
      </c>
      <c r="M9" s="39" t="str">
        <f t="shared" si="1"/>
        <v>OK</v>
      </c>
      <c r="N9" s="101"/>
      <c r="O9" s="101"/>
      <c r="P9" s="101">
        <v>20</v>
      </c>
      <c r="Q9" s="133">
        <v>8.2100000000000009</v>
      </c>
      <c r="R9" s="101">
        <v>8</v>
      </c>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c r="L10" s="38">
        <f t="shared" si="0"/>
        <v>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10</v>
      </c>
      <c r="L12" s="38">
        <f t="shared" si="0"/>
        <v>4</v>
      </c>
      <c r="M12" s="39" t="str">
        <f t="shared" si="1"/>
        <v>OK</v>
      </c>
      <c r="N12" s="101"/>
      <c r="O12" s="101"/>
      <c r="P12" s="101">
        <v>1</v>
      </c>
      <c r="Q12" s="101">
        <v>5</v>
      </c>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c r="L13" s="38">
        <f t="shared" si="0"/>
        <v>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500</v>
      </c>
      <c r="L16" s="38">
        <f t="shared" si="0"/>
        <v>478.95</v>
      </c>
      <c r="M16" s="39" t="str">
        <f t="shared" si="1"/>
        <v>OK</v>
      </c>
      <c r="N16" s="101"/>
      <c r="O16" s="101"/>
      <c r="P16" s="101"/>
      <c r="Q16" s="101">
        <v>14</v>
      </c>
      <c r="R16" s="101"/>
      <c r="S16" s="133">
        <v>7.05</v>
      </c>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1000</v>
      </c>
      <c r="L17" s="38">
        <f t="shared" si="0"/>
        <v>1000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150</v>
      </c>
      <c r="L18" s="38">
        <f t="shared" si="0"/>
        <v>150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500</v>
      </c>
      <c r="L19" s="38">
        <f t="shared" si="0"/>
        <v>500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50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30</v>
      </c>
      <c r="L21" s="38">
        <f t="shared" si="0"/>
        <v>30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150</v>
      </c>
      <c r="L25" s="38">
        <f t="shared" si="0"/>
        <v>150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v>150</v>
      </c>
      <c r="L27" s="38">
        <f t="shared" si="0"/>
        <v>150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100</v>
      </c>
      <c r="L28" s="38">
        <f t="shared" si="0"/>
        <v>100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v>600</v>
      </c>
      <c r="L30" s="38">
        <f t="shared" si="0"/>
        <v>600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f>2</f>
        <v>2</v>
      </c>
      <c r="L39" s="38">
        <f t="shared" si="0"/>
        <v>0</v>
      </c>
      <c r="M39" s="39" t="str">
        <f t="shared" si="1"/>
        <v>OK</v>
      </c>
      <c r="N39" s="101"/>
      <c r="O39" s="101">
        <v>2</v>
      </c>
      <c r="P39" s="107"/>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2:M2"/>
    <mergeCell ref="W1:W2"/>
    <mergeCell ref="S1:S2"/>
    <mergeCell ref="T1:T2"/>
    <mergeCell ref="U1:U2"/>
    <mergeCell ref="N1:N2"/>
    <mergeCell ref="O1:O2"/>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4:A8"/>
    <mergeCell ref="B4:B8"/>
    <mergeCell ref="A9:A19"/>
    <mergeCell ref="B9:B19"/>
    <mergeCell ref="A21:A24"/>
    <mergeCell ref="B21:B24"/>
    <mergeCell ref="A34:A39"/>
    <mergeCell ref="B35:B39"/>
    <mergeCell ref="A25:A27"/>
    <mergeCell ref="B25:B27"/>
    <mergeCell ref="A29:A30"/>
    <mergeCell ref="B29:B30"/>
    <mergeCell ref="A32:A33"/>
    <mergeCell ref="B32:B33"/>
  </mergeCells>
  <conditionalFormatting sqref="U4:W4">
    <cfRule type="cellIs" dxfId="212" priority="22" stopIfTrue="1" operator="greaterThan">
      <formula>0</formula>
    </cfRule>
    <cfRule type="cellIs" dxfId="211" priority="23" stopIfTrue="1" operator="greaterThan">
      <formula>0</formula>
    </cfRule>
    <cfRule type="cellIs" dxfId="210" priority="24" stopIfTrue="1" operator="greaterThan">
      <formula>0</formula>
    </cfRule>
  </conditionalFormatting>
  <conditionalFormatting sqref="T4:T39">
    <cfRule type="cellIs" dxfId="209" priority="16" stopIfTrue="1" operator="greaterThan">
      <formula>0</formula>
    </cfRule>
    <cfRule type="cellIs" dxfId="208" priority="17" stopIfTrue="1" operator="greaterThan">
      <formula>0</formula>
    </cfRule>
    <cfRule type="cellIs" dxfId="207" priority="18" stopIfTrue="1" operator="greaterThan">
      <formula>0</formula>
    </cfRule>
  </conditionalFormatting>
  <conditionalFormatting sqref="U5:W39 X4:Y39">
    <cfRule type="cellIs" dxfId="206" priority="19" stopIfTrue="1" operator="greaterThan">
      <formula>0</formula>
    </cfRule>
    <cfRule type="cellIs" dxfId="205" priority="20" stopIfTrue="1" operator="greaterThan">
      <formula>0</formula>
    </cfRule>
    <cfRule type="cellIs" dxfId="204" priority="21" stopIfTrue="1" operator="greaterThan">
      <formula>0</formula>
    </cfRule>
  </conditionalFormatting>
  <conditionalFormatting sqref="Z4:AE39">
    <cfRule type="cellIs" dxfId="203" priority="25" stopIfTrue="1" operator="greaterThan">
      <formula>0</formula>
    </cfRule>
    <cfRule type="cellIs" dxfId="202" priority="26" stopIfTrue="1" operator="greaterThan">
      <formula>0</formula>
    </cfRule>
    <cfRule type="cellIs" dxfId="201" priority="27" stopIfTrue="1" operator="greaterThan">
      <formula>0</formula>
    </cfRule>
  </conditionalFormatting>
  <conditionalFormatting sqref="N4 O4:S39">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conditionalFormatting sqref="N5:N39">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5"/>
  <sheetViews>
    <sheetView topLeftCell="B1" zoomScale="70" zoomScaleNormal="70" workbookViewId="0">
      <selection activeCell="N1" sqref="N1:R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169</v>
      </c>
      <c r="O1" s="162" t="s">
        <v>170</v>
      </c>
      <c r="P1" s="162" t="s">
        <v>171</v>
      </c>
      <c r="Q1" s="162" t="s">
        <v>187</v>
      </c>
      <c r="R1" s="162" t="s">
        <v>188</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1.75">
      <c r="A3" s="68" t="s">
        <v>81</v>
      </c>
      <c r="B3" s="68" t="s">
        <v>82</v>
      </c>
      <c r="C3" s="68" t="s">
        <v>4</v>
      </c>
      <c r="D3" s="69" t="s">
        <v>83</v>
      </c>
      <c r="E3" s="69" t="s">
        <v>84</v>
      </c>
      <c r="F3" s="68" t="s">
        <v>85</v>
      </c>
      <c r="G3" s="68" t="s">
        <v>86</v>
      </c>
      <c r="H3" s="68" t="s">
        <v>5</v>
      </c>
      <c r="I3" s="68" t="s">
        <v>87</v>
      </c>
      <c r="J3" s="61" t="s">
        <v>2</v>
      </c>
      <c r="K3" s="35" t="s">
        <v>25</v>
      </c>
      <c r="L3" s="36" t="s">
        <v>0</v>
      </c>
      <c r="M3" s="33" t="s">
        <v>3</v>
      </c>
      <c r="N3" s="134">
        <v>43887</v>
      </c>
      <c r="O3" s="134">
        <v>44006</v>
      </c>
      <c r="P3" s="134">
        <v>43999</v>
      </c>
      <c r="Q3" s="134">
        <v>44033</v>
      </c>
      <c r="R3" s="134">
        <v>44131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63</v>
      </c>
      <c r="L4" s="38">
        <f>K4-(SUM(N4:AE4))</f>
        <v>49.35</v>
      </c>
      <c r="M4" s="39" t="str">
        <f>IF(L4&lt;0,"ATENÇÃO","OK")</f>
        <v>OK</v>
      </c>
      <c r="N4" s="101"/>
      <c r="O4" s="101"/>
      <c r="P4" s="133">
        <v>13.65</v>
      </c>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v>48</v>
      </c>
      <c r="L5" s="38">
        <f t="shared" ref="L5:L45" si="0">K5-(SUM(N5:AE5))</f>
        <v>48</v>
      </c>
      <c r="M5" s="39" t="str">
        <f t="shared" ref="M5:M45" si="1">IF(L5&lt;0,"ATENÇÃO","OK")</f>
        <v>OK</v>
      </c>
      <c r="N5" s="101"/>
      <c r="O5" s="101"/>
      <c r="P5" s="101"/>
      <c r="Q5" s="107"/>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54</v>
      </c>
      <c r="L6" s="38">
        <f t="shared" si="0"/>
        <v>54</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68</v>
      </c>
      <c r="L7" s="38">
        <f t="shared" si="0"/>
        <v>68</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37</v>
      </c>
      <c r="L8" s="38">
        <f t="shared" si="0"/>
        <v>37</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104</v>
      </c>
      <c r="L9" s="38">
        <f t="shared" si="0"/>
        <v>104</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88</v>
      </c>
      <c r="L10" s="38">
        <f t="shared" si="0"/>
        <v>37.18</v>
      </c>
      <c r="M10" s="39" t="str">
        <f t="shared" si="1"/>
        <v>OK</v>
      </c>
      <c r="N10" s="101">
        <v>2</v>
      </c>
      <c r="O10" s="101"/>
      <c r="P10" s="101"/>
      <c r="Q10" s="133">
        <v>35.82</v>
      </c>
      <c r="R10" s="101">
        <v>13</v>
      </c>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105</v>
      </c>
      <c r="L11" s="38">
        <f t="shared" si="0"/>
        <v>105</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7</v>
      </c>
      <c r="L12" s="38">
        <f t="shared" si="0"/>
        <v>6</v>
      </c>
      <c r="M12" s="39" t="str">
        <f t="shared" si="1"/>
        <v>OK</v>
      </c>
      <c r="N12" s="101"/>
      <c r="O12" s="101"/>
      <c r="P12" s="101"/>
      <c r="Q12" s="101"/>
      <c r="R12" s="101">
        <v>1</v>
      </c>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8</v>
      </c>
      <c r="L13" s="38">
        <f t="shared" si="0"/>
        <v>7</v>
      </c>
      <c r="M13" s="39" t="str">
        <f t="shared" si="1"/>
        <v>OK</v>
      </c>
      <c r="N13" s="101">
        <v>1</v>
      </c>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4</v>
      </c>
      <c r="L14" s="38">
        <f t="shared" si="0"/>
        <v>4</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v>76</v>
      </c>
      <c r="L15" s="38">
        <f t="shared" si="0"/>
        <v>76</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104</v>
      </c>
      <c r="L16" s="38">
        <f t="shared" si="0"/>
        <v>104</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94</v>
      </c>
      <c r="L17" s="38">
        <f t="shared" si="0"/>
        <v>88.24</v>
      </c>
      <c r="M17" s="39" t="str">
        <f t="shared" si="1"/>
        <v>OK</v>
      </c>
      <c r="N17" s="101">
        <v>5.76</v>
      </c>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105</v>
      </c>
      <c r="L18" s="38">
        <f t="shared" si="0"/>
        <v>10</v>
      </c>
      <c r="M18" s="39" t="str">
        <f t="shared" si="1"/>
        <v>OK</v>
      </c>
      <c r="N18" s="101">
        <v>95</v>
      </c>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120</v>
      </c>
      <c r="L19" s="38">
        <f t="shared" si="0"/>
        <v>25</v>
      </c>
      <c r="M19" s="39" t="str">
        <f t="shared" si="1"/>
        <v>OK</v>
      </c>
      <c r="N19" s="101">
        <v>95</v>
      </c>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120</v>
      </c>
      <c r="L20" s="38">
        <f t="shared" si="0"/>
        <v>120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60</v>
      </c>
      <c r="L21" s="38">
        <f t="shared" si="0"/>
        <v>60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v>65</v>
      </c>
      <c r="L22" s="38">
        <f t="shared" si="0"/>
        <v>65</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v>60</v>
      </c>
      <c r="L23" s="38">
        <f t="shared" si="0"/>
        <v>60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v>80</v>
      </c>
      <c r="L24" s="38">
        <f t="shared" si="0"/>
        <v>80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220</v>
      </c>
      <c r="L25" s="38">
        <f t="shared" si="0"/>
        <v>220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v>275</v>
      </c>
      <c r="L26" s="38">
        <f t="shared" si="0"/>
        <v>275</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v>330</v>
      </c>
      <c r="L27" s="38">
        <f t="shared" si="0"/>
        <v>330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310</v>
      </c>
      <c r="L28" s="38">
        <f t="shared" si="0"/>
        <v>301</v>
      </c>
      <c r="M28" s="39" t="str">
        <f t="shared" si="1"/>
        <v>OK</v>
      </c>
      <c r="N28" s="101"/>
      <c r="O28" s="101">
        <v>9</v>
      </c>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v>63</v>
      </c>
      <c r="L29" s="38">
        <f t="shared" si="0"/>
        <v>63</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v>59</v>
      </c>
      <c r="L30" s="38">
        <f t="shared" si="0"/>
        <v>59</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7"/>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Z1:Z2"/>
    <mergeCell ref="AA1:AA2"/>
    <mergeCell ref="W1:W2"/>
    <mergeCell ref="X1:X2"/>
    <mergeCell ref="Y1:Y2"/>
    <mergeCell ref="D1:J1"/>
    <mergeCell ref="A2:M2"/>
    <mergeCell ref="N1:N2"/>
    <mergeCell ref="A25:A27"/>
    <mergeCell ref="B25:B27"/>
    <mergeCell ref="A9:A19"/>
    <mergeCell ref="B9:B19"/>
    <mergeCell ref="A21:A24"/>
    <mergeCell ref="B21:B24"/>
    <mergeCell ref="A40:A44"/>
    <mergeCell ref="A29:A30"/>
    <mergeCell ref="B29:B30"/>
    <mergeCell ref="A32:A33"/>
    <mergeCell ref="B32:B33"/>
    <mergeCell ref="A34:A39"/>
    <mergeCell ref="B35:B39"/>
    <mergeCell ref="AB1:AB2"/>
    <mergeCell ref="AC1:AC2"/>
    <mergeCell ref="AD1:AD2"/>
    <mergeCell ref="AE1:AE2"/>
    <mergeCell ref="A4:A8"/>
    <mergeCell ref="B4:B8"/>
    <mergeCell ref="U1:U2"/>
    <mergeCell ref="V1:V2"/>
    <mergeCell ref="Q1:Q2"/>
    <mergeCell ref="R1:R2"/>
    <mergeCell ref="S1:S2"/>
    <mergeCell ref="T1:T2"/>
    <mergeCell ref="A1:C1"/>
    <mergeCell ref="K1:M1"/>
    <mergeCell ref="O1:O2"/>
    <mergeCell ref="P1:P2"/>
  </mergeCells>
  <conditionalFormatting sqref="U4:W4">
    <cfRule type="cellIs" dxfId="194" priority="22" stopIfTrue="1" operator="greaterThan">
      <formula>0</formula>
    </cfRule>
    <cfRule type="cellIs" dxfId="193" priority="23" stopIfTrue="1" operator="greaterThan">
      <formula>0</formula>
    </cfRule>
    <cfRule type="cellIs" dxfId="192" priority="24" stopIfTrue="1" operator="greaterThan">
      <formula>0</formula>
    </cfRule>
  </conditionalFormatting>
  <conditionalFormatting sqref="Z4:AE39">
    <cfRule type="cellIs" dxfId="191" priority="25" stopIfTrue="1" operator="greaterThan">
      <formula>0</formula>
    </cfRule>
    <cfRule type="cellIs" dxfId="190" priority="26" stopIfTrue="1" operator="greaterThan">
      <formula>0</formula>
    </cfRule>
    <cfRule type="cellIs" dxfId="189" priority="27" stopIfTrue="1" operator="greaterThan">
      <formula>0</formula>
    </cfRule>
  </conditionalFormatting>
  <conditionalFormatting sqref="U5:W39 X4:Y39">
    <cfRule type="cellIs" dxfId="188" priority="19" stopIfTrue="1" operator="greaterThan">
      <formula>0</formula>
    </cfRule>
    <cfRule type="cellIs" dxfId="187" priority="20" stopIfTrue="1" operator="greaterThan">
      <formula>0</formula>
    </cfRule>
    <cfRule type="cellIs" dxfId="186" priority="21" stopIfTrue="1" operator="greaterThan">
      <formula>0</formula>
    </cfRule>
  </conditionalFormatting>
  <conditionalFormatting sqref="S4:T39">
    <cfRule type="cellIs" dxfId="185" priority="16" stopIfTrue="1" operator="greaterThan">
      <formula>0</formula>
    </cfRule>
    <cfRule type="cellIs" dxfId="184" priority="17" stopIfTrue="1" operator="greaterThan">
      <formula>0</formula>
    </cfRule>
    <cfRule type="cellIs" dxfId="183" priority="18" stopIfTrue="1" operator="greaterThan">
      <formula>0</formula>
    </cfRule>
  </conditionalFormatting>
  <conditionalFormatting sqref="N5:N39">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conditionalFormatting sqref="N4 O4:R39">
    <cfRule type="cellIs" dxfId="41" priority="4" stopIfTrue="1" operator="greaterThan">
      <formula>0</formula>
    </cfRule>
    <cfRule type="cellIs" dxfId="40" priority="5" stopIfTrue="1" operator="greaterThan">
      <formula>0</formula>
    </cfRule>
    <cfRule type="cellIs" dxfId="39" priority="6"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5"/>
  <sheetViews>
    <sheetView topLeftCell="E49" zoomScale="80" zoomScaleNormal="80" workbookViewId="0">
      <selection activeCell="N1" sqref="N1:N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165</v>
      </c>
      <c r="O1" s="162" t="s">
        <v>80</v>
      </c>
      <c r="P1" s="162" t="s">
        <v>80</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34">
        <v>43875</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2</v>
      </c>
      <c r="L4" s="38">
        <f>K4-(SUM(N4:AE4))</f>
        <v>2</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5</v>
      </c>
      <c r="L7" s="38">
        <f t="shared" si="0"/>
        <v>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5</v>
      </c>
      <c r="L8" s="38">
        <f t="shared" si="0"/>
        <v>5</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100</v>
      </c>
      <c r="L9" s="38">
        <f t="shared" si="0"/>
        <v>100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20</v>
      </c>
      <c r="L10" s="38">
        <f t="shared" si="0"/>
        <v>20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4</v>
      </c>
      <c r="L13" s="38">
        <f t="shared" si="0"/>
        <v>4</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4</v>
      </c>
      <c r="L14" s="38">
        <f t="shared" si="0"/>
        <v>4</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v>80</v>
      </c>
      <c r="L15" s="38">
        <f t="shared" si="0"/>
        <v>80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210</v>
      </c>
      <c r="L17" s="38">
        <f t="shared" si="0"/>
        <v>210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250</v>
      </c>
      <c r="L18" s="38">
        <f t="shared" si="0"/>
        <v>250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250</v>
      </c>
      <c r="L19" s="38">
        <f t="shared" si="0"/>
        <v>250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0</v>
      </c>
      <c r="M20" s="39" t="str">
        <f t="shared" si="1"/>
        <v>OK</v>
      </c>
      <c r="N20" s="101">
        <v>50</v>
      </c>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v>60</v>
      </c>
      <c r="L22" s="38">
        <f t="shared" si="0"/>
        <v>60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v>200</v>
      </c>
      <c r="L30" s="38">
        <f t="shared" si="0"/>
        <v>200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2:M2"/>
    <mergeCell ref="W1:W2"/>
    <mergeCell ref="S1:S2"/>
    <mergeCell ref="T1:T2"/>
    <mergeCell ref="U1:U2"/>
    <mergeCell ref="N1:N2"/>
    <mergeCell ref="O1:O2"/>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4:A8"/>
    <mergeCell ref="B4:B8"/>
    <mergeCell ref="A9:A19"/>
    <mergeCell ref="B9:B19"/>
    <mergeCell ref="A21:A24"/>
    <mergeCell ref="B21:B24"/>
    <mergeCell ref="A34:A39"/>
    <mergeCell ref="B35:B39"/>
    <mergeCell ref="A25:A27"/>
    <mergeCell ref="B25:B27"/>
    <mergeCell ref="A29:A30"/>
    <mergeCell ref="B29:B30"/>
    <mergeCell ref="A32:A33"/>
    <mergeCell ref="B32:B33"/>
  </mergeCells>
  <conditionalFormatting sqref="U5:W39 X4:Y39">
    <cfRule type="cellIs" dxfId="176" priority="19" stopIfTrue="1" operator="greaterThan">
      <formula>0</formula>
    </cfRule>
    <cfRule type="cellIs" dxfId="175" priority="20" stopIfTrue="1" operator="greaterThan">
      <formula>0</formula>
    </cfRule>
    <cfRule type="cellIs" dxfId="174" priority="21" stopIfTrue="1" operator="greaterThan">
      <formula>0</formula>
    </cfRule>
  </conditionalFormatting>
  <conditionalFormatting sqref="O4:T39">
    <cfRule type="cellIs" dxfId="173" priority="16" stopIfTrue="1" operator="greaterThan">
      <formula>0</formula>
    </cfRule>
    <cfRule type="cellIs" dxfId="172" priority="17" stopIfTrue="1" operator="greaterThan">
      <formula>0</formula>
    </cfRule>
    <cfRule type="cellIs" dxfId="171" priority="18" stopIfTrue="1" operator="greaterThan">
      <formula>0</formula>
    </cfRule>
  </conditionalFormatting>
  <conditionalFormatting sqref="Z4:AE39">
    <cfRule type="cellIs" dxfId="170" priority="25" stopIfTrue="1" operator="greaterThan">
      <formula>0</formula>
    </cfRule>
    <cfRule type="cellIs" dxfId="169" priority="26" stopIfTrue="1" operator="greaterThan">
      <formula>0</formula>
    </cfRule>
    <cfRule type="cellIs" dxfId="168" priority="27" stopIfTrue="1" operator="greaterThan">
      <formula>0</formula>
    </cfRule>
  </conditionalFormatting>
  <conditionalFormatting sqref="U4:W4">
    <cfRule type="cellIs" dxfId="167" priority="22" stopIfTrue="1" operator="greaterThan">
      <formula>0</formula>
    </cfRule>
    <cfRule type="cellIs" dxfId="166" priority="23" stopIfTrue="1" operator="greaterThan">
      <formula>0</formula>
    </cfRule>
    <cfRule type="cellIs" dxfId="165" priority="24" stopIfTrue="1" operator="greaterThan">
      <formula>0</formula>
    </cfRule>
  </conditionalFormatting>
  <conditionalFormatting sqref="N4">
    <cfRule type="cellIs" dxfId="38" priority="4" stopIfTrue="1" operator="greaterThan">
      <formula>0</formula>
    </cfRule>
    <cfRule type="cellIs" dxfId="37" priority="5" stopIfTrue="1" operator="greaterThan">
      <formula>0</formula>
    </cfRule>
    <cfRule type="cellIs" dxfId="36" priority="6" stopIfTrue="1" operator="greaterThan">
      <formula>0</formula>
    </cfRule>
  </conditionalFormatting>
  <conditionalFormatting sqref="N5:N39">
    <cfRule type="cellIs" dxfId="35" priority="1" stopIfTrue="1" operator="greaterThan">
      <formula>0</formula>
    </cfRule>
    <cfRule type="cellIs" dxfId="34" priority="2" stopIfTrue="1" operator="greaterThan">
      <formula>0</formula>
    </cfRule>
    <cfRule type="cellIs" dxfId="33" priority="3"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5"/>
  <sheetViews>
    <sheetView topLeftCell="E46" zoomScale="80" zoomScaleNormal="80" workbookViewId="0">
      <selection activeCell="M60" sqref="M60"/>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664062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163</v>
      </c>
      <c r="O1" s="162" t="s">
        <v>164</v>
      </c>
      <c r="P1" s="162" t="s">
        <v>178</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34">
        <v>43857</v>
      </c>
      <c r="O3" s="134">
        <v>43900</v>
      </c>
      <c r="P3" s="134">
        <v>44021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5</v>
      </c>
      <c r="L4" s="38">
        <f>K4-(SUM(N4:AE4))</f>
        <v>0</v>
      </c>
      <c r="M4" s="39" t="str">
        <f>IF(L4&lt;0,"ATENÇÃO","OK")</f>
        <v>OK</v>
      </c>
      <c r="N4" s="101"/>
      <c r="O4" s="101">
        <v>5</v>
      </c>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5</v>
      </c>
      <c r="L6" s="38">
        <f t="shared" si="0"/>
        <v>0</v>
      </c>
      <c r="M6" s="39" t="str">
        <f t="shared" si="1"/>
        <v>OK</v>
      </c>
      <c r="N6" s="101"/>
      <c r="O6" s="101">
        <v>5</v>
      </c>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10</v>
      </c>
      <c r="L7" s="38">
        <f t="shared" si="0"/>
        <v>0</v>
      </c>
      <c r="M7" s="39" t="str">
        <f t="shared" si="1"/>
        <v>OK</v>
      </c>
      <c r="N7" s="101"/>
      <c r="O7" s="101">
        <v>10</v>
      </c>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10</v>
      </c>
      <c r="L8" s="38">
        <f t="shared" si="0"/>
        <v>0</v>
      </c>
      <c r="M8" s="39" t="str">
        <f t="shared" si="1"/>
        <v>OK</v>
      </c>
      <c r="N8" s="101"/>
      <c r="O8" s="101">
        <v>10</v>
      </c>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80</v>
      </c>
      <c r="L9" s="38">
        <f t="shared" si="0"/>
        <v>65</v>
      </c>
      <c r="M9" s="39" t="str">
        <f t="shared" si="1"/>
        <v>OK</v>
      </c>
      <c r="N9" s="101"/>
      <c r="O9" s="101"/>
      <c r="P9" s="101">
        <v>15</v>
      </c>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100</v>
      </c>
      <c r="L10" s="38">
        <f t="shared" si="0"/>
        <v>100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50</v>
      </c>
      <c r="L11" s="38">
        <f t="shared" si="0"/>
        <v>40</v>
      </c>
      <c r="M11" s="39" t="str">
        <f t="shared" si="1"/>
        <v>OK</v>
      </c>
      <c r="N11" s="101"/>
      <c r="O11" s="101"/>
      <c r="P11" s="101">
        <v>10</v>
      </c>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4</v>
      </c>
      <c r="L12" s="38">
        <f t="shared" si="0"/>
        <v>4</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2</v>
      </c>
      <c r="L13" s="38">
        <f t="shared" si="0"/>
        <v>2</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0</v>
      </c>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v>0</v>
      </c>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10</v>
      </c>
      <c r="L16" s="38">
        <f t="shared" si="0"/>
        <v>10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10</v>
      </c>
      <c r="L17" s="38">
        <f t="shared" si="0"/>
        <v>10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120</v>
      </c>
      <c r="L18" s="38">
        <f t="shared" si="0"/>
        <v>105</v>
      </c>
      <c r="M18" s="39" t="str">
        <f t="shared" si="1"/>
        <v>OK</v>
      </c>
      <c r="N18" s="101"/>
      <c r="O18" s="101"/>
      <c r="P18" s="101">
        <v>15</v>
      </c>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120</v>
      </c>
      <c r="L19" s="38">
        <f t="shared" si="0"/>
        <v>105</v>
      </c>
      <c r="M19" s="39" t="str">
        <f t="shared" si="1"/>
        <v>OK</v>
      </c>
      <c r="N19" s="101"/>
      <c r="O19" s="101"/>
      <c r="P19" s="101">
        <v>15</v>
      </c>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150</v>
      </c>
      <c r="L20" s="38">
        <f t="shared" si="0"/>
        <v>150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35</v>
      </c>
      <c r="L21" s="38">
        <f t="shared" si="0"/>
        <v>15</v>
      </c>
      <c r="M21" s="39" t="str">
        <f t="shared" si="1"/>
        <v>OK</v>
      </c>
      <c r="N21" s="101">
        <v>20</v>
      </c>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v>80</v>
      </c>
      <c r="L22" s="38">
        <f t="shared" si="0"/>
        <v>40</v>
      </c>
      <c r="M22" s="39" t="str">
        <f t="shared" si="1"/>
        <v>OK</v>
      </c>
      <c r="N22" s="101">
        <v>40</v>
      </c>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v>30</v>
      </c>
      <c r="L23" s="38">
        <f t="shared" si="0"/>
        <v>15</v>
      </c>
      <c r="M23" s="39" t="str">
        <f t="shared" si="1"/>
        <v>OK</v>
      </c>
      <c r="N23" s="101">
        <v>15</v>
      </c>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v>30</v>
      </c>
      <c r="L24" s="38">
        <f t="shared" si="0"/>
        <v>15</v>
      </c>
      <c r="M24" s="39" t="str">
        <f t="shared" si="1"/>
        <v>OK</v>
      </c>
      <c r="N24" s="101">
        <v>15</v>
      </c>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50</v>
      </c>
      <c r="L25" s="38">
        <f t="shared" si="0"/>
        <v>50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v>50</v>
      </c>
      <c r="L27" s="38">
        <f t="shared" si="0"/>
        <v>50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0</v>
      </c>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v>20</v>
      </c>
      <c r="L29" s="38">
        <f t="shared" si="0"/>
        <v>20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7"/>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1:C1"/>
    <mergeCell ref="D1:J1"/>
    <mergeCell ref="K1:M1"/>
    <mergeCell ref="U1:U2"/>
    <mergeCell ref="V1:V2"/>
    <mergeCell ref="A2:M2"/>
    <mergeCell ref="T1:T2"/>
    <mergeCell ref="P1:P2"/>
    <mergeCell ref="Q1:Q2"/>
    <mergeCell ref="R1:R2"/>
    <mergeCell ref="A40:A44"/>
    <mergeCell ref="A32:A33"/>
    <mergeCell ref="B32:B33"/>
    <mergeCell ref="A34:A39"/>
    <mergeCell ref="B35:B39"/>
    <mergeCell ref="AE1:AE2"/>
    <mergeCell ref="A4:A8"/>
    <mergeCell ref="B4:B8"/>
    <mergeCell ref="A9:A19"/>
    <mergeCell ref="B9:B19"/>
    <mergeCell ref="AB1:AB2"/>
    <mergeCell ref="AC1:AC2"/>
    <mergeCell ref="AD1:AD2"/>
    <mergeCell ref="W1:W2"/>
    <mergeCell ref="X1:X2"/>
    <mergeCell ref="Y1:Y2"/>
    <mergeCell ref="Z1:Z2"/>
    <mergeCell ref="AA1:AA2"/>
    <mergeCell ref="S1:S2"/>
    <mergeCell ref="N1:N2"/>
    <mergeCell ref="O1:O2"/>
    <mergeCell ref="A21:A24"/>
    <mergeCell ref="B21:B24"/>
    <mergeCell ref="A25:A27"/>
    <mergeCell ref="B25:B27"/>
    <mergeCell ref="A29:A30"/>
    <mergeCell ref="B29:B30"/>
  </mergeCells>
  <conditionalFormatting sqref="Z4:AE39">
    <cfRule type="cellIs" dxfId="158" priority="25" stopIfTrue="1" operator="greaterThan">
      <formula>0</formula>
    </cfRule>
    <cfRule type="cellIs" dxfId="157" priority="26" stopIfTrue="1" operator="greaterThan">
      <formula>0</formula>
    </cfRule>
    <cfRule type="cellIs" dxfId="156" priority="27" stopIfTrue="1" operator="greaterThan">
      <formula>0</formula>
    </cfRule>
  </conditionalFormatting>
  <conditionalFormatting sqref="U4:W4">
    <cfRule type="cellIs" dxfId="155" priority="22" stopIfTrue="1" operator="greaterThan">
      <formula>0</formula>
    </cfRule>
    <cfRule type="cellIs" dxfId="154" priority="23" stopIfTrue="1" operator="greaterThan">
      <formula>0</formula>
    </cfRule>
    <cfRule type="cellIs" dxfId="153" priority="24" stopIfTrue="1" operator="greaterThan">
      <formula>0</formula>
    </cfRule>
  </conditionalFormatting>
  <conditionalFormatting sqref="Q4:T39">
    <cfRule type="cellIs" dxfId="152" priority="16" stopIfTrue="1" operator="greaterThan">
      <formula>0</formula>
    </cfRule>
    <cfRule type="cellIs" dxfId="151" priority="17" stopIfTrue="1" operator="greaterThan">
      <formula>0</formula>
    </cfRule>
    <cfRule type="cellIs" dxfId="150" priority="18" stopIfTrue="1" operator="greaterThan">
      <formula>0</formula>
    </cfRule>
  </conditionalFormatting>
  <conditionalFormatting sqref="U5:W39 X4:Y39">
    <cfRule type="cellIs" dxfId="149" priority="19" stopIfTrue="1" operator="greaterThan">
      <formula>0</formula>
    </cfRule>
    <cfRule type="cellIs" dxfId="148" priority="20" stopIfTrue="1" operator="greaterThan">
      <formula>0</formula>
    </cfRule>
    <cfRule type="cellIs" dxfId="147" priority="21" stopIfTrue="1" operator="greaterThan">
      <formula>0</formula>
    </cfRule>
  </conditionalFormatting>
  <conditionalFormatting sqref="N4 O4:P39">
    <cfRule type="cellIs" dxfId="56" priority="4" stopIfTrue="1" operator="greaterThan">
      <formula>0</formula>
    </cfRule>
    <cfRule type="cellIs" dxfId="55" priority="5" stopIfTrue="1" operator="greaterThan">
      <formula>0</formula>
    </cfRule>
    <cfRule type="cellIs" dxfId="54" priority="6" stopIfTrue="1" operator="greaterThan">
      <formula>0</formula>
    </cfRule>
  </conditionalFormatting>
  <conditionalFormatting sqref="N5:N39">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5"/>
  <sheetViews>
    <sheetView topLeftCell="G43" zoomScale="70" zoomScaleNormal="70" workbookViewId="0">
      <selection activeCell="L4" sqref="L4"/>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2" t="s">
        <v>189</v>
      </c>
      <c r="O1" s="162" t="s">
        <v>157</v>
      </c>
      <c r="P1" s="162" t="s">
        <v>158</v>
      </c>
      <c r="Q1" s="162" t="s">
        <v>159</v>
      </c>
      <c r="R1" s="162" t="s">
        <v>190</v>
      </c>
      <c r="S1" s="162" t="s">
        <v>191</v>
      </c>
      <c r="T1" s="162" t="s">
        <v>192</v>
      </c>
      <c r="U1" s="162" t="s">
        <v>193</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2"/>
      <c r="O2" s="162"/>
      <c r="P2" s="162"/>
      <c r="Q2" s="162"/>
      <c r="R2" s="162"/>
      <c r="S2" s="162"/>
      <c r="T2" s="162"/>
      <c r="U2" s="162"/>
      <c r="V2" s="162"/>
      <c r="W2" s="162"/>
      <c r="X2" s="162"/>
      <c r="Y2" s="162"/>
      <c r="Z2" s="162"/>
      <c r="AA2" s="162"/>
      <c r="AB2" s="162"/>
      <c r="AC2" s="162"/>
      <c r="AD2" s="162"/>
      <c r="AE2" s="162"/>
    </row>
    <row r="3" spans="1:31" s="16" customFormat="1" ht="51.75">
      <c r="A3" s="68" t="s">
        <v>81</v>
      </c>
      <c r="B3" s="68" t="s">
        <v>82</v>
      </c>
      <c r="C3" s="68" t="s">
        <v>4</v>
      </c>
      <c r="D3" s="69" t="s">
        <v>83</v>
      </c>
      <c r="E3" s="69" t="s">
        <v>84</v>
      </c>
      <c r="F3" s="68" t="s">
        <v>85</v>
      </c>
      <c r="G3" s="68" t="s">
        <v>86</v>
      </c>
      <c r="H3" s="68" t="s">
        <v>5</v>
      </c>
      <c r="I3" s="68" t="s">
        <v>87</v>
      </c>
      <c r="J3" s="61" t="s">
        <v>2</v>
      </c>
      <c r="K3" s="35" t="s">
        <v>25</v>
      </c>
      <c r="L3" s="36" t="s">
        <v>0</v>
      </c>
      <c r="M3" s="33" t="s">
        <v>3</v>
      </c>
      <c r="N3" s="134">
        <v>43803</v>
      </c>
      <c r="O3" s="134">
        <v>43867</v>
      </c>
      <c r="P3" s="134">
        <v>43878</v>
      </c>
      <c r="Q3" s="134">
        <v>43889</v>
      </c>
      <c r="R3" s="134">
        <v>43899</v>
      </c>
      <c r="S3" s="134">
        <v>43901</v>
      </c>
      <c r="T3" s="134">
        <v>44095</v>
      </c>
      <c r="U3" s="134">
        <v>44124</v>
      </c>
      <c r="V3" s="33"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70</v>
      </c>
      <c r="L4" s="38">
        <f>K4-(SUM(N4:AE4))</f>
        <v>35</v>
      </c>
      <c r="M4" s="39" t="str">
        <f>IF(L4&lt;0,"ATENÇÃO","OK")</f>
        <v>OK</v>
      </c>
      <c r="N4" s="101">
        <v>20</v>
      </c>
      <c r="O4" s="101"/>
      <c r="P4" s="101"/>
      <c r="Q4" s="101"/>
      <c r="R4" s="101"/>
      <c r="S4" s="101"/>
      <c r="T4" s="101"/>
      <c r="U4" s="101"/>
      <c r="V4" s="101">
        <v>15</v>
      </c>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7"/>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20</v>
      </c>
      <c r="L6" s="38">
        <f t="shared" si="0"/>
        <v>20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20</v>
      </c>
      <c r="L7" s="38">
        <f t="shared" si="0"/>
        <v>18</v>
      </c>
      <c r="M7" s="39" t="str">
        <f t="shared" si="1"/>
        <v>OK</v>
      </c>
      <c r="N7" s="101"/>
      <c r="O7" s="101"/>
      <c r="P7" s="101"/>
      <c r="Q7" s="101"/>
      <c r="R7" s="101"/>
      <c r="S7" s="101"/>
      <c r="T7" s="101"/>
      <c r="U7" s="101"/>
      <c r="V7" s="101">
        <v>2</v>
      </c>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80</v>
      </c>
      <c r="L8" s="38">
        <f t="shared" si="0"/>
        <v>60</v>
      </c>
      <c r="M8" s="39" t="str">
        <f t="shared" si="1"/>
        <v>OK</v>
      </c>
      <c r="N8" s="101"/>
      <c r="O8" s="101"/>
      <c r="P8" s="101"/>
      <c r="Q8" s="101"/>
      <c r="R8" s="101"/>
      <c r="S8" s="101"/>
      <c r="T8" s="101"/>
      <c r="U8" s="101"/>
      <c r="V8" s="101">
        <v>20</v>
      </c>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100</v>
      </c>
      <c r="L9" s="38">
        <f t="shared" si="0"/>
        <v>91</v>
      </c>
      <c r="M9" s="39" t="str">
        <f t="shared" si="1"/>
        <v>OK</v>
      </c>
      <c r="N9" s="101"/>
      <c r="O9" s="101"/>
      <c r="P9" s="101"/>
      <c r="Q9" s="101"/>
      <c r="R9" s="101"/>
      <c r="S9" s="101"/>
      <c r="T9" s="101"/>
      <c r="U9" s="101">
        <v>9</v>
      </c>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50</v>
      </c>
      <c r="L10" s="38">
        <f t="shared" si="0"/>
        <v>0.75730000000000075</v>
      </c>
      <c r="M10" s="39" t="str">
        <f t="shared" si="1"/>
        <v>OK</v>
      </c>
      <c r="N10" s="101"/>
      <c r="O10" s="101"/>
      <c r="P10" s="101"/>
      <c r="Q10" s="101"/>
      <c r="R10" s="101"/>
      <c r="S10" s="101"/>
      <c r="T10" s="186">
        <v>43.342700000000001</v>
      </c>
      <c r="U10" s="133">
        <v>5.9</v>
      </c>
      <c r="V10" s="133"/>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80</v>
      </c>
      <c r="L11" s="38">
        <f t="shared" si="0"/>
        <v>80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v>10</v>
      </c>
      <c r="L12" s="38">
        <f t="shared" si="0"/>
        <v>10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5</v>
      </c>
      <c r="L13" s="38">
        <f t="shared" si="0"/>
        <v>5</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5</v>
      </c>
      <c r="L14" s="38">
        <f t="shared" si="0"/>
        <v>5</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v>15</v>
      </c>
      <c r="L15" s="38">
        <f t="shared" si="0"/>
        <v>15</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50</v>
      </c>
      <c r="L17" s="38">
        <f t="shared" si="0"/>
        <v>50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v>50</v>
      </c>
      <c r="L18" s="38">
        <f t="shared" si="0"/>
        <v>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v>50</v>
      </c>
      <c r="L19" s="38">
        <f t="shared" si="0"/>
        <v>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30.84</v>
      </c>
      <c r="M20" s="39" t="str">
        <f t="shared" si="1"/>
        <v>OK</v>
      </c>
      <c r="N20" s="101"/>
      <c r="O20" s="101"/>
      <c r="P20" s="133"/>
      <c r="Q20" s="133">
        <v>1.1599999999999999</v>
      </c>
      <c r="R20" s="101"/>
      <c r="S20" s="101">
        <v>18</v>
      </c>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80</v>
      </c>
      <c r="L21" s="38">
        <f t="shared" si="0"/>
        <v>80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v>50</v>
      </c>
      <c r="L22" s="38">
        <f t="shared" si="0"/>
        <v>50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150</v>
      </c>
      <c r="L25" s="38">
        <f t="shared" si="0"/>
        <v>0</v>
      </c>
      <c r="M25" s="39" t="str">
        <f t="shared" si="1"/>
        <v>OK</v>
      </c>
      <c r="N25" s="101">
        <v>120</v>
      </c>
      <c r="O25" s="101"/>
      <c r="P25" s="101"/>
      <c r="Q25" s="101"/>
      <c r="R25" s="101"/>
      <c r="S25" s="101"/>
      <c r="T25" s="101"/>
      <c r="U25" s="101"/>
      <c r="V25" s="101">
        <v>30</v>
      </c>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v>250</v>
      </c>
      <c r="L26" s="38">
        <f t="shared" si="0"/>
        <v>141</v>
      </c>
      <c r="M26" s="39" t="str">
        <f t="shared" si="1"/>
        <v>OK</v>
      </c>
      <c r="N26" s="101">
        <v>64</v>
      </c>
      <c r="O26" s="101"/>
      <c r="P26" s="101"/>
      <c r="Q26" s="101"/>
      <c r="R26" s="101"/>
      <c r="S26" s="101"/>
      <c r="T26" s="101"/>
      <c r="U26" s="101"/>
      <c r="V26" s="101">
        <v>45</v>
      </c>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v>600</v>
      </c>
      <c r="L27" s="38">
        <f t="shared" si="0"/>
        <v>335</v>
      </c>
      <c r="M27" s="39" t="str">
        <f t="shared" si="1"/>
        <v>OK</v>
      </c>
      <c r="N27" s="101">
        <v>64</v>
      </c>
      <c r="O27" s="101">
        <v>164</v>
      </c>
      <c r="P27" s="101"/>
      <c r="Q27" s="101"/>
      <c r="R27" s="101"/>
      <c r="S27" s="101"/>
      <c r="T27" s="101"/>
      <c r="U27" s="101"/>
      <c r="V27" s="101">
        <v>37</v>
      </c>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60</v>
      </c>
      <c r="L28" s="38">
        <f t="shared" si="0"/>
        <v>60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v>25</v>
      </c>
      <c r="L29" s="38">
        <f t="shared" si="0"/>
        <v>25</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v>20</v>
      </c>
      <c r="L30" s="38">
        <f t="shared" si="0"/>
        <v>20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v>1</v>
      </c>
      <c r="L32" s="38">
        <f t="shared" si="0"/>
        <v>0</v>
      </c>
      <c r="M32" s="39" t="str">
        <f t="shared" si="1"/>
        <v>OK</v>
      </c>
      <c r="N32" s="101">
        <v>1</v>
      </c>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v>1</v>
      </c>
      <c r="L33" s="38">
        <f t="shared" si="0"/>
        <v>0</v>
      </c>
      <c r="M33" s="39" t="str">
        <f t="shared" si="1"/>
        <v>OK</v>
      </c>
      <c r="N33" s="101">
        <v>1</v>
      </c>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v>4</v>
      </c>
      <c r="L34" s="38">
        <f t="shared" si="0"/>
        <v>1</v>
      </c>
      <c r="M34" s="39" t="str">
        <f t="shared" si="1"/>
        <v>OK</v>
      </c>
      <c r="N34" s="135">
        <v>2</v>
      </c>
      <c r="O34" s="101"/>
      <c r="P34" s="101"/>
      <c r="Q34" s="101"/>
      <c r="R34" s="101"/>
      <c r="S34" s="101"/>
      <c r="T34" s="101"/>
      <c r="U34" s="101"/>
      <c r="V34" s="101">
        <v>1</v>
      </c>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v>6</v>
      </c>
      <c r="L35" s="38">
        <f t="shared" si="0"/>
        <v>0</v>
      </c>
      <c r="M35" s="39" t="str">
        <f t="shared" si="1"/>
        <v>OK</v>
      </c>
      <c r="N35" s="135">
        <v>3</v>
      </c>
      <c r="O35" s="101"/>
      <c r="P35" s="101"/>
      <c r="Q35" s="101"/>
      <c r="R35" s="101"/>
      <c r="S35" s="101"/>
      <c r="T35" s="101"/>
      <c r="U35" s="101"/>
      <c r="V35" s="101">
        <v>3</v>
      </c>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v>4</v>
      </c>
      <c r="L36" s="38">
        <f t="shared" si="0"/>
        <v>0</v>
      </c>
      <c r="M36" s="39" t="str">
        <f t="shared" si="1"/>
        <v>OK</v>
      </c>
      <c r="N36" s="135">
        <v>3</v>
      </c>
      <c r="O36" s="101"/>
      <c r="P36" s="101"/>
      <c r="Q36" s="101"/>
      <c r="R36" s="101"/>
      <c r="S36" s="101"/>
      <c r="T36" s="101"/>
      <c r="U36" s="101"/>
      <c r="V36" s="101">
        <v>1</v>
      </c>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v>2</v>
      </c>
      <c r="L37" s="38">
        <f t="shared" si="0"/>
        <v>0</v>
      </c>
      <c r="M37" s="39" t="str">
        <f t="shared" si="1"/>
        <v>OK</v>
      </c>
      <c r="N37" s="135">
        <v>1</v>
      </c>
      <c r="O37" s="101"/>
      <c r="P37" s="101">
        <v>1</v>
      </c>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v>1</v>
      </c>
      <c r="L38" s="38">
        <f t="shared" si="0"/>
        <v>0</v>
      </c>
      <c r="M38" s="39" t="str">
        <f t="shared" si="1"/>
        <v>OK</v>
      </c>
      <c r="N38" s="135">
        <v>1</v>
      </c>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v>8</v>
      </c>
      <c r="L39" s="38">
        <f t="shared" si="0"/>
        <v>0</v>
      </c>
      <c r="M39" s="39" t="str">
        <f t="shared" si="1"/>
        <v>OK</v>
      </c>
      <c r="N39" s="135">
        <v>3</v>
      </c>
      <c r="O39" s="101"/>
      <c r="P39" s="107"/>
      <c r="Q39" s="101"/>
      <c r="R39" s="101"/>
      <c r="S39" s="101"/>
      <c r="T39" s="101"/>
      <c r="U39" s="101"/>
      <c r="V39" s="101">
        <v>5</v>
      </c>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v>2</v>
      </c>
      <c r="L40" s="38">
        <f t="shared" si="0"/>
        <v>0</v>
      </c>
      <c r="M40" s="39" t="str">
        <f t="shared" si="1"/>
        <v>OK</v>
      </c>
      <c r="N40" s="104"/>
      <c r="O40" s="104"/>
      <c r="P40" s="104"/>
      <c r="Q40" s="104"/>
      <c r="R40" s="101">
        <v>1</v>
      </c>
      <c r="S40" s="104"/>
      <c r="T40" s="104"/>
      <c r="U40" s="105"/>
      <c r="V40" s="104">
        <v>1</v>
      </c>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v>7</v>
      </c>
      <c r="L41" s="38">
        <f t="shared" si="0"/>
        <v>0</v>
      </c>
      <c r="M41" s="39" t="str">
        <f t="shared" si="1"/>
        <v>OK</v>
      </c>
      <c r="N41" s="104"/>
      <c r="O41" s="104"/>
      <c r="P41" s="104"/>
      <c r="Q41" s="104"/>
      <c r="R41" s="101">
        <v>6</v>
      </c>
      <c r="S41" s="104"/>
      <c r="T41" s="107"/>
      <c r="U41" s="105"/>
      <c r="V41" s="104">
        <v>1</v>
      </c>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v>3</v>
      </c>
      <c r="L42" s="38">
        <f t="shared" si="0"/>
        <v>0</v>
      </c>
      <c r="M42" s="39" t="str">
        <f t="shared" si="1"/>
        <v>OK</v>
      </c>
      <c r="N42" s="104"/>
      <c r="O42" s="104"/>
      <c r="P42" s="104"/>
      <c r="Q42" s="104"/>
      <c r="R42" s="101">
        <v>2</v>
      </c>
      <c r="S42" s="104"/>
      <c r="T42" s="104"/>
      <c r="U42" s="104"/>
      <c r="V42" s="104">
        <v>1</v>
      </c>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v>2</v>
      </c>
      <c r="L43" s="38">
        <f t="shared" si="0"/>
        <v>0</v>
      </c>
      <c r="M43" s="39" t="str">
        <f t="shared" si="1"/>
        <v>OK</v>
      </c>
      <c r="N43" s="104"/>
      <c r="O43" s="104"/>
      <c r="P43" s="104"/>
      <c r="Q43" s="104"/>
      <c r="R43" s="101">
        <v>1</v>
      </c>
      <c r="S43" s="104"/>
      <c r="T43" s="104"/>
      <c r="U43" s="104"/>
      <c r="V43" s="104">
        <v>1</v>
      </c>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v>2</v>
      </c>
      <c r="L44" s="38">
        <f t="shared" si="0"/>
        <v>0</v>
      </c>
      <c r="M44" s="39" t="str">
        <f t="shared" si="1"/>
        <v>OK</v>
      </c>
      <c r="N44" s="104"/>
      <c r="O44" s="104"/>
      <c r="P44" s="104"/>
      <c r="Q44" s="104"/>
      <c r="R44" s="101">
        <v>1</v>
      </c>
      <c r="S44" s="104"/>
      <c r="T44" s="104"/>
      <c r="U44" s="104"/>
      <c r="V44" s="104">
        <v>1</v>
      </c>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40:A44"/>
    <mergeCell ref="X1:X2"/>
    <mergeCell ref="P1:P2"/>
    <mergeCell ref="Q1:Q2"/>
    <mergeCell ref="A1:C1"/>
    <mergeCell ref="D1:J1"/>
    <mergeCell ref="K1:M1"/>
    <mergeCell ref="T1:T2"/>
    <mergeCell ref="U1:U2"/>
    <mergeCell ref="A2:M2"/>
    <mergeCell ref="S1:S2"/>
    <mergeCell ref="R1:R2"/>
    <mergeCell ref="N1:N2"/>
    <mergeCell ref="O1:O2"/>
    <mergeCell ref="A4:A8"/>
    <mergeCell ref="B4:B8"/>
    <mergeCell ref="AE1:AE2"/>
    <mergeCell ref="AC1:AC2"/>
    <mergeCell ref="Y1:Y2"/>
    <mergeCell ref="Z1:Z2"/>
    <mergeCell ref="AA1:AA2"/>
    <mergeCell ref="AB1:AB2"/>
    <mergeCell ref="AD1:AD2"/>
    <mergeCell ref="A9:A19"/>
    <mergeCell ref="B9:B19"/>
    <mergeCell ref="V1:V2"/>
    <mergeCell ref="W1:W2"/>
    <mergeCell ref="A32:A33"/>
    <mergeCell ref="B32:B33"/>
    <mergeCell ref="A34:A39"/>
    <mergeCell ref="B35:B39"/>
    <mergeCell ref="A21:A24"/>
    <mergeCell ref="B21:B24"/>
    <mergeCell ref="A25:A27"/>
    <mergeCell ref="B25:B27"/>
    <mergeCell ref="A29:A30"/>
    <mergeCell ref="B29:B30"/>
  </mergeCells>
  <conditionalFormatting sqref="W5:W39 X4:Y39">
    <cfRule type="cellIs" dxfId="140" priority="31" stopIfTrue="1" operator="greaterThan">
      <formula>0</formula>
    </cfRule>
    <cfRule type="cellIs" dxfId="139" priority="32" stopIfTrue="1" operator="greaterThan">
      <formula>0</formula>
    </cfRule>
    <cfRule type="cellIs" dxfId="138" priority="33" stopIfTrue="1" operator="greaterThan">
      <formula>0</formula>
    </cfRule>
  </conditionalFormatting>
  <conditionalFormatting sqref="W4">
    <cfRule type="cellIs" dxfId="137" priority="34" stopIfTrue="1" operator="greaterThan">
      <formula>0</formula>
    </cfRule>
    <cfRule type="cellIs" dxfId="136" priority="35" stopIfTrue="1" operator="greaterThan">
      <formula>0</formula>
    </cfRule>
    <cfRule type="cellIs" dxfId="135" priority="36" stopIfTrue="1" operator="greaterThan">
      <formula>0</formula>
    </cfRule>
  </conditionalFormatting>
  <conditionalFormatting sqref="Z4:AE39">
    <cfRule type="cellIs" dxfId="131" priority="37" stopIfTrue="1" operator="greaterThan">
      <formula>0</formula>
    </cfRule>
    <cfRule type="cellIs" dxfId="130" priority="38" stopIfTrue="1" operator="greaterThan">
      <formula>0</formula>
    </cfRule>
    <cfRule type="cellIs" dxfId="129" priority="39" stopIfTrue="1" operator="greaterThan">
      <formula>0</formula>
    </cfRule>
  </conditionalFormatting>
  <conditionalFormatting sqref="U5:V39">
    <cfRule type="cellIs" dxfId="32" priority="10" stopIfTrue="1" operator="greaterThan">
      <formula>0</formula>
    </cfRule>
    <cfRule type="cellIs" dxfId="31" priority="11" stopIfTrue="1" operator="greaterThan">
      <formula>0</formula>
    </cfRule>
    <cfRule type="cellIs" dxfId="30" priority="12" stopIfTrue="1" operator="greaterThan">
      <formula>0</formula>
    </cfRule>
  </conditionalFormatting>
  <conditionalFormatting sqref="U4:V4">
    <cfRule type="cellIs" dxfId="29" priority="13" stopIfTrue="1" operator="greaterThan">
      <formula>0</formula>
    </cfRule>
    <cfRule type="cellIs" dxfId="28" priority="14" stopIfTrue="1" operator="greaterThan">
      <formula>0</formula>
    </cfRule>
    <cfRule type="cellIs" dxfId="27" priority="15" stopIfTrue="1" operator="greaterThan">
      <formula>0</formula>
    </cfRule>
  </conditionalFormatting>
  <conditionalFormatting sqref="N5:N39">
    <cfRule type="cellIs" dxfId="26" priority="4" stopIfTrue="1" operator="greaterThan">
      <formula>0</formula>
    </cfRule>
    <cfRule type="cellIs" dxfId="25" priority="5" stopIfTrue="1" operator="greaterThan">
      <formula>0</formula>
    </cfRule>
    <cfRule type="cellIs" dxfId="24" priority="6" stopIfTrue="1" operator="greaterThan">
      <formula>0</formula>
    </cfRule>
  </conditionalFormatting>
  <conditionalFormatting sqref="N4 O4:T39">
    <cfRule type="cellIs" dxfId="23" priority="7" stopIfTrue="1" operator="greaterThan">
      <formula>0</formula>
    </cfRule>
    <cfRule type="cellIs" dxfId="22" priority="8" stopIfTrue="1" operator="greaterThan">
      <formula>0</formula>
    </cfRule>
    <cfRule type="cellIs" dxfId="21" priority="9" stopIfTrue="1" operator="greaterThan">
      <formula>0</formula>
    </cfRule>
  </conditionalFormatting>
  <conditionalFormatting sqref="R40:R44">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5"/>
  <sheetViews>
    <sheetView topLeftCell="C1" zoomScale="80" zoomScaleNormal="80" workbookViewId="0">
      <selection activeCell="N5" sqref="N5"/>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63" t="s">
        <v>147</v>
      </c>
      <c r="B1" s="163"/>
      <c r="C1" s="163"/>
      <c r="D1" s="163" t="s">
        <v>34</v>
      </c>
      <c r="E1" s="163"/>
      <c r="F1" s="163"/>
      <c r="G1" s="163"/>
      <c r="H1" s="163"/>
      <c r="I1" s="163"/>
      <c r="J1" s="163"/>
      <c r="K1" s="163" t="s">
        <v>148</v>
      </c>
      <c r="L1" s="163"/>
      <c r="M1" s="163"/>
      <c r="N1" s="164" t="s">
        <v>154</v>
      </c>
      <c r="O1" s="162" t="s">
        <v>80</v>
      </c>
      <c r="P1" s="162" t="s">
        <v>80</v>
      </c>
      <c r="Q1" s="162" t="s">
        <v>80</v>
      </c>
      <c r="R1" s="162" t="s">
        <v>80</v>
      </c>
      <c r="S1" s="162" t="s">
        <v>80</v>
      </c>
      <c r="T1" s="162" t="s">
        <v>80</v>
      </c>
      <c r="U1" s="162" t="s">
        <v>80</v>
      </c>
      <c r="V1" s="162" t="s">
        <v>80</v>
      </c>
      <c r="W1" s="162" t="s">
        <v>80</v>
      </c>
      <c r="X1" s="162" t="s">
        <v>80</v>
      </c>
      <c r="Y1" s="162" t="s">
        <v>80</v>
      </c>
      <c r="Z1" s="162" t="s">
        <v>80</v>
      </c>
      <c r="AA1" s="162" t="s">
        <v>80</v>
      </c>
      <c r="AB1" s="162" t="s">
        <v>80</v>
      </c>
      <c r="AC1" s="162" t="s">
        <v>80</v>
      </c>
      <c r="AD1" s="162" t="s">
        <v>80</v>
      </c>
      <c r="AE1" s="162" t="s">
        <v>80</v>
      </c>
    </row>
    <row r="2" spans="1:31" ht="24" customHeight="1">
      <c r="A2" s="163" t="s">
        <v>41</v>
      </c>
      <c r="B2" s="163"/>
      <c r="C2" s="163"/>
      <c r="D2" s="163"/>
      <c r="E2" s="163"/>
      <c r="F2" s="163"/>
      <c r="G2" s="163"/>
      <c r="H2" s="163"/>
      <c r="I2" s="163"/>
      <c r="J2" s="163"/>
      <c r="K2" s="163"/>
      <c r="L2" s="163"/>
      <c r="M2" s="163"/>
      <c r="N2" s="164"/>
      <c r="O2" s="162"/>
      <c r="P2" s="162"/>
      <c r="Q2" s="162"/>
      <c r="R2" s="162"/>
      <c r="S2" s="162"/>
      <c r="T2" s="162"/>
      <c r="U2" s="162"/>
      <c r="V2" s="162"/>
      <c r="W2" s="162"/>
      <c r="X2" s="162"/>
      <c r="Y2" s="162"/>
      <c r="Z2" s="162"/>
      <c r="AA2" s="162"/>
      <c r="AB2" s="162"/>
      <c r="AC2" s="162"/>
      <c r="AD2" s="162"/>
      <c r="AE2" s="162"/>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3" t="s">
        <v>155</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57">
        <v>1</v>
      </c>
      <c r="B4" s="159" t="s">
        <v>88</v>
      </c>
      <c r="C4" s="67">
        <v>1</v>
      </c>
      <c r="D4" s="46" t="s">
        <v>89</v>
      </c>
      <c r="E4" s="51" t="s">
        <v>90</v>
      </c>
      <c r="F4" s="51" t="s">
        <v>42</v>
      </c>
      <c r="G4" s="51" t="s">
        <v>43</v>
      </c>
      <c r="H4" s="51" t="s">
        <v>37</v>
      </c>
      <c r="I4" s="51" t="s">
        <v>38</v>
      </c>
      <c r="J4" s="93">
        <v>250</v>
      </c>
      <c r="K4" s="32">
        <v>10</v>
      </c>
      <c r="L4" s="38">
        <f>K4-(SUM(N4:AE4))</f>
        <v>10</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58"/>
      <c r="B5" s="160"/>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58"/>
      <c r="B6" s="160"/>
      <c r="C6" s="67">
        <v>3</v>
      </c>
      <c r="D6" s="46" t="s">
        <v>92</v>
      </c>
      <c r="E6" s="71" t="s">
        <v>90</v>
      </c>
      <c r="F6" s="51" t="s">
        <v>42</v>
      </c>
      <c r="G6" s="51" t="s">
        <v>49</v>
      </c>
      <c r="H6" s="51" t="s">
        <v>37</v>
      </c>
      <c r="I6" s="51" t="s">
        <v>38</v>
      </c>
      <c r="J6" s="93">
        <v>80</v>
      </c>
      <c r="K6" s="32">
        <v>25</v>
      </c>
      <c r="L6" s="38">
        <f t="shared" si="0"/>
        <v>25</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58"/>
      <c r="B7" s="160"/>
      <c r="C7" s="67">
        <v>4</v>
      </c>
      <c r="D7" s="46" t="s">
        <v>93</v>
      </c>
      <c r="E7" s="71" t="s">
        <v>90</v>
      </c>
      <c r="F7" s="51" t="s">
        <v>42</v>
      </c>
      <c r="G7" s="51" t="s">
        <v>50</v>
      </c>
      <c r="H7" s="51" t="s">
        <v>37</v>
      </c>
      <c r="I7" s="51" t="s">
        <v>38</v>
      </c>
      <c r="J7" s="93">
        <v>87.62</v>
      </c>
      <c r="K7" s="32">
        <v>25</v>
      </c>
      <c r="L7" s="38">
        <f t="shared" si="0"/>
        <v>25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58"/>
      <c r="B8" s="161"/>
      <c r="C8" s="67">
        <v>5</v>
      </c>
      <c r="D8" s="46" t="s">
        <v>94</v>
      </c>
      <c r="E8" s="71" t="s">
        <v>90</v>
      </c>
      <c r="F8" s="51" t="s">
        <v>42</v>
      </c>
      <c r="G8" s="51" t="s">
        <v>51</v>
      </c>
      <c r="H8" s="51" t="s">
        <v>37</v>
      </c>
      <c r="I8" s="51" t="s">
        <v>38</v>
      </c>
      <c r="J8" s="93">
        <v>99.71</v>
      </c>
      <c r="K8" s="32">
        <v>20</v>
      </c>
      <c r="L8" s="38">
        <f t="shared" si="0"/>
        <v>20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9">
        <v>2</v>
      </c>
      <c r="B9" s="150" t="s">
        <v>73</v>
      </c>
      <c r="C9" s="66">
        <v>6</v>
      </c>
      <c r="D9" s="49" t="s">
        <v>95</v>
      </c>
      <c r="E9" s="72" t="s">
        <v>96</v>
      </c>
      <c r="F9" s="54" t="s">
        <v>45</v>
      </c>
      <c r="G9" s="54" t="s">
        <v>46</v>
      </c>
      <c r="H9" s="54" t="s">
        <v>37</v>
      </c>
      <c r="I9" s="54" t="s">
        <v>38</v>
      </c>
      <c r="J9" s="94">
        <v>78</v>
      </c>
      <c r="K9" s="32">
        <v>150</v>
      </c>
      <c r="L9" s="38">
        <f t="shared" si="0"/>
        <v>150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9"/>
      <c r="B10" s="147"/>
      <c r="C10" s="66">
        <v>7</v>
      </c>
      <c r="D10" s="49" t="s">
        <v>97</v>
      </c>
      <c r="E10" s="54" t="s">
        <v>96</v>
      </c>
      <c r="F10" s="54" t="s">
        <v>45</v>
      </c>
      <c r="G10" s="54" t="s">
        <v>46</v>
      </c>
      <c r="H10" s="54" t="s">
        <v>37</v>
      </c>
      <c r="I10" s="54" t="s">
        <v>38</v>
      </c>
      <c r="J10" s="94">
        <v>110</v>
      </c>
      <c r="K10" s="32">
        <v>40</v>
      </c>
      <c r="L10" s="38">
        <f t="shared" si="0"/>
        <v>40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9"/>
      <c r="B11" s="147"/>
      <c r="C11" s="66">
        <v>8</v>
      </c>
      <c r="D11" s="49" t="s">
        <v>98</v>
      </c>
      <c r="E11" s="72" t="s">
        <v>99</v>
      </c>
      <c r="F11" s="54" t="s">
        <v>47</v>
      </c>
      <c r="G11" s="54" t="s">
        <v>48</v>
      </c>
      <c r="H11" s="54" t="s">
        <v>37</v>
      </c>
      <c r="I11" s="54" t="s">
        <v>38</v>
      </c>
      <c r="J11" s="94">
        <v>45</v>
      </c>
      <c r="K11" s="32">
        <v>100</v>
      </c>
      <c r="L11" s="38">
        <f t="shared" si="0"/>
        <v>100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9"/>
      <c r="B12" s="147"/>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9"/>
      <c r="B13" s="147"/>
      <c r="C13" s="66">
        <v>10</v>
      </c>
      <c r="D13" s="50" t="s">
        <v>101</v>
      </c>
      <c r="E13" s="73" t="s">
        <v>96</v>
      </c>
      <c r="F13" s="54" t="s">
        <v>45</v>
      </c>
      <c r="G13" s="54" t="s">
        <v>52</v>
      </c>
      <c r="H13" s="54" t="s">
        <v>53</v>
      </c>
      <c r="I13" s="55" t="s">
        <v>38</v>
      </c>
      <c r="J13" s="95">
        <v>180</v>
      </c>
      <c r="K13" s="32">
        <v>5</v>
      </c>
      <c r="L13" s="38">
        <f t="shared" si="0"/>
        <v>5</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9"/>
      <c r="B14" s="147"/>
      <c r="C14" s="66">
        <v>11</v>
      </c>
      <c r="D14" s="49" t="s">
        <v>102</v>
      </c>
      <c r="E14" s="72" t="s">
        <v>103</v>
      </c>
      <c r="F14" s="54" t="s">
        <v>45</v>
      </c>
      <c r="G14" s="54" t="s">
        <v>54</v>
      </c>
      <c r="H14" s="54" t="s">
        <v>53</v>
      </c>
      <c r="I14" s="54" t="s">
        <v>38</v>
      </c>
      <c r="J14" s="94">
        <v>798.79</v>
      </c>
      <c r="K14" s="32">
        <v>5</v>
      </c>
      <c r="L14" s="38">
        <f t="shared" si="0"/>
        <v>5</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9"/>
      <c r="B15" s="147"/>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9"/>
      <c r="B16" s="147"/>
      <c r="C16" s="66">
        <v>13</v>
      </c>
      <c r="D16" s="49" t="s">
        <v>106</v>
      </c>
      <c r="E16" s="72" t="s">
        <v>107</v>
      </c>
      <c r="F16" s="54" t="s">
        <v>45</v>
      </c>
      <c r="G16" s="54" t="s">
        <v>56</v>
      </c>
      <c r="H16" s="54" t="s">
        <v>37</v>
      </c>
      <c r="I16" s="54" t="s">
        <v>38</v>
      </c>
      <c r="J16" s="94">
        <v>220</v>
      </c>
      <c r="K16" s="32">
        <v>50</v>
      </c>
      <c r="L16" s="38">
        <f t="shared" si="0"/>
        <v>50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9"/>
      <c r="B17" s="147"/>
      <c r="C17" s="66">
        <v>14</v>
      </c>
      <c r="D17" s="49" t="s">
        <v>108</v>
      </c>
      <c r="E17" s="72" t="s">
        <v>107</v>
      </c>
      <c r="F17" s="54" t="s">
        <v>45</v>
      </c>
      <c r="G17" s="54" t="s">
        <v>56</v>
      </c>
      <c r="H17" s="54" t="s">
        <v>37</v>
      </c>
      <c r="I17" s="54" t="s">
        <v>38</v>
      </c>
      <c r="J17" s="94">
        <v>146</v>
      </c>
      <c r="K17" s="32">
        <v>100</v>
      </c>
      <c r="L17" s="38">
        <f t="shared" si="0"/>
        <v>100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9"/>
      <c r="B18" s="147"/>
      <c r="C18" s="66">
        <v>15</v>
      </c>
      <c r="D18" s="49" t="s">
        <v>35</v>
      </c>
      <c r="E18" s="72" t="s">
        <v>76</v>
      </c>
      <c r="F18" s="58" t="s">
        <v>57</v>
      </c>
      <c r="G18" s="54" t="s">
        <v>58</v>
      </c>
      <c r="H18" s="54" t="s">
        <v>37</v>
      </c>
      <c r="I18" s="54" t="s">
        <v>39</v>
      </c>
      <c r="J18" s="94">
        <v>5</v>
      </c>
      <c r="K18" s="32"/>
      <c r="L18" s="38">
        <f t="shared" si="0"/>
        <v>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9"/>
      <c r="B19" s="148"/>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c r="L20" s="38">
        <f t="shared" si="0"/>
        <v>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51">
        <v>4</v>
      </c>
      <c r="B21" s="150" t="s">
        <v>74</v>
      </c>
      <c r="C21" s="66">
        <v>18</v>
      </c>
      <c r="D21" s="49" t="s">
        <v>113</v>
      </c>
      <c r="E21" s="72" t="s">
        <v>114</v>
      </c>
      <c r="F21" s="58" t="s">
        <v>61</v>
      </c>
      <c r="G21" s="54" t="s">
        <v>62</v>
      </c>
      <c r="H21" s="54" t="s">
        <v>37</v>
      </c>
      <c r="I21" s="54" t="s">
        <v>38</v>
      </c>
      <c r="J21" s="94">
        <v>126.59</v>
      </c>
      <c r="K21" s="32">
        <v>150</v>
      </c>
      <c r="L21" s="38">
        <f t="shared" si="0"/>
        <v>118.67</v>
      </c>
      <c r="M21" s="39" t="str">
        <f t="shared" si="1"/>
        <v>OK</v>
      </c>
      <c r="N21" s="133">
        <v>31.33</v>
      </c>
      <c r="O21" s="101"/>
      <c r="P21" s="101"/>
      <c r="Q21" s="101"/>
      <c r="R21" s="101"/>
      <c r="S21" s="101"/>
      <c r="T21" s="101"/>
      <c r="U21" s="101"/>
      <c r="V21" s="101"/>
      <c r="W21" s="101"/>
      <c r="X21" s="101"/>
      <c r="Y21" s="101"/>
      <c r="Z21" s="101"/>
      <c r="AA21" s="101"/>
      <c r="AB21" s="101"/>
      <c r="AC21" s="101"/>
      <c r="AD21" s="101"/>
      <c r="AE21" s="101"/>
    </row>
    <row r="22" spans="1:31" ht="50.1" customHeight="1">
      <c r="A22" s="152"/>
      <c r="B22" s="147"/>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52"/>
      <c r="B23" s="147"/>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52"/>
      <c r="B24" s="148"/>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53">
        <v>5</v>
      </c>
      <c r="B25" s="140" t="s">
        <v>88</v>
      </c>
      <c r="C25" s="67">
        <v>22</v>
      </c>
      <c r="D25" s="47" t="s">
        <v>116</v>
      </c>
      <c r="E25" s="70" t="s">
        <v>75</v>
      </c>
      <c r="F25" s="59" t="s">
        <v>63</v>
      </c>
      <c r="G25" s="52" t="s">
        <v>64</v>
      </c>
      <c r="H25" s="52" t="s">
        <v>37</v>
      </c>
      <c r="I25" s="52" t="s">
        <v>38</v>
      </c>
      <c r="J25" s="97">
        <v>138</v>
      </c>
      <c r="K25" s="32">
        <v>100</v>
      </c>
      <c r="L25" s="38">
        <f t="shared" si="0"/>
        <v>100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53"/>
      <c r="B26" s="154"/>
      <c r="C26" s="67">
        <v>23</v>
      </c>
      <c r="D26" s="47" t="s">
        <v>117</v>
      </c>
      <c r="E26" s="70" t="s">
        <v>118</v>
      </c>
      <c r="F26" s="59" t="s">
        <v>63</v>
      </c>
      <c r="G26" s="52" t="s">
        <v>65</v>
      </c>
      <c r="H26" s="52" t="s">
        <v>37</v>
      </c>
      <c r="I26" s="52" t="s">
        <v>38</v>
      </c>
      <c r="J26" s="97">
        <v>115</v>
      </c>
      <c r="K26" s="32">
        <v>150</v>
      </c>
      <c r="L26" s="38">
        <f t="shared" si="0"/>
        <v>150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53"/>
      <c r="B27" s="155"/>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250</v>
      </c>
      <c r="L28" s="38">
        <f t="shared" si="0"/>
        <v>250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38">
        <v>7</v>
      </c>
      <c r="B29" s="14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39"/>
      <c r="B30" s="141"/>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42">
        <v>9</v>
      </c>
      <c r="B32" s="14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43"/>
      <c r="B33" s="141"/>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44">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45"/>
      <c r="B35" s="147"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45"/>
      <c r="B36" s="147"/>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45"/>
      <c r="B37" s="147"/>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45"/>
      <c r="B38" s="147"/>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46"/>
      <c r="B39" s="148"/>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42">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5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5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5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43"/>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40:A44"/>
    <mergeCell ref="T1:T2"/>
    <mergeCell ref="R1:R2"/>
    <mergeCell ref="S1:S2"/>
    <mergeCell ref="Q1:Q2"/>
    <mergeCell ref="A2:M2"/>
    <mergeCell ref="O1:O2"/>
    <mergeCell ref="P1:P2"/>
    <mergeCell ref="A1:C1"/>
    <mergeCell ref="N1:N2"/>
    <mergeCell ref="D1:J1"/>
    <mergeCell ref="K1:M1"/>
    <mergeCell ref="A21:A24"/>
    <mergeCell ref="A32:A33"/>
    <mergeCell ref="B32:B33"/>
    <mergeCell ref="A34:A39"/>
    <mergeCell ref="AE1:AE2"/>
    <mergeCell ref="A4:A8"/>
    <mergeCell ref="B4:B8"/>
    <mergeCell ref="A9:A19"/>
    <mergeCell ref="B9:B19"/>
    <mergeCell ref="Z1:Z2"/>
    <mergeCell ref="AA1:AA2"/>
    <mergeCell ref="AB1:AB2"/>
    <mergeCell ref="AC1:AC2"/>
    <mergeCell ref="AD1:AD2"/>
    <mergeCell ref="Y1:Y2"/>
    <mergeCell ref="U1:U2"/>
    <mergeCell ref="V1:V2"/>
    <mergeCell ref="W1:W2"/>
    <mergeCell ref="X1:X2"/>
    <mergeCell ref="B35:B39"/>
    <mergeCell ref="B21:B24"/>
    <mergeCell ref="A25:A27"/>
    <mergeCell ref="B25:B27"/>
    <mergeCell ref="A29:A30"/>
    <mergeCell ref="B29:B30"/>
  </mergeCells>
  <conditionalFormatting sqref="U4:W4">
    <cfRule type="cellIs" dxfId="119" priority="22" stopIfTrue="1" operator="greaterThan">
      <formula>0</formula>
    </cfRule>
    <cfRule type="cellIs" dxfId="118" priority="23" stopIfTrue="1" operator="greaterThan">
      <formula>0</formula>
    </cfRule>
    <cfRule type="cellIs" dxfId="117" priority="24" stopIfTrue="1" operator="greaterThan">
      <formula>0</formula>
    </cfRule>
  </conditionalFormatting>
  <conditionalFormatting sqref="O4:T39">
    <cfRule type="cellIs" dxfId="116" priority="16" stopIfTrue="1" operator="greaterThan">
      <formula>0</formula>
    </cfRule>
    <cfRule type="cellIs" dxfId="115" priority="17" stopIfTrue="1" operator="greaterThan">
      <formula>0</formula>
    </cfRule>
    <cfRule type="cellIs" dxfId="114" priority="18" stopIfTrue="1" operator="greaterThan">
      <formula>0</formula>
    </cfRule>
  </conditionalFormatting>
  <conditionalFormatting sqref="U5:W39 X4:Y39">
    <cfRule type="cellIs" dxfId="113" priority="19" stopIfTrue="1" operator="greaterThan">
      <formula>0</formula>
    </cfRule>
    <cfRule type="cellIs" dxfId="112" priority="20" stopIfTrue="1" operator="greaterThan">
      <formula>0</formula>
    </cfRule>
    <cfRule type="cellIs" dxfId="111" priority="21" stopIfTrue="1" operator="greaterThan">
      <formula>0</formula>
    </cfRule>
  </conditionalFormatting>
  <conditionalFormatting sqref="Z4:AE39">
    <cfRule type="cellIs" dxfId="110" priority="25" stopIfTrue="1" operator="greaterThan">
      <formula>0</formula>
    </cfRule>
    <cfRule type="cellIs" dxfId="109" priority="26" stopIfTrue="1" operator="greaterThan">
      <formula>0</formula>
    </cfRule>
    <cfRule type="cellIs" dxfId="108" priority="27" stopIfTrue="1" operator="greaterThan">
      <formula>0</formula>
    </cfRule>
  </conditionalFormatting>
  <conditionalFormatting sqref="N5:N39">
    <cfRule type="cellIs" dxfId="17" priority="1" stopIfTrue="1" operator="greaterThan">
      <formula>0</formula>
    </cfRule>
    <cfRule type="cellIs" dxfId="16" priority="2" stopIfTrue="1" operator="greaterThan">
      <formula>0</formula>
    </cfRule>
    <cfRule type="cellIs" dxfId="15" priority="3" stopIfTrue="1" operator="greaterThan">
      <formula>0</formula>
    </cfRule>
  </conditionalFormatting>
  <conditionalFormatting sqref="N4">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aditivo 1  (2)</vt:lpstr>
      <vt:lpstr>REITORIA_SEMS</vt:lpstr>
      <vt:lpstr>MUSEU</vt:lpstr>
      <vt:lpstr>ESAG</vt:lpstr>
      <vt:lpstr>CEART</vt:lpstr>
      <vt:lpstr>CEAD</vt:lpstr>
      <vt:lpstr>FAED</vt:lpstr>
      <vt:lpstr>CEFID</vt:lpstr>
      <vt:lpstr>CEAVI</vt:lpstr>
      <vt:lpstr>CERES</vt:lpstr>
      <vt:lpstr>CESFI</vt:lpstr>
      <vt:lpstr>GESTOR</vt:lpstr>
      <vt:lpstr>aditivo 1 </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Muraro</cp:lastModifiedBy>
  <cp:lastPrinted>2015-07-08T21:27:45Z</cp:lastPrinted>
  <dcterms:created xsi:type="dcterms:W3CDTF">2010-06-19T20:43:11Z</dcterms:created>
  <dcterms:modified xsi:type="dcterms:W3CDTF">2021-02-28T03:45:50Z</dcterms:modified>
</cp:coreProperties>
</file>