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0 PROCESSOS ENCERRADOS\PE 0147.2019 SGPE 14569.2018 - Serviço de lavanderia - SRP VIG 06.02.2020\"/>
    </mc:Choice>
  </mc:AlternateContent>
  <xr:revisionPtr revIDLastSave="0" documentId="13_ncr:1_{69AB5E30-8262-4233-A780-7327F4894890}" xr6:coauthVersionLast="36" xr6:coauthVersionMax="36" xr10:uidLastSave="{00000000-0000-0000-0000-000000000000}"/>
  <bookViews>
    <workbookView xWindow="0" yWindow="0" windowWidth="20490" windowHeight="7455" tabRatio="857" activeTab="7" xr2:uid="{00000000-000D-0000-FFFF-FFFF00000000}"/>
  </bookViews>
  <sheets>
    <sheet name="Reitoria_COVEST" sheetId="164" r:id="rId1"/>
    <sheet name="Reitoria_PROEX" sheetId="163" r:id="rId2"/>
    <sheet name="Reitoria_MUSEU" sheetId="172" r:id="rId3"/>
    <sheet name="CEART" sheetId="166" r:id="rId4"/>
    <sheet name="CEAD" sheetId="167" r:id="rId5"/>
    <sheet name="FAED" sheetId="168" r:id="rId6"/>
    <sheet name="CEFID" sheetId="169" r:id="rId7"/>
    <sheet name="CESFI" sheetId="171" r:id="rId8"/>
    <sheet name="CERES" sheetId="170" r:id="rId9"/>
    <sheet name="GESTOR" sheetId="162" r:id="rId10"/>
    <sheet name="Modelo Anexo II IN 002_2014" sheetId="77" r:id="rId11"/>
  </sheets>
  <definedNames>
    <definedName name="diasuteis" localSheetId="4">#REF!</definedName>
    <definedName name="diasuteis" localSheetId="3">#REF!</definedName>
    <definedName name="diasuteis" localSheetId="6">#REF!</definedName>
    <definedName name="diasuteis" localSheetId="8">#REF!</definedName>
    <definedName name="diasuteis" localSheetId="7">#REF!</definedName>
    <definedName name="diasuteis" localSheetId="5">#REF!</definedName>
    <definedName name="diasuteis" localSheetId="9">#REF!</definedName>
    <definedName name="diasuteis" localSheetId="0">#REF!</definedName>
    <definedName name="diasuteis" localSheetId="2">#REF!</definedName>
    <definedName name="diasuteis">#REF!</definedName>
    <definedName name="Ferias" localSheetId="4">#REF!</definedName>
    <definedName name="Ferias" localSheetId="3">#REF!</definedName>
    <definedName name="Ferias" localSheetId="6">#REF!</definedName>
    <definedName name="Ferias" localSheetId="8">#REF!</definedName>
    <definedName name="Ferias" localSheetId="7">#REF!</definedName>
    <definedName name="Ferias" localSheetId="5">#REF!</definedName>
    <definedName name="Ferias" localSheetId="9">#REF!</definedName>
    <definedName name="Ferias" localSheetId="0">#REF!</definedName>
    <definedName name="Ferias" localSheetId="2">#REF!</definedName>
    <definedName name="Ferias">#REF!</definedName>
    <definedName name="RD" localSheetId="4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0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K39" i="166" l="1"/>
  <c r="K39" i="172" l="1"/>
  <c r="K24" i="172"/>
  <c r="K23" i="172"/>
  <c r="K16" i="172"/>
  <c r="L39" i="164"/>
  <c r="K39" i="164"/>
  <c r="M39" i="163"/>
  <c r="L39" i="163"/>
  <c r="K39" i="163"/>
  <c r="H43" i="162" l="1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4" i="162"/>
  <c r="I38" i="170"/>
  <c r="J38" i="170" s="1"/>
  <c r="I37" i="170"/>
  <c r="J37" i="170" s="1"/>
  <c r="I36" i="170"/>
  <c r="J36" i="170" s="1"/>
  <c r="I35" i="170"/>
  <c r="J35" i="170" s="1"/>
  <c r="I34" i="170"/>
  <c r="J34" i="170" s="1"/>
  <c r="I33" i="170"/>
  <c r="J33" i="170" s="1"/>
  <c r="I32" i="170"/>
  <c r="J32" i="170" s="1"/>
  <c r="I31" i="170"/>
  <c r="J31" i="170" s="1"/>
  <c r="I30" i="170"/>
  <c r="J30" i="170" s="1"/>
  <c r="I29" i="170"/>
  <c r="J29" i="170" s="1"/>
  <c r="I28" i="170"/>
  <c r="J28" i="170" s="1"/>
  <c r="I27" i="170"/>
  <c r="J27" i="170" s="1"/>
  <c r="I26" i="170"/>
  <c r="J26" i="170" s="1"/>
  <c r="I25" i="170"/>
  <c r="J25" i="170" s="1"/>
  <c r="I24" i="170"/>
  <c r="J24" i="170" s="1"/>
  <c r="I23" i="170"/>
  <c r="J23" i="170" s="1"/>
  <c r="I22" i="170"/>
  <c r="J22" i="170" s="1"/>
  <c r="I21" i="170"/>
  <c r="J21" i="170" s="1"/>
  <c r="I20" i="170"/>
  <c r="J20" i="170" s="1"/>
  <c r="I19" i="170"/>
  <c r="J19" i="170" s="1"/>
  <c r="I18" i="170"/>
  <c r="J18" i="170" s="1"/>
  <c r="I17" i="170"/>
  <c r="J17" i="170" s="1"/>
  <c r="I16" i="170"/>
  <c r="J16" i="170" s="1"/>
  <c r="I15" i="170"/>
  <c r="J15" i="170" s="1"/>
  <c r="I14" i="170"/>
  <c r="J14" i="170" s="1"/>
  <c r="I13" i="170"/>
  <c r="J13" i="170" s="1"/>
  <c r="I12" i="170"/>
  <c r="J12" i="170" s="1"/>
  <c r="I11" i="170"/>
  <c r="J11" i="170" s="1"/>
  <c r="I10" i="170"/>
  <c r="J10" i="170" s="1"/>
  <c r="I9" i="170"/>
  <c r="J9" i="170" s="1"/>
  <c r="I8" i="170"/>
  <c r="J8" i="170" s="1"/>
  <c r="I7" i="170"/>
  <c r="J7" i="170" s="1"/>
  <c r="I6" i="170"/>
  <c r="J6" i="170" s="1"/>
  <c r="I5" i="170"/>
  <c r="J5" i="170" s="1"/>
  <c r="I4" i="170"/>
  <c r="J4" i="170" s="1"/>
  <c r="I38" i="171"/>
  <c r="J38" i="171" s="1"/>
  <c r="I37" i="171"/>
  <c r="J37" i="171" s="1"/>
  <c r="I36" i="171"/>
  <c r="J36" i="171" s="1"/>
  <c r="I35" i="171"/>
  <c r="J35" i="171" s="1"/>
  <c r="I34" i="171"/>
  <c r="J34" i="171" s="1"/>
  <c r="I33" i="171"/>
  <c r="J33" i="171" s="1"/>
  <c r="I32" i="171"/>
  <c r="J32" i="171" s="1"/>
  <c r="I31" i="171"/>
  <c r="J31" i="171" s="1"/>
  <c r="I30" i="171"/>
  <c r="J30" i="171" s="1"/>
  <c r="I29" i="171"/>
  <c r="J29" i="171" s="1"/>
  <c r="I28" i="171"/>
  <c r="J28" i="171" s="1"/>
  <c r="I27" i="171"/>
  <c r="J27" i="171" s="1"/>
  <c r="I26" i="171"/>
  <c r="J26" i="171" s="1"/>
  <c r="I25" i="171"/>
  <c r="J25" i="171" s="1"/>
  <c r="I24" i="171"/>
  <c r="J24" i="171" s="1"/>
  <c r="I23" i="171"/>
  <c r="J23" i="171" s="1"/>
  <c r="I22" i="171"/>
  <c r="J22" i="171" s="1"/>
  <c r="I21" i="171"/>
  <c r="J21" i="171" s="1"/>
  <c r="I20" i="171"/>
  <c r="J20" i="171" s="1"/>
  <c r="I19" i="171"/>
  <c r="J19" i="171" s="1"/>
  <c r="I18" i="171"/>
  <c r="J18" i="171" s="1"/>
  <c r="I17" i="171"/>
  <c r="J17" i="171" s="1"/>
  <c r="I16" i="171"/>
  <c r="J16" i="171" s="1"/>
  <c r="I15" i="171"/>
  <c r="J15" i="171" s="1"/>
  <c r="I14" i="171"/>
  <c r="J14" i="171" s="1"/>
  <c r="I13" i="171"/>
  <c r="J13" i="171" s="1"/>
  <c r="I12" i="171"/>
  <c r="J12" i="171" s="1"/>
  <c r="I11" i="171"/>
  <c r="J11" i="171" s="1"/>
  <c r="I10" i="171"/>
  <c r="J10" i="171" s="1"/>
  <c r="I9" i="171"/>
  <c r="J9" i="171" s="1"/>
  <c r="I8" i="171"/>
  <c r="J8" i="171" s="1"/>
  <c r="I7" i="171"/>
  <c r="J7" i="171" s="1"/>
  <c r="I6" i="171"/>
  <c r="J6" i="171" s="1"/>
  <c r="I5" i="171"/>
  <c r="J5" i="171" s="1"/>
  <c r="I4" i="171"/>
  <c r="J4" i="171" s="1"/>
  <c r="I38" i="169"/>
  <c r="J38" i="169" s="1"/>
  <c r="I37" i="169"/>
  <c r="J37" i="169" s="1"/>
  <c r="I36" i="169"/>
  <c r="J36" i="169" s="1"/>
  <c r="I35" i="169"/>
  <c r="J35" i="169" s="1"/>
  <c r="I34" i="169"/>
  <c r="J34" i="169" s="1"/>
  <c r="I33" i="169"/>
  <c r="J33" i="169" s="1"/>
  <c r="I32" i="169"/>
  <c r="J32" i="169" s="1"/>
  <c r="I31" i="169"/>
  <c r="J31" i="169" s="1"/>
  <c r="I30" i="169"/>
  <c r="J30" i="169" s="1"/>
  <c r="I29" i="169"/>
  <c r="J29" i="169" s="1"/>
  <c r="I28" i="169"/>
  <c r="J28" i="169" s="1"/>
  <c r="I27" i="169"/>
  <c r="J27" i="169" s="1"/>
  <c r="I26" i="169"/>
  <c r="J26" i="169" s="1"/>
  <c r="I25" i="169"/>
  <c r="J25" i="169" s="1"/>
  <c r="I24" i="169"/>
  <c r="J24" i="169" s="1"/>
  <c r="I23" i="169"/>
  <c r="J23" i="169" s="1"/>
  <c r="I22" i="169"/>
  <c r="J22" i="169" s="1"/>
  <c r="I21" i="169"/>
  <c r="J21" i="169" s="1"/>
  <c r="I20" i="169"/>
  <c r="J20" i="169" s="1"/>
  <c r="I19" i="169"/>
  <c r="J19" i="169" s="1"/>
  <c r="I18" i="169"/>
  <c r="J18" i="169" s="1"/>
  <c r="I17" i="169"/>
  <c r="J17" i="169" s="1"/>
  <c r="I16" i="169"/>
  <c r="J16" i="169" s="1"/>
  <c r="I15" i="169"/>
  <c r="J15" i="169" s="1"/>
  <c r="I14" i="169"/>
  <c r="J14" i="169" s="1"/>
  <c r="I13" i="169"/>
  <c r="J13" i="169" s="1"/>
  <c r="I12" i="169"/>
  <c r="J12" i="169" s="1"/>
  <c r="I11" i="169"/>
  <c r="J11" i="169" s="1"/>
  <c r="I10" i="169"/>
  <c r="J10" i="169" s="1"/>
  <c r="I9" i="169"/>
  <c r="J9" i="169" s="1"/>
  <c r="I8" i="169"/>
  <c r="J8" i="169" s="1"/>
  <c r="I7" i="169"/>
  <c r="J7" i="169" s="1"/>
  <c r="I6" i="169"/>
  <c r="J6" i="169" s="1"/>
  <c r="I5" i="169"/>
  <c r="J5" i="169" s="1"/>
  <c r="I4" i="169"/>
  <c r="J4" i="169" s="1"/>
  <c r="I38" i="168"/>
  <c r="J38" i="168" s="1"/>
  <c r="I37" i="168"/>
  <c r="J37" i="168" s="1"/>
  <c r="I36" i="168"/>
  <c r="J36" i="168" s="1"/>
  <c r="I35" i="168"/>
  <c r="J35" i="168" s="1"/>
  <c r="I34" i="168"/>
  <c r="J34" i="168" s="1"/>
  <c r="I33" i="168"/>
  <c r="J33" i="168" s="1"/>
  <c r="I32" i="168"/>
  <c r="J32" i="168" s="1"/>
  <c r="I31" i="168"/>
  <c r="J31" i="168" s="1"/>
  <c r="I30" i="168"/>
  <c r="J30" i="168" s="1"/>
  <c r="I29" i="168"/>
  <c r="J29" i="168" s="1"/>
  <c r="I28" i="168"/>
  <c r="J28" i="168" s="1"/>
  <c r="I27" i="168"/>
  <c r="J27" i="168" s="1"/>
  <c r="I26" i="168"/>
  <c r="J26" i="168" s="1"/>
  <c r="I25" i="168"/>
  <c r="J25" i="168" s="1"/>
  <c r="I24" i="168"/>
  <c r="J24" i="168" s="1"/>
  <c r="I23" i="168"/>
  <c r="J23" i="168" s="1"/>
  <c r="I22" i="168"/>
  <c r="J22" i="168" s="1"/>
  <c r="I21" i="168"/>
  <c r="J21" i="168" s="1"/>
  <c r="I20" i="168"/>
  <c r="J20" i="168" s="1"/>
  <c r="I19" i="168"/>
  <c r="J19" i="168" s="1"/>
  <c r="I18" i="168"/>
  <c r="J18" i="168" s="1"/>
  <c r="I17" i="168"/>
  <c r="J17" i="168" s="1"/>
  <c r="I16" i="168"/>
  <c r="J16" i="168" s="1"/>
  <c r="I15" i="168"/>
  <c r="J15" i="168" s="1"/>
  <c r="I14" i="168"/>
  <c r="J14" i="168" s="1"/>
  <c r="I13" i="168"/>
  <c r="J13" i="168" s="1"/>
  <c r="I12" i="168"/>
  <c r="J12" i="168" s="1"/>
  <c r="I11" i="168"/>
  <c r="J11" i="168" s="1"/>
  <c r="I10" i="168"/>
  <c r="J10" i="168" s="1"/>
  <c r="I9" i="168"/>
  <c r="J9" i="168" s="1"/>
  <c r="I8" i="168"/>
  <c r="J8" i="168" s="1"/>
  <c r="I7" i="168"/>
  <c r="J7" i="168" s="1"/>
  <c r="I6" i="168"/>
  <c r="J6" i="168" s="1"/>
  <c r="I5" i="168"/>
  <c r="J5" i="168" s="1"/>
  <c r="I4" i="168"/>
  <c r="J4" i="168" s="1"/>
  <c r="I38" i="167"/>
  <c r="J38" i="167" s="1"/>
  <c r="I37" i="167"/>
  <c r="J37" i="167" s="1"/>
  <c r="I36" i="167"/>
  <c r="J36" i="167" s="1"/>
  <c r="I35" i="167"/>
  <c r="J35" i="167" s="1"/>
  <c r="I34" i="167"/>
  <c r="J34" i="167" s="1"/>
  <c r="I33" i="167"/>
  <c r="J33" i="167" s="1"/>
  <c r="I32" i="167"/>
  <c r="J32" i="167" s="1"/>
  <c r="I31" i="167"/>
  <c r="J31" i="167" s="1"/>
  <c r="I30" i="167"/>
  <c r="J30" i="167" s="1"/>
  <c r="I29" i="167"/>
  <c r="J29" i="167" s="1"/>
  <c r="I28" i="167"/>
  <c r="J28" i="167" s="1"/>
  <c r="I27" i="167"/>
  <c r="J27" i="167" s="1"/>
  <c r="I26" i="167"/>
  <c r="J26" i="167" s="1"/>
  <c r="I25" i="167"/>
  <c r="J25" i="167" s="1"/>
  <c r="I24" i="167"/>
  <c r="J24" i="167" s="1"/>
  <c r="I23" i="167"/>
  <c r="J23" i="167" s="1"/>
  <c r="I22" i="167"/>
  <c r="J22" i="167" s="1"/>
  <c r="I21" i="167"/>
  <c r="J21" i="167" s="1"/>
  <c r="I20" i="167"/>
  <c r="J20" i="167" s="1"/>
  <c r="I19" i="167"/>
  <c r="J19" i="167" s="1"/>
  <c r="I18" i="167"/>
  <c r="J18" i="167" s="1"/>
  <c r="I17" i="167"/>
  <c r="J17" i="167" s="1"/>
  <c r="I16" i="167"/>
  <c r="J16" i="167" s="1"/>
  <c r="I15" i="167"/>
  <c r="J15" i="167" s="1"/>
  <c r="I14" i="167"/>
  <c r="J14" i="167" s="1"/>
  <c r="I13" i="167"/>
  <c r="J13" i="167" s="1"/>
  <c r="I12" i="167"/>
  <c r="J12" i="167" s="1"/>
  <c r="I11" i="167"/>
  <c r="J11" i="167" s="1"/>
  <c r="I10" i="167"/>
  <c r="J10" i="167" s="1"/>
  <c r="I9" i="167"/>
  <c r="J9" i="167" s="1"/>
  <c r="I8" i="167"/>
  <c r="J8" i="167" s="1"/>
  <c r="I7" i="167"/>
  <c r="J7" i="167" s="1"/>
  <c r="I6" i="167"/>
  <c r="J6" i="167" s="1"/>
  <c r="I5" i="167"/>
  <c r="J5" i="167" s="1"/>
  <c r="I4" i="167"/>
  <c r="J4" i="167" s="1"/>
  <c r="I38" i="166"/>
  <c r="J38" i="166" s="1"/>
  <c r="I37" i="166"/>
  <c r="J37" i="166" s="1"/>
  <c r="I36" i="166"/>
  <c r="J36" i="166" s="1"/>
  <c r="I35" i="166"/>
  <c r="J35" i="166" s="1"/>
  <c r="I34" i="166"/>
  <c r="J34" i="166" s="1"/>
  <c r="I33" i="166"/>
  <c r="J33" i="166" s="1"/>
  <c r="I32" i="166"/>
  <c r="J32" i="166" s="1"/>
  <c r="I31" i="166"/>
  <c r="J31" i="166" s="1"/>
  <c r="I30" i="166"/>
  <c r="J30" i="166" s="1"/>
  <c r="I29" i="166"/>
  <c r="J29" i="166" s="1"/>
  <c r="I28" i="166"/>
  <c r="J28" i="166" s="1"/>
  <c r="I27" i="166"/>
  <c r="J27" i="166" s="1"/>
  <c r="I26" i="166"/>
  <c r="J26" i="166" s="1"/>
  <c r="I25" i="166"/>
  <c r="J25" i="166" s="1"/>
  <c r="I24" i="166"/>
  <c r="J24" i="166" s="1"/>
  <c r="I23" i="166"/>
  <c r="J23" i="166" s="1"/>
  <c r="I22" i="166"/>
  <c r="J22" i="166" s="1"/>
  <c r="I21" i="166"/>
  <c r="J21" i="166" s="1"/>
  <c r="I20" i="166"/>
  <c r="J20" i="166" s="1"/>
  <c r="I19" i="166"/>
  <c r="J19" i="166" s="1"/>
  <c r="I18" i="166"/>
  <c r="J18" i="166" s="1"/>
  <c r="I17" i="166"/>
  <c r="J17" i="166" s="1"/>
  <c r="I16" i="166"/>
  <c r="J16" i="166" s="1"/>
  <c r="I15" i="166"/>
  <c r="J15" i="166" s="1"/>
  <c r="I14" i="166"/>
  <c r="J14" i="166" s="1"/>
  <c r="I13" i="166"/>
  <c r="J13" i="166" s="1"/>
  <c r="I12" i="166"/>
  <c r="J12" i="166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38" i="172"/>
  <c r="J38" i="172" s="1"/>
  <c r="I37" i="172"/>
  <c r="J37" i="172" s="1"/>
  <c r="I36" i="172"/>
  <c r="J36" i="172" s="1"/>
  <c r="I35" i="172"/>
  <c r="J35" i="172" s="1"/>
  <c r="I34" i="172"/>
  <c r="J34" i="172" s="1"/>
  <c r="I33" i="172"/>
  <c r="J33" i="172" s="1"/>
  <c r="I32" i="172"/>
  <c r="J32" i="172" s="1"/>
  <c r="I31" i="172"/>
  <c r="J31" i="172" s="1"/>
  <c r="I30" i="172"/>
  <c r="J30" i="172" s="1"/>
  <c r="I29" i="172"/>
  <c r="J29" i="172" s="1"/>
  <c r="I28" i="172"/>
  <c r="J28" i="172" s="1"/>
  <c r="I27" i="172"/>
  <c r="J27" i="172" s="1"/>
  <c r="I26" i="172"/>
  <c r="J26" i="172" s="1"/>
  <c r="I25" i="172"/>
  <c r="J25" i="172" s="1"/>
  <c r="I24" i="172"/>
  <c r="J24" i="172" s="1"/>
  <c r="I23" i="172"/>
  <c r="J23" i="172" s="1"/>
  <c r="I22" i="172"/>
  <c r="J22" i="172" s="1"/>
  <c r="I21" i="172"/>
  <c r="J21" i="172" s="1"/>
  <c r="I20" i="172"/>
  <c r="J20" i="172" s="1"/>
  <c r="I19" i="172"/>
  <c r="J19" i="172" s="1"/>
  <c r="I18" i="172"/>
  <c r="J18" i="172" s="1"/>
  <c r="I17" i="172"/>
  <c r="J17" i="172" s="1"/>
  <c r="I16" i="172"/>
  <c r="J16" i="172" s="1"/>
  <c r="I15" i="172"/>
  <c r="J15" i="172" s="1"/>
  <c r="I14" i="172"/>
  <c r="J14" i="172" s="1"/>
  <c r="I13" i="172"/>
  <c r="J13" i="172" s="1"/>
  <c r="I12" i="172"/>
  <c r="J12" i="172" s="1"/>
  <c r="I11" i="172"/>
  <c r="J11" i="172" s="1"/>
  <c r="I10" i="172"/>
  <c r="J10" i="172" s="1"/>
  <c r="I9" i="172"/>
  <c r="J9" i="172" s="1"/>
  <c r="I8" i="172"/>
  <c r="J8" i="172" s="1"/>
  <c r="I7" i="172"/>
  <c r="J7" i="172" s="1"/>
  <c r="I6" i="172"/>
  <c r="J6" i="172" s="1"/>
  <c r="I5" i="172"/>
  <c r="J5" i="172" s="1"/>
  <c r="I4" i="172"/>
  <c r="J4" i="172" s="1"/>
  <c r="I38" i="163"/>
  <c r="J38" i="163" s="1"/>
  <c r="I37" i="163"/>
  <c r="J37" i="163" s="1"/>
  <c r="I36" i="163"/>
  <c r="J36" i="163" s="1"/>
  <c r="I35" i="163"/>
  <c r="J35" i="163" s="1"/>
  <c r="I34" i="163"/>
  <c r="J34" i="163" s="1"/>
  <c r="I33" i="163"/>
  <c r="J33" i="163" s="1"/>
  <c r="I32" i="163"/>
  <c r="J32" i="163" s="1"/>
  <c r="I31" i="163"/>
  <c r="J31" i="163" s="1"/>
  <c r="I30" i="163"/>
  <c r="J30" i="163" s="1"/>
  <c r="I29" i="163"/>
  <c r="J29" i="163" s="1"/>
  <c r="I28" i="163"/>
  <c r="J28" i="163" s="1"/>
  <c r="I27" i="163"/>
  <c r="J27" i="163" s="1"/>
  <c r="I26" i="163"/>
  <c r="J26" i="163" s="1"/>
  <c r="I25" i="163"/>
  <c r="J25" i="163" s="1"/>
  <c r="I24" i="163"/>
  <c r="J24" i="163" s="1"/>
  <c r="I23" i="163"/>
  <c r="J23" i="163" s="1"/>
  <c r="I22" i="163"/>
  <c r="J22" i="163" s="1"/>
  <c r="I21" i="163"/>
  <c r="J21" i="163" s="1"/>
  <c r="I20" i="163"/>
  <c r="J20" i="163" s="1"/>
  <c r="I19" i="163"/>
  <c r="J19" i="163" s="1"/>
  <c r="I18" i="163"/>
  <c r="J18" i="163" s="1"/>
  <c r="I17" i="163"/>
  <c r="J17" i="163" s="1"/>
  <c r="I16" i="163"/>
  <c r="J16" i="163" s="1"/>
  <c r="I15" i="163"/>
  <c r="J15" i="163" s="1"/>
  <c r="I14" i="163"/>
  <c r="J14" i="163" s="1"/>
  <c r="I13" i="163"/>
  <c r="J13" i="163" s="1"/>
  <c r="I12" i="163"/>
  <c r="J12" i="163" s="1"/>
  <c r="I11" i="163"/>
  <c r="J11" i="163" s="1"/>
  <c r="I10" i="163"/>
  <c r="J10" i="163" s="1"/>
  <c r="I9" i="163"/>
  <c r="J9" i="163" s="1"/>
  <c r="I8" i="163"/>
  <c r="J8" i="163" s="1"/>
  <c r="I7" i="163"/>
  <c r="J7" i="163" s="1"/>
  <c r="I6" i="163"/>
  <c r="J6" i="163" s="1"/>
  <c r="I5" i="163"/>
  <c r="J5" i="163" s="1"/>
  <c r="I4" i="163"/>
  <c r="J4" i="163" s="1"/>
  <c r="K38" i="162" l="1"/>
  <c r="I38" i="164"/>
  <c r="I37" i="164"/>
  <c r="I36" i="164"/>
  <c r="I35" i="164"/>
  <c r="I34" i="164"/>
  <c r="I33" i="164"/>
  <c r="I32" i="164"/>
  <c r="I31" i="164"/>
  <c r="I30" i="164"/>
  <c r="I29" i="164"/>
  <c r="I28" i="164"/>
  <c r="I27" i="164"/>
  <c r="I26" i="164"/>
  <c r="I25" i="164"/>
  <c r="I24" i="164"/>
  <c r="I23" i="164"/>
  <c r="I22" i="164"/>
  <c r="I21" i="164"/>
  <c r="I20" i="164"/>
  <c r="I19" i="164"/>
  <c r="I18" i="164"/>
  <c r="I17" i="164"/>
  <c r="I16" i="164"/>
  <c r="I15" i="164"/>
  <c r="I14" i="164"/>
  <c r="I13" i="164"/>
  <c r="I12" i="164"/>
  <c r="I11" i="164"/>
  <c r="I11" i="162" s="1"/>
  <c r="J11" i="162" s="1"/>
  <c r="I10" i="164"/>
  <c r="I9" i="164"/>
  <c r="I8" i="164"/>
  <c r="I7" i="164"/>
  <c r="I6" i="164"/>
  <c r="I5" i="164"/>
  <c r="I4" i="164"/>
  <c r="J7" i="164" l="1"/>
  <c r="I7" i="162"/>
  <c r="J7" i="162" s="1"/>
  <c r="J14" i="164"/>
  <c r="I14" i="162"/>
  <c r="J14" i="162" s="1"/>
  <c r="J4" i="164"/>
  <c r="I4" i="162"/>
  <c r="J31" i="164"/>
  <c r="I31" i="162"/>
  <c r="J31" i="162" s="1"/>
  <c r="J18" i="164"/>
  <c r="I18" i="162"/>
  <c r="J18" i="162" s="1"/>
  <c r="J22" i="164"/>
  <c r="I22" i="162"/>
  <c r="J22" i="162" s="1"/>
  <c r="J30" i="164"/>
  <c r="I30" i="162"/>
  <c r="J30" i="162" s="1"/>
  <c r="J34" i="164"/>
  <c r="I34" i="162"/>
  <c r="J34" i="162" s="1"/>
  <c r="J38" i="164"/>
  <c r="I38" i="162"/>
  <c r="J38" i="162" s="1"/>
  <c r="J8" i="164"/>
  <c r="I8" i="162"/>
  <c r="J8" i="162" s="1"/>
  <c r="J11" i="164"/>
  <c r="J15" i="164"/>
  <c r="I15" i="162"/>
  <c r="J15" i="162" s="1"/>
  <c r="J19" i="164"/>
  <c r="I19" i="162"/>
  <c r="J19" i="162" s="1"/>
  <c r="J23" i="164"/>
  <c r="I23" i="162"/>
  <c r="J23" i="162" s="1"/>
  <c r="J35" i="164"/>
  <c r="I35" i="162"/>
  <c r="J35" i="162" s="1"/>
  <c r="J5" i="164"/>
  <c r="I5" i="162"/>
  <c r="J5" i="162" s="1"/>
  <c r="J9" i="164"/>
  <c r="I9" i="162"/>
  <c r="J9" i="162" s="1"/>
  <c r="J12" i="164"/>
  <c r="I12" i="162"/>
  <c r="J12" i="162" s="1"/>
  <c r="J16" i="164"/>
  <c r="I16" i="162"/>
  <c r="J16" i="162" s="1"/>
  <c r="J20" i="164"/>
  <c r="I20" i="162"/>
  <c r="J20" i="162" s="1"/>
  <c r="J24" i="164"/>
  <c r="I24" i="162"/>
  <c r="J24" i="162" s="1"/>
  <c r="J28" i="164"/>
  <c r="I28" i="162"/>
  <c r="J28" i="162" s="1"/>
  <c r="J32" i="164"/>
  <c r="I32" i="162"/>
  <c r="J32" i="162" s="1"/>
  <c r="J36" i="164"/>
  <c r="I36" i="162"/>
  <c r="J36" i="162" s="1"/>
  <c r="J6" i="164"/>
  <c r="I6" i="162"/>
  <c r="J6" i="162" s="1"/>
  <c r="J10" i="164"/>
  <c r="I10" i="162"/>
  <c r="J10" i="162" s="1"/>
  <c r="J13" i="164"/>
  <c r="I13" i="162"/>
  <c r="J13" i="162" s="1"/>
  <c r="J17" i="164"/>
  <c r="I17" i="162"/>
  <c r="J17" i="162" s="1"/>
  <c r="J21" i="164"/>
  <c r="I21" i="162"/>
  <c r="J21" i="162" s="1"/>
  <c r="J25" i="164"/>
  <c r="I25" i="162"/>
  <c r="J25" i="162" s="1"/>
  <c r="J29" i="164"/>
  <c r="I29" i="162"/>
  <c r="J29" i="162" s="1"/>
  <c r="J33" i="164"/>
  <c r="I33" i="162"/>
  <c r="J33" i="162" s="1"/>
  <c r="J37" i="164"/>
  <c r="I37" i="162"/>
  <c r="J37" i="162" s="1"/>
  <c r="J26" i="164"/>
  <c r="I26" i="162"/>
  <c r="J26" i="162" s="1"/>
  <c r="J27" i="164"/>
  <c r="I27" i="162"/>
  <c r="J27" i="162" s="1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7" i="162"/>
  <c r="K18" i="162"/>
  <c r="K19" i="162"/>
  <c r="K20" i="162"/>
  <c r="K21" i="162"/>
  <c r="K22" i="162"/>
  <c r="K23" i="162"/>
  <c r="K24" i="162"/>
  <c r="K25" i="162"/>
  <c r="K26" i="162"/>
  <c r="K27" i="162"/>
  <c r="K28" i="162"/>
  <c r="K29" i="162"/>
  <c r="K30" i="162"/>
  <c r="K32" i="162"/>
  <c r="K33" i="162"/>
  <c r="K34" i="162"/>
  <c r="K35" i="162"/>
  <c r="K36" i="162"/>
  <c r="K37" i="162"/>
  <c r="K4" i="162"/>
  <c r="K31" i="162" l="1"/>
  <c r="K39" i="162" s="1"/>
  <c r="L44" i="162" s="1"/>
  <c r="L29" i="162" l="1"/>
  <c r="L21" i="162"/>
  <c r="L17" i="162"/>
  <c r="L35" i="162"/>
  <c r="L27" i="162"/>
  <c r="L19" i="162"/>
  <c r="L10" i="162" l="1"/>
  <c r="L37" i="162"/>
  <c r="L11" i="162"/>
  <c r="L31" i="162"/>
  <c r="L23" i="162"/>
  <c r="L15" i="162"/>
  <c r="L13" i="162"/>
  <c r="L25" i="162"/>
  <c r="L33" i="162"/>
  <c r="L24" i="162"/>
  <c r="L20" i="162"/>
  <c r="L14" i="162"/>
  <c r="L22" i="162"/>
  <c r="L30" i="162"/>
  <c r="L16" i="162"/>
  <c r="L18" i="162"/>
  <c r="L34" i="162"/>
  <c r="L32" i="162"/>
  <c r="L12" i="162"/>
  <c r="L28" i="162"/>
  <c r="L36" i="162"/>
  <c r="L26" i="162"/>
  <c r="L7" i="162" l="1"/>
  <c r="L8" i="162"/>
  <c r="L9" i="162"/>
  <c r="L6" i="162" l="1"/>
  <c r="L5" i="162"/>
  <c r="L4" i="162"/>
  <c r="J4" i="162"/>
  <c r="L38" i="162" l="1"/>
  <c r="L39" i="162" l="1"/>
  <c r="L45" i="162" s="1"/>
  <c r="L47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</authors>
  <commentList>
    <comment ref="K16" authorId="0" shapeId="0" xr:uid="{23DA9C02-5C27-427F-BFB1-D72F4D18BAB1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ESTORNO DE SALDO NÃO UTILIZADO.</t>
        </r>
      </text>
    </comment>
    <comment ref="K23" authorId="0" shapeId="0" xr:uid="{E363974D-83FE-4690-BD93-2F434850FED0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ESTORNO DE SALDO NÃO UTILIZADO.</t>
        </r>
      </text>
    </comment>
    <comment ref="K24" authorId="0" shapeId="0" xr:uid="{EEC3A2D0-65BE-4D6B-8768-491886C068A4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ESTORNO DE SALDO NÃO UTILIZADO.</t>
        </r>
      </text>
    </comment>
  </commentList>
</comments>
</file>

<file path=xl/sharedStrings.xml><?xml version="1.0" encoding="utf-8"?>
<sst xmlns="http://schemas.openxmlformats.org/spreadsheetml/2006/main" count="1376" uniqueCount="106">
  <si>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</si>
  <si>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</si>
  <si>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</si>
  <si>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</si>
  <si>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</si>
  <si>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</si>
  <si>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</si>
  <si>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</si>
  <si>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</si>
  <si>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</si>
  <si>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</si>
  <si>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</si>
  <si>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</si>
  <si>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</si>
  <si>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</si>
  <si>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</si>
  <si>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</si>
  <si>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</si>
  <si>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</si>
  <si>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</si>
  <si>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</si>
  <si>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</si>
  <si>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</si>
  <si>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</si>
  <si>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</si>
  <si>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</si>
  <si>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</si>
  <si>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</si>
  <si>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</si>
  <si>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</si>
  <si>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</si>
  <si>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</si>
  <si>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</si>
  <si>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</si>
  <si>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</si>
  <si>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</si>
  <si>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</si>
  <si>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</si>
  <si>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</si>
  <si>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</si>
  <si>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</si>
  <si>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</si>
  <si>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</si>
  <si>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</si>
  <si>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</si>
  <si>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</si>
  <si>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</si>
  <si>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</si>
  <si>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</si>
  <si>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</si>
  <si>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</si>
  <si>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</si>
  <si>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</si>
  <si>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</si>
  <si>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</si>
  <si>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</si>
  <si>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</si>
  <si>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</si>
  <si>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</si>
  <si>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Uniforme de Judô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</si>
  <si>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</si>
  <si>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</si>
  <si>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</si>
  <si>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</si>
  <si>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</si>
  <si>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</si>
  <si>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</si>
  <si>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</si>
  <si>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</si>
  <si>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</si>
  <si>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</si>
  <si>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</si>
  <si>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</si>
  <si>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</si>
  <si>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</si>
  <si>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</si>
  <si>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</si>
  <si>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</si>
  <si>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>CONTRATAÇÃO DE EMPRESA PARA SERVIÇOS DE LAVANDERIA PARA A UDESC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</si>
  <si>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</si>
  <si>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</si>
  <si>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</si>
  <si>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</si>
  <si>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</si>
  <si>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CENTRO PARTICIPANTE: </t>
  </si>
  <si>
    <t xml:space="preserve"> AF/OS nº  xxxx/2019 Qtde. DT</t>
  </si>
  <si>
    <t>VIGÊNCIA DA ATA: 07/02/2019 até 06/02/2020</t>
  </si>
  <si>
    <t>PROCESSO: 147/2019/UDESC</t>
  </si>
  <si>
    <t>Pregão 147/2019/UDESC - SRP</t>
  </si>
  <si>
    <t xml:space="preserve">Resumo Atualizado em </t>
  </si>
  <si>
    <t xml:space="preserve"> AF/OS nº  759/2019 Qtde. DT</t>
  </si>
  <si>
    <t xml:space="preserve"> AF/OS nº  125/2019 Qtde. DT</t>
  </si>
  <si>
    <t xml:space="preserve"> OS nº 888/2019 Qtde. DT</t>
  </si>
  <si>
    <t xml:space="preserve"> OS nº  147/2019 Qtde. DT</t>
  </si>
  <si>
    <t xml:space="preserve"> OS nº  293/2019 Qtde. DT</t>
  </si>
  <si>
    <t xml:space="preserve"> AF/OS nº  121/2019 </t>
  </si>
  <si>
    <t xml:space="preserve"> AF/OS nº  818/2019 </t>
  </si>
  <si>
    <t xml:space="preserve"> AF/OS nº  331/2019 Qtde. DT</t>
  </si>
  <si>
    <t xml:space="preserve"> OS nº  1625/2019 Qtde. DT</t>
  </si>
  <si>
    <t xml:space="preserve"> OS nº   77/2020 Qtde. DT</t>
  </si>
  <si>
    <t xml:space="preserve"> OS nº  1177/2019 Qtde. DT</t>
  </si>
  <si>
    <t xml:space="preserve"> Estorno NE 010247</t>
  </si>
  <si>
    <t xml:space="preserve"> AF/OS nº  56/2020 Qtde. DT</t>
  </si>
  <si>
    <t xml:space="preserve"> AF/OS nº  2142/2019</t>
  </si>
  <si>
    <t xml:space="preserve"> AF/OS nº  2402/2019 Qtde. DT</t>
  </si>
  <si>
    <t>12/11/2019 HAPPY 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</si>
</sst>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1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5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9" borderId="1" xfId="13" applyFont="1" applyFill="1" applyBorder="1" applyAlignment="1">
      <alignment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 shrinkToFit="1"/>
    </xf>
    <xf numFmtId="0" fontId="4" fillId="11" borderId="1" xfId="0" applyFont="1" applyFill="1" applyBorder="1" applyAlignment="1">
      <alignment horizontal="left" vertical="center" wrapText="1" shrinkToFit="1"/>
    </xf>
    <xf numFmtId="0" fontId="0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vertical="center" wrapText="1"/>
    </xf>
    <xf numFmtId="0" fontId="4" fillId="11" borderId="1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vertical="center" wrapText="1"/>
      <protection locked="0"/>
    </xf>
    <xf numFmtId="44" fontId="4" fillId="0" borderId="0" xfId="1" applyNumberFormat="1" applyFont="1" applyAlignment="1">
      <alignment wrapText="1"/>
    </xf>
    <xf numFmtId="44" fontId="0" fillId="11" borderId="1" xfId="13" applyFont="1" applyFill="1" applyBorder="1"/>
    <xf numFmtId="44" fontId="0" fillId="11" borderId="1" xfId="13" applyFont="1" applyFill="1" applyBorder="1" applyAlignment="1">
      <alignment vertical="center"/>
    </xf>
    <xf numFmtId="44" fontId="0" fillId="11" borderId="1" xfId="8" applyFont="1" applyFill="1" applyBorder="1"/>
    <xf numFmtId="44" fontId="0" fillId="11" borderId="1" xfId="8" applyFont="1" applyFill="1" applyBorder="1" applyAlignment="1">
      <alignment vertical="center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44" fontId="4" fillId="0" borderId="0" xfId="1" applyNumberFormat="1" applyFont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4" fillId="5" borderId="7" xfId="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12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opLeftCell="A16" zoomScale="70" zoomScaleNormal="70" workbookViewId="0">
      <selection activeCell="K1" sqref="K1:L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1" width="12.5703125" style="18" customWidth="1"/>
    <col min="12" max="12" width="14" style="18" customWidth="1"/>
    <col min="13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74" t="s">
        <v>92</v>
      </c>
      <c r="L1" s="74" t="s">
        <v>100</v>
      </c>
      <c r="M1" s="74" t="s">
        <v>85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66">
        <v>43648</v>
      </c>
      <c r="L3" s="66">
        <v>43684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/>
      <c r="I5" s="39">
        <f t="shared" si="0"/>
        <v>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/>
      <c r="I24" s="39">
        <f t="shared" si="0"/>
        <v>0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>
        <v>1500</v>
      </c>
      <c r="I26" s="39">
        <f t="shared" si="0"/>
        <v>748</v>
      </c>
      <c r="J26" s="40" t="str">
        <f t="shared" si="1"/>
        <v>OK</v>
      </c>
      <c r="K26" s="67">
        <v>692</v>
      </c>
      <c r="L26" s="67">
        <v>60</v>
      </c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>
        <v>1500</v>
      </c>
      <c r="I27" s="39">
        <f t="shared" si="0"/>
        <v>544</v>
      </c>
      <c r="J27" s="40" t="str">
        <f t="shared" si="1"/>
        <v>OK</v>
      </c>
      <c r="K27" s="67">
        <v>920</v>
      </c>
      <c r="L27" s="67">
        <v>36</v>
      </c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5">
      <c r="K39" s="68">
        <f>SUMPRODUCT(G4:G38,K4:K38)</f>
        <v>8188.3200000000006</v>
      </c>
      <c r="L39" s="68">
        <f>SUMPRODUCT(G4:G38,L4:L38)</f>
        <v>477.12</v>
      </c>
    </row>
  </sheetData>
  <sheetProtection algorithmName="SHA-512" hashValue="xZDTDqNKCA3ZhzSWUxWQb/Ps9yDaugHsN1IllDrYfsPfWdpZtNI041E7A28hqk3EEDIgInHOB9EUiMpBhKCknQ==" saltValue="E11JIwsox/M5M9pncXiMYw==" spinCount="100000" sheet="1" objects="1" scenarios="1"/>
  <mergeCells count="15">
    <mergeCell ref="K1:K2"/>
    <mergeCell ref="L1:L2"/>
    <mergeCell ref="A4:A38"/>
    <mergeCell ref="B4:B38"/>
    <mergeCell ref="S1:S2"/>
    <mergeCell ref="O1:O2"/>
    <mergeCell ref="P1:P2"/>
    <mergeCell ref="Q1:Q2"/>
    <mergeCell ref="R1:R2"/>
    <mergeCell ref="A2:J2"/>
    <mergeCell ref="M1:M2"/>
    <mergeCell ref="N1:N2"/>
    <mergeCell ref="A1:C1"/>
    <mergeCell ref="D1:G1"/>
    <mergeCell ref="H1:J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8"/>
  <sheetViews>
    <sheetView zoomScale="80" zoomScaleNormal="80" workbookViewId="0">
      <selection activeCell="H9" sqref="H9"/>
    </sheetView>
  </sheetViews>
  <sheetFormatPr defaultColWidth="9.7109375" defaultRowHeight="15" x14ac:dyDescent="0.25"/>
  <cols>
    <col min="1" max="1" width="6.85546875" style="1" customWidth="1"/>
    <col min="2" max="2" width="19.140625" style="1" customWidth="1"/>
    <col min="3" max="3" width="7.5703125" style="1" customWidth="1"/>
    <col min="4" max="4" width="45.140625" style="41" customWidth="1"/>
    <col min="5" max="5" width="10.85546875" style="1" customWidth="1"/>
    <col min="6" max="6" width="17.5703125" style="1" customWidth="1"/>
    <col min="7" max="7" width="15.42578125" style="1" customWidth="1"/>
    <col min="8" max="8" width="13.140625" style="19" customWidth="1"/>
    <col min="9" max="9" width="13.28515625" style="42" customWidth="1"/>
    <col min="10" max="10" width="12.5703125" style="17" customWidth="1"/>
    <col min="11" max="11" width="14.85546875" style="15" customWidth="1"/>
    <col min="12" max="12" width="17.140625" style="15" customWidth="1"/>
    <col min="13" max="16384" width="9.7109375" style="15"/>
  </cols>
  <sheetData>
    <row r="1" spans="1:12" ht="33.75" customHeight="1" x14ac:dyDescent="0.25">
      <c r="A1" s="79" t="s">
        <v>87</v>
      </c>
      <c r="B1" s="79"/>
      <c r="C1" s="79"/>
      <c r="D1" s="79" t="s">
        <v>76</v>
      </c>
      <c r="E1" s="79"/>
      <c r="F1" s="79"/>
      <c r="G1" s="79"/>
      <c r="H1" s="79" t="s">
        <v>86</v>
      </c>
      <c r="I1" s="79"/>
      <c r="J1" s="79"/>
      <c r="K1" s="79"/>
      <c r="L1" s="79"/>
    </row>
    <row r="2" spans="1:12" ht="30.75" customHeight="1" x14ac:dyDescent="0.25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s="16" customFormat="1" ht="48.75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34</v>
      </c>
      <c r="J3" s="34" t="s">
        <v>35</v>
      </c>
      <c r="K3" s="43" t="s">
        <v>28</v>
      </c>
      <c r="L3" s="43" t="s">
        <v>29</v>
      </c>
    </row>
    <row r="4" spans="1:12" ht="30" customHeight="1" x14ac:dyDescent="0.25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4">
        <v>6.54</v>
      </c>
      <c r="H4" s="31">
        <f>Reitoria_PROEX!H4+Reitoria_COVEST!H4+Reitoria_MUSEU!H4+CEART!H4+CEAD!H4+FAED!H4+CEFID!H4+CERES!H4+CESFI!H4</f>
        <v>1050</v>
      </c>
      <c r="I4" s="39">
        <f>(Reitoria_PROEX!H4-Reitoria_PROEX!I4)+(Reitoria_COVEST!H4-Reitoria_COVEST!I4)+(Reitoria_MUSEU!H4-Reitoria_MUSEU!I4)+(CEART!H4-CEART!I4)+(CEAD!H4-CEAD!I4)+(FAED!H4-FAED!I4)+(CEFID!H4-CEFID!I4)+(CERES!H4-CERES!I4)+(CESFI!H4-CESFI!I4)</f>
        <v>447</v>
      </c>
      <c r="J4" s="44">
        <f>H4-I4</f>
        <v>603</v>
      </c>
      <c r="K4" s="32">
        <f>G4*H4</f>
        <v>6867</v>
      </c>
      <c r="L4" s="32">
        <f>G4*I4</f>
        <v>2923.38</v>
      </c>
    </row>
    <row r="5" spans="1:12" ht="30" customHeight="1" x14ac:dyDescent="0.25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4">
        <v>8.86</v>
      </c>
      <c r="H5" s="31">
        <f>Reitoria_PROEX!H5+Reitoria_COVEST!H5+Reitoria_MUSEU!H5+CEART!H5+CEAD!H5+FAED!H5+CEFID!H5+CERES!H5+CESFI!H5</f>
        <v>70</v>
      </c>
      <c r="I5" s="39">
        <f>(Reitoria_PROEX!H5-Reitoria_PROEX!I5)+(Reitoria_COVEST!H5-Reitoria_COVEST!I5)+(Reitoria_MUSEU!H5-Reitoria_MUSEU!I5)+(CEART!H5-CEART!I5)+(CEAD!H5-CEAD!I5)+(FAED!H5-FAED!I5)+(CEFID!H5-CEFID!I5)+(CERES!H5-CERES!I5)+(CESFI!H5-CESFI!I5)</f>
        <v>35</v>
      </c>
      <c r="J5" s="44">
        <f t="shared" ref="J5:J38" si="0">H5-I5</f>
        <v>35</v>
      </c>
      <c r="K5" s="32">
        <f t="shared" ref="K5:K38" si="1">G5*H5</f>
        <v>620.19999999999993</v>
      </c>
      <c r="L5" s="32">
        <f t="shared" ref="L5:L37" si="2">G5*I5</f>
        <v>310.09999999999997</v>
      </c>
    </row>
    <row r="6" spans="1:12" ht="30" customHeight="1" x14ac:dyDescent="0.25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4">
        <v>11.24</v>
      </c>
      <c r="H6" s="31">
        <f>Reitoria_PROEX!H6+Reitoria_COVEST!H6+Reitoria_MUSEU!H6+CEART!H6+CEAD!H6+FAED!H6+CEFID!H6+CERES!H6+CESFI!H6</f>
        <v>170</v>
      </c>
      <c r="I6" s="39">
        <f>(Reitoria_PROEX!H6-Reitoria_PROEX!I6)+(Reitoria_COVEST!H6-Reitoria_COVEST!I6)+(Reitoria_MUSEU!H6-Reitoria_MUSEU!I6)+(CEART!H6-CEART!I6)+(CEAD!H6-CEAD!I6)+(FAED!H6-FAED!I6)+(CEFID!H6-CEFID!I6)+(CERES!H6-CERES!I6)+(CESFI!H6-CESFI!I6)</f>
        <v>50</v>
      </c>
      <c r="J6" s="44">
        <f t="shared" si="0"/>
        <v>120</v>
      </c>
      <c r="K6" s="32">
        <f t="shared" si="1"/>
        <v>1910.8</v>
      </c>
      <c r="L6" s="32">
        <f t="shared" si="2"/>
        <v>562</v>
      </c>
    </row>
    <row r="7" spans="1:12" s="20" customFormat="1" ht="30" customHeight="1" x14ac:dyDescent="0.25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4">
        <v>5.46</v>
      </c>
      <c r="H7" s="31">
        <f>Reitoria_PROEX!H7+Reitoria_COVEST!H7+Reitoria_MUSEU!H7+CEART!H7+CEAD!H7+FAED!H7+CEFID!H7+CERES!H7+CESFI!H7</f>
        <v>1230</v>
      </c>
      <c r="I7" s="39">
        <f>(Reitoria_PROEX!H7-Reitoria_PROEX!I7)+(Reitoria_COVEST!H7-Reitoria_COVEST!I7)+(Reitoria_MUSEU!H7-Reitoria_MUSEU!I7)+(CEART!H7-CEART!I7)+(CEAD!H7-CEAD!I7)+(FAED!H7-FAED!I7)+(CEFID!H7-CEFID!I7)+(CERES!H7-CERES!I7)+(CESFI!H7-CESFI!I7)</f>
        <v>781</v>
      </c>
      <c r="J7" s="44">
        <f t="shared" si="0"/>
        <v>449</v>
      </c>
      <c r="K7" s="32">
        <f t="shared" si="1"/>
        <v>6715.8</v>
      </c>
      <c r="L7" s="32">
        <f t="shared" si="2"/>
        <v>4264.26</v>
      </c>
    </row>
    <row r="8" spans="1:12" s="20" customFormat="1" ht="30" customHeight="1" x14ac:dyDescent="0.25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4">
        <v>6.08</v>
      </c>
      <c r="H8" s="31">
        <f>Reitoria_PROEX!H8+Reitoria_COVEST!H8+Reitoria_MUSEU!H8+CEART!H8+CEAD!H8+FAED!H8+CEFID!H8+CERES!H8+CESFI!H8</f>
        <v>110</v>
      </c>
      <c r="I8" s="39">
        <f>(Reitoria_PROEX!H8-Reitoria_PROEX!I8)+(Reitoria_COVEST!H8-Reitoria_COVEST!I8)+(Reitoria_MUSEU!H8-Reitoria_MUSEU!I8)+(CEART!H8-CEART!I8)+(CEAD!H8-CEAD!I8)+(FAED!H8-FAED!I8)+(CEFID!H8-CEFID!I8)+(CERES!H8-CERES!I8)+(CESFI!H8-CESFI!I8)</f>
        <v>95</v>
      </c>
      <c r="J8" s="44">
        <f t="shared" si="0"/>
        <v>15</v>
      </c>
      <c r="K8" s="32">
        <f t="shared" si="1"/>
        <v>668.8</v>
      </c>
      <c r="L8" s="32">
        <f t="shared" si="2"/>
        <v>577.6</v>
      </c>
    </row>
    <row r="9" spans="1:12" s="20" customFormat="1" ht="30" customHeight="1" x14ac:dyDescent="0.25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4">
        <v>5.26</v>
      </c>
      <c r="H9" s="31">
        <f>Reitoria_PROEX!H9+Reitoria_COVEST!H9+Reitoria_MUSEU!H9+CEART!H9+CEAD!H9+FAED!H9+CEFID!H9+CERES!H9+CESFI!H9</f>
        <v>770</v>
      </c>
      <c r="I9" s="39">
        <f>(Reitoria_PROEX!H9-Reitoria_PROEX!I9)+(Reitoria_COVEST!H9-Reitoria_COVEST!I9)+(Reitoria_MUSEU!H9-Reitoria_MUSEU!I9)+(CEART!H9-CEART!I9)+(CEAD!H9-CEAD!I9)+(FAED!H9-FAED!I9)+(CEFID!H9-CEFID!I9)+(CERES!H9-CERES!I9)+(CESFI!H9-CESFI!I9)</f>
        <v>220</v>
      </c>
      <c r="J9" s="44">
        <f t="shared" si="0"/>
        <v>550</v>
      </c>
      <c r="K9" s="32">
        <f t="shared" si="1"/>
        <v>4050.2</v>
      </c>
      <c r="L9" s="32">
        <f t="shared" si="2"/>
        <v>1157.2</v>
      </c>
    </row>
    <row r="10" spans="1:12" s="20" customFormat="1" ht="30" customHeight="1" x14ac:dyDescent="0.25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4">
        <v>5.25</v>
      </c>
      <c r="H10" s="31">
        <f>Reitoria_PROEX!H10+Reitoria_COVEST!H10+Reitoria_MUSEU!H10+CEART!H10+CEAD!H10+FAED!H10+CEFID!H10+CERES!H10+CESFI!H10</f>
        <v>340</v>
      </c>
      <c r="I10" s="39">
        <f>(Reitoria_PROEX!H10-Reitoria_PROEX!I10)+(Reitoria_COVEST!H10-Reitoria_COVEST!I10)+(Reitoria_MUSEU!H10-Reitoria_MUSEU!I10)+(CEART!H10-CEART!I10)+(CEAD!H10-CEAD!I10)+(FAED!H10-FAED!I10)+(CEFID!H10-CEFID!I10)+(CERES!H10-CERES!I10)+(CESFI!H10-CESFI!I10)</f>
        <v>113</v>
      </c>
      <c r="J10" s="44">
        <f t="shared" si="0"/>
        <v>227</v>
      </c>
      <c r="K10" s="32">
        <f t="shared" si="1"/>
        <v>1785</v>
      </c>
      <c r="L10" s="32">
        <f t="shared" si="2"/>
        <v>593.25</v>
      </c>
    </row>
    <row r="11" spans="1:12" ht="30" customHeight="1" x14ac:dyDescent="0.25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4">
        <v>5.32</v>
      </c>
      <c r="H11" s="31">
        <f>Reitoria_PROEX!H11+Reitoria_COVEST!H11+Reitoria_MUSEU!H11+CEART!H11+CEAD!H11+FAED!H11+CEFID!H11+CERES!H11+CESFI!H11</f>
        <v>230</v>
      </c>
      <c r="I11" s="39">
        <f>(Reitoria_PROEX!H11-Reitoria_PROEX!I11)+(Reitoria_COVEST!H11-Reitoria_COVEST!I11)+(Reitoria_MUSEU!H11-Reitoria_MUSEU!I11)+(CEART!H11-CEART!I11)+(CEAD!H11-CEAD!I11)+(FAED!H11-FAED!I11)+(CEFID!H11-CEFID!I11)+(CERES!H11-CERES!I11)+(CESFI!H11-CESFI!I11)</f>
        <v>44</v>
      </c>
      <c r="J11" s="44">
        <f t="shared" si="0"/>
        <v>186</v>
      </c>
      <c r="K11" s="32">
        <f t="shared" si="1"/>
        <v>1223.6000000000001</v>
      </c>
      <c r="L11" s="32">
        <f t="shared" si="2"/>
        <v>234.08</v>
      </c>
    </row>
    <row r="12" spans="1:12" ht="30" customHeight="1" x14ac:dyDescent="0.25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4">
        <v>4.67</v>
      </c>
      <c r="H12" s="31">
        <f>Reitoria_PROEX!H12+Reitoria_COVEST!H12+Reitoria_MUSEU!H12+CEART!H12+CEAD!H12+FAED!H12+CEFID!H12+CERES!H12+CESFI!H12</f>
        <v>290</v>
      </c>
      <c r="I12" s="39">
        <f>(Reitoria_PROEX!H12-Reitoria_PROEX!I12)+(Reitoria_COVEST!H12-Reitoria_COVEST!I12)+(Reitoria_MUSEU!H12-Reitoria_MUSEU!I12)+(CEART!H12-CEART!I12)+(CEAD!H12-CEAD!I12)+(FAED!H12-FAED!I12)+(CEFID!H12-CEFID!I12)+(CERES!H12-CERES!I12)+(CESFI!H12-CESFI!I12)</f>
        <v>205</v>
      </c>
      <c r="J12" s="44">
        <f t="shared" si="0"/>
        <v>85</v>
      </c>
      <c r="K12" s="32">
        <f t="shared" si="1"/>
        <v>1354.3</v>
      </c>
      <c r="L12" s="32">
        <f t="shared" si="2"/>
        <v>957.35</v>
      </c>
    </row>
    <row r="13" spans="1:12" ht="30" customHeight="1" x14ac:dyDescent="0.25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4">
        <v>4.75</v>
      </c>
      <c r="H13" s="31">
        <f>Reitoria_PROEX!H13+Reitoria_COVEST!H13+Reitoria_MUSEU!H13+CEART!H13+CEAD!H13+FAED!H13+CEFID!H13+CERES!H13+CESFI!H13</f>
        <v>1180</v>
      </c>
      <c r="I13" s="39">
        <f>(Reitoria_PROEX!H13-Reitoria_PROEX!I13)+(Reitoria_COVEST!H13-Reitoria_COVEST!I13)+(Reitoria_MUSEU!H13-Reitoria_MUSEU!I13)+(CEART!H13-CEART!I13)+(CEAD!H13-CEAD!I13)+(FAED!H13-FAED!I13)+(CEFID!H13-CEFID!I13)+(CERES!H13-CERES!I13)+(CESFI!H13-CESFI!I13)</f>
        <v>916</v>
      </c>
      <c r="J13" s="44">
        <f t="shared" si="0"/>
        <v>264</v>
      </c>
      <c r="K13" s="32">
        <f t="shared" si="1"/>
        <v>5605</v>
      </c>
      <c r="L13" s="32">
        <f t="shared" si="2"/>
        <v>4351</v>
      </c>
    </row>
    <row r="14" spans="1:12" ht="30" customHeight="1" x14ac:dyDescent="0.25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4">
        <v>19.899999999999999</v>
      </c>
      <c r="H14" s="31">
        <f>Reitoria_PROEX!H14+Reitoria_COVEST!H14+Reitoria_MUSEU!H14+CEART!H14+CEAD!H14+FAED!H14+CEFID!H14+CERES!H14+CESFI!H14</f>
        <v>45</v>
      </c>
      <c r="I14" s="39">
        <f>(Reitoria_PROEX!H14-Reitoria_PROEX!I14)+(Reitoria_COVEST!H14-Reitoria_COVEST!I14)+(Reitoria_MUSEU!H14-Reitoria_MUSEU!I14)+(CEART!H14-CEART!I14)+(CEAD!H14-CEAD!I14)+(FAED!H14-FAED!I14)+(CEFID!H14-CEFID!I14)+(CERES!H14-CERES!I14)+(CESFI!H14-CESFI!I14)</f>
        <v>0</v>
      </c>
      <c r="J14" s="44">
        <f t="shared" si="0"/>
        <v>45</v>
      </c>
      <c r="K14" s="32">
        <f t="shared" si="1"/>
        <v>895.49999999999989</v>
      </c>
      <c r="L14" s="32">
        <f t="shared" si="2"/>
        <v>0</v>
      </c>
    </row>
    <row r="15" spans="1:12" ht="30" customHeight="1" x14ac:dyDescent="0.25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4">
        <v>2.15</v>
      </c>
      <c r="H15" s="31">
        <f>Reitoria_PROEX!H15+Reitoria_COVEST!H15+Reitoria_MUSEU!H15+CEART!H15+CEAD!H15+FAED!H15+CEFID!H15+CERES!H15+CESFI!H15</f>
        <v>2350</v>
      </c>
      <c r="I15" s="39">
        <f>(Reitoria_PROEX!H15-Reitoria_PROEX!I15)+(Reitoria_COVEST!H15-Reitoria_COVEST!I15)+(Reitoria_MUSEU!H15-Reitoria_MUSEU!I15)+(CEART!H15-CEART!I15)+(CEAD!H15-CEAD!I15)+(FAED!H15-FAED!I15)+(CEFID!H15-CEFID!I15)+(CERES!H15-CERES!I15)+(CESFI!H15-CESFI!I15)</f>
        <v>560</v>
      </c>
      <c r="J15" s="44">
        <f t="shared" si="0"/>
        <v>1790</v>
      </c>
      <c r="K15" s="32">
        <f t="shared" si="1"/>
        <v>5052.5</v>
      </c>
      <c r="L15" s="32">
        <f t="shared" si="2"/>
        <v>1204</v>
      </c>
    </row>
    <row r="16" spans="1:12" ht="30" customHeight="1" x14ac:dyDescent="0.25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5">
        <v>16.940000000000001</v>
      </c>
      <c r="H16" s="31">
        <f>Reitoria_PROEX!H16+Reitoria_COVEST!H16+Reitoria_MUSEU!H16+CEART!H16+CEAD!H16+FAED!H16+CEFID!H16+CERES!H16+CESFI!H16</f>
        <v>1060</v>
      </c>
      <c r="I16" s="39">
        <f>(Reitoria_PROEX!H16-Reitoria_PROEX!I16)+(Reitoria_COVEST!H16-Reitoria_COVEST!I16)+(Reitoria_MUSEU!H16-Reitoria_MUSEU!I16)+(CEART!H16-CEART!I16)+(CEAD!H16-CEAD!I16)+(FAED!H16-FAED!I16)+(CEFID!H16-CEFID!I16)+(CERES!H16-CERES!I16)+(CESFI!H16-CESFI!I16)</f>
        <v>317</v>
      </c>
      <c r="J16" s="44">
        <f t="shared" si="0"/>
        <v>743</v>
      </c>
      <c r="K16" s="32">
        <f t="shared" si="1"/>
        <v>17956.400000000001</v>
      </c>
      <c r="L16" s="32">
        <f t="shared" si="2"/>
        <v>5369.9800000000005</v>
      </c>
    </row>
    <row r="17" spans="1:12" ht="30" customHeight="1" x14ac:dyDescent="0.25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4">
        <v>3.29</v>
      </c>
      <c r="H17" s="31">
        <f>Reitoria_PROEX!H17+Reitoria_COVEST!H17+Reitoria_MUSEU!H17+CEART!H17+CEAD!H17+FAED!H17+CEFID!H17+CERES!H17+CESFI!H17</f>
        <v>145</v>
      </c>
      <c r="I17" s="39">
        <f>(Reitoria_PROEX!H17-Reitoria_PROEX!I17)+(Reitoria_COVEST!H17-Reitoria_COVEST!I17)+(Reitoria_MUSEU!H17-Reitoria_MUSEU!I17)+(CEART!H17-CEART!I17)+(CEAD!H17-CEAD!I17)+(FAED!H17-FAED!I17)+(CEFID!H17-CEFID!I17)+(CERES!H17-CERES!I17)+(CESFI!H17-CESFI!I17)</f>
        <v>0</v>
      </c>
      <c r="J17" s="44">
        <f t="shared" si="0"/>
        <v>145</v>
      </c>
      <c r="K17" s="32">
        <f t="shared" si="1"/>
        <v>477.05</v>
      </c>
      <c r="L17" s="32">
        <f t="shared" si="2"/>
        <v>0</v>
      </c>
    </row>
    <row r="18" spans="1:12" ht="30" customHeight="1" x14ac:dyDescent="0.25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4">
        <v>3.74</v>
      </c>
      <c r="H18" s="31">
        <f>Reitoria_PROEX!H18+Reitoria_COVEST!H18+Reitoria_MUSEU!H18+CEART!H18+CEAD!H18+FAED!H18+CEFID!H18+CERES!H18+CESFI!H18</f>
        <v>160</v>
      </c>
      <c r="I18" s="39">
        <f>(Reitoria_PROEX!H18-Reitoria_PROEX!I18)+(Reitoria_COVEST!H18-Reitoria_COVEST!I18)+(Reitoria_MUSEU!H18-Reitoria_MUSEU!I18)+(CEART!H18-CEART!I18)+(CEAD!H18-CEAD!I18)+(FAED!H18-FAED!I18)+(CEFID!H18-CEFID!I18)+(CERES!H18-CERES!I18)+(CESFI!H18-CESFI!I18)</f>
        <v>0</v>
      </c>
      <c r="J18" s="44">
        <f t="shared" si="0"/>
        <v>160</v>
      </c>
      <c r="K18" s="32">
        <f t="shared" si="1"/>
        <v>598.40000000000009</v>
      </c>
      <c r="L18" s="32">
        <f t="shared" si="2"/>
        <v>0</v>
      </c>
    </row>
    <row r="19" spans="1:12" ht="30" customHeight="1" x14ac:dyDescent="0.25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4">
        <v>2.29</v>
      </c>
      <c r="H19" s="31">
        <f>Reitoria_PROEX!H19+Reitoria_COVEST!H19+Reitoria_MUSEU!H19+CEART!H19+CEAD!H19+FAED!H19+CEFID!H19+CERES!H19+CESFI!H19</f>
        <v>640</v>
      </c>
      <c r="I19" s="39">
        <f>(Reitoria_PROEX!H19-Reitoria_PROEX!I19)+(Reitoria_COVEST!H19-Reitoria_COVEST!I19)+(Reitoria_MUSEU!H19-Reitoria_MUSEU!I19)+(CEART!H19-CEART!I19)+(CEAD!H19-CEAD!I19)+(FAED!H19-FAED!I19)+(CEFID!H19-CEFID!I19)+(CERES!H19-CERES!I19)+(CESFI!H19-CESFI!I19)</f>
        <v>453</v>
      </c>
      <c r="J19" s="44">
        <f t="shared" si="0"/>
        <v>187</v>
      </c>
      <c r="K19" s="32">
        <f t="shared" si="1"/>
        <v>1465.6</v>
      </c>
      <c r="L19" s="32">
        <f t="shared" si="2"/>
        <v>1037.3700000000001</v>
      </c>
    </row>
    <row r="20" spans="1:12" ht="30" customHeight="1" x14ac:dyDescent="0.25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4">
        <v>19.27</v>
      </c>
      <c r="H20" s="31">
        <f>Reitoria_PROEX!H20+Reitoria_COVEST!H20+Reitoria_MUSEU!H20+CEART!H20+CEAD!H20+FAED!H20+CEFID!H20+CERES!H20+CESFI!H20</f>
        <v>25</v>
      </c>
      <c r="I20" s="39">
        <f>(Reitoria_PROEX!H20-Reitoria_PROEX!I20)+(Reitoria_COVEST!H20-Reitoria_COVEST!I20)+(Reitoria_MUSEU!H20-Reitoria_MUSEU!I20)+(CEART!H20-CEART!I20)+(CEAD!H20-CEAD!I20)+(FAED!H20-FAED!I20)+(CEFID!H20-CEFID!I20)+(CERES!H20-CERES!I20)+(CESFI!H20-CESFI!I20)</f>
        <v>0</v>
      </c>
      <c r="J20" s="44">
        <f t="shared" si="0"/>
        <v>25</v>
      </c>
      <c r="K20" s="32">
        <f t="shared" si="1"/>
        <v>481.75</v>
      </c>
      <c r="L20" s="32">
        <f t="shared" si="2"/>
        <v>0</v>
      </c>
    </row>
    <row r="21" spans="1:12" ht="30" customHeight="1" x14ac:dyDescent="0.25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4">
        <v>6.99</v>
      </c>
      <c r="H21" s="31">
        <f>Reitoria_PROEX!H21+Reitoria_COVEST!H21+Reitoria_MUSEU!H21+CEART!H21+CEAD!H21+FAED!H21+CEFID!H21+CERES!H21+CESFI!H21</f>
        <v>80</v>
      </c>
      <c r="I21" s="39">
        <f>(Reitoria_PROEX!H21-Reitoria_PROEX!I21)+(Reitoria_COVEST!H21-Reitoria_COVEST!I21)+(Reitoria_MUSEU!H21-Reitoria_MUSEU!I21)+(CEART!H21-CEART!I21)+(CEAD!H21-CEAD!I21)+(FAED!H21-FAED!I21)+(CEFID!H21-CEFID!I21)+(CERES!H21-CERES!I21)+(CESFI!H21-CESFI!I21)</f>
        <v>0</v>
      </c>
      <c r="J21" s="44">
        <f t="shared" si="0"/>
        <v>80</v>
      </c>
      <c r="K21" s="32">
        <f t="shared" si="1"/>
        <v>559.20000000000005</v>
      </c>
      <c r="L21" s="32">
        <f t="shared" si="2"/>
        <v>0</v>
      </c>
    </row>
    <row r="22" spans="1:12" ht="30" customHeight="1" x14ac:dyDescent="0.25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4">
        <v>7.69</v>
      </c>
      <c r="H22" s="31">
        <f>Reitoria_PROEX!H22+Reitoria_COVEST!H22+Reitoria_MUSEU!H22+CEART!H22+CEAD!H22+FAED!H22+CEFID!H22+CERES!H22+CESFI!H22</f>
        <v>39</v>
      </c>
      <c r="I22" s="39">
        <f>(Reitoria_PROEX!H22-Reitoria_PROEX!I22)+(Reitoria_COVEST!H22-Reitoria_COVEST!I22)+(Reitoria_MUSEU!H22-Reitoria_MUSEU!I22)+(CEART!H22-CEART!I22)+(CEAD!H22-CEAD!I22)+(FAED!H22-FAED!I22)+(CEFID!H22-CEFID!I22)+(CERES!H22-CERES!I22)+(CESFI!H22-CESFI!I22)</f>
        <v>20</v>
      </c>
      <c r="J22" s="44">
        <f t="shared" si="0"/>
        <v>19</v>
      </c>
      <c r="K22" s="32">
        <f t="shared" si="1"/>
        <v>299.91000000000003</v>
      </c>
      <c r="L22" s="32">
        <f t="shared" si="2"/>
        <v>153.80000000000001</v>
      </c>
    </row>
    <row r="23" spans="1:12" ht="30" customHeight="1" x14ac:dyDescent="0.25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4">
        <v>22.98</v>
      </c>
      <c r="H23" s="31">
        <f>Reitoria_PROEX!H23+Reitoria_COVEST!H23+Reitoria_MUSEU!H23+CEART!H23+CEAD!H23+FAED!H23+CEFID!H23+CERES!H23+CESFI!H23</f>
        <v>310</v>
      </c>
      <c r="I23" s="39">
        <f>(Reitoria_PROEX!H23-Reitoria_PROEX!I23)+(Reitoria_COVEST!H23-Reitoria_COVEST!I23)+(Reitoria_MUSEU!H23-Reitoria_MUSEU!I23)+(CEART!H23-CEART!I23)+(CEAD!H23-CEAD!I23)+(FAED!H23-FAED!I23)+(CEFID!H23-CEFID!I23)+(CERES!H23-CERES!I23)+(CESFI!H23-CESFI!I23)</f>
        <v>94</v>
      </c>
      <c r="J23" s="44">
        <f t="shared" si="0"/>
        <v>216</v>
      </c>
      <c r="K23" s="32">
        <f t="shared" si="1"/>
        <v>7123.8</v>
      </c>
      <c r="L23" s="32">
        <f t="shared" si="2"/>
        <v>2160.12</v>
      </c>
    </row>
    <row r="24" spans="1:12" ht="30" customHeight="1" x14ac:dyDescent="0.25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4">
        <v>11.98</v>
      </c>
      <c r="H24" s="31">
        <f>Reitoria_PROEX!H24+Reitoria_COVEST!H24+Reitoria_MUSEU!H24+CEART!H24+CEAD!H24+FAED!H24+CEFID!H24+CERES!H24+CESFI!H24</f>
        <v>213</v>
      </c>
      <c r="I24" s="39">
        <f>(Reitoria_PROEX!H24-Reitoria_PROEX!I24)+(Reitoria_COVEST!H24-Reitoria_COVEST!I24)+(Reitoria_MUSEU!H24-Reitoria_MUSEU!I24)+(CEART!H24-CEART!I24)+(CEAD!H24-CEAD!I24)+(FAED!H24-FAED!I24)+(CEFID!H24-CEFID!I24)+(CERES!H24-CERES!I24)+(CESFI!H24-CESFI!I24)</f>
        <v>119</v>
      </c>
      <c r="J24" s="44">
        <f t="shared" si="0"/>
        <v>94</v>
      </c>
      <c r="K24" s="32">
        <f t="shared" si="1"/>
        <v>2551.7400000000002</v>
      </c>
      <c r="L24" s="32">
        <f t="shared" si="2"/>
        <v>1425.6200000000001</v>
      </c>
    </row>
    <row r="25" spans="1:12" ht="30" customHeight="1" x14ac:dyDescent="0.25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4">
        <v>9.6300000000000008</v>
      </c>
      <c r="H25" s="31">
        <f>Reitoria_PROEX!H25+Reitoria_COVEST!H25+Reitoria_MUSEU!H25+CEART!H25+CEAD!H25+FAED!H25+CEFID!H25+CERES!H25+CESFI!H25</f>
        <v>30</v>
      </c>
      <c r="I25" s="39">
        <f>(Reitoria_PROEX!H25-Reitoria_PROEX!I25)+(Reitoria_COVEST!H25-Reitoria_COVEST!I25)+(Reitoria_MUSEU!H25-Reitoria_MUSEU!I25)+(CEART!H25-CEART!I25)+(CEAD!H25-CEAD!I25)+(FAED!H25-FAED!I25)+(CEFID!H25-CEFID!I25)+(CERES!H25-CERES!I25)+(CESFI!H25-CESFI!I25)</f>
        <v>5</v>
      </c>
      <c r="J25" s="44">
        <f t="shared" si="0"/>
        <v>25</v>
      </c>
      <c r="K25" s="32">
        <f t="shared" si="1"/>
        <v>288.90000000000003</v>
      </c>
      <c r="L25" s="32">
        <f t="shared" si="2"/>
        <v>48.150000000000006</v>
      </c>
    </row>
    <row r="26" spans="1:12" ht="30" customHeight="1" x14ac:dyDescent="0.25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4">
        <v>4.76</v>
      </c>
      <c r="H26" s="31">
        <f>Reitoria_PROEX!H26+Reitoria_COVEST!H26+Reitoria_MUSEU!H26+CEART!H26+CEAD!H26+FAED!H26+CEFID!H26+CERES!H26+CESFI!H26</f>
        <v>1500</v>
      </c>
      <c r="I26" s="39">
        <f>(Reitoria_PROEX!H26-Reitoria_PROEX!I26)+(Reitoria_COVEST!H26-Reitoria_COVEST!I26)+(Reitoria_MUSEU!H26-Reitoria_MUSEU!I26)+(CEART!H26-CEART!I26)+(CEAD!H26-CEAD!I26)+(FAED!H26-FAED!I26)+(CEFID!H26-CEFID!I26)+(CERES!H26-CERES!I26)+(CESFI!H26-CESFI!I26)</f>
        <v>752</v>
      </c>
      <c r="J26" s="44">
        <f t="shared" si="0"/>
        <v>748</v>
      </c>
      <c r="K26" s="32">
        <f t="shared" si="1"/>
        <v>7140</v>
      </c>
      <c r="L26" s="32">
        <f t="shared" si="2"/>
        <v>3579.52</v>
      </c>
    </row>
    <row r="27" spans="1:12" ht="30" customHeight="1" x14ac:dyDescent="0.25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4">
        <v>5.32</v>
      </c>
      <c r="H27" s="31">
        <f>Reitoria_PROEX!H27+Reitoria_COVEST!H27+Reitoria_MUSEU!H27+CEART!H27+CEAD!H27+FAED!H27+CEFID!H27+CERES!H27+CESFI!H27</f>
        <v>1500</v>
      </c>
      <c r="I27" s="39">
        <f>(Reitoria_PROEX!H27-Reitoria_PROEX!I27)+(Reitoria_COVEST!H27-Reitoria_COVEST!I27)+(Reitoria_MUSEU!H27-Reitoria_MUSEU!I27)+(CEART!H27-CEART!I27)+(CEAD!H27-CEAD!I27)+(FAED!H27-FAED!I27)+(CEFID!H27-CEFID!I27)+(CERES!H27-CERES!I27)+(CESFI!H27-CESFI!I27)</f>
        <v>956</v>
      </c>
      <c r="J27" s="44">
        <f t="shared" si="0"/>
        <v>544</v>
      </c>
      <c r="K27" s="32">
        <f t="shared" si="1"/>
        <v>7980</v>
      </c>
      <c r="L27" s="32">
        <f t="shared" si="2"/>
        <v>5085.92</v>
      </c>
    </row>
    <row r="28" spans="1:12" ht="30" customHeight="1" x14ac:dyDescent="0.25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4">
        <v>9.98</v>
      </c>
      <c r="H28" s="31">
        <f>Reitoria_PROEX!H28+Reitoria_COVEST!H28+Reitoria_MUSEU!H28+CEART!H28+CEAD!H28+FAED!H28+CEFID!H28+CERES!H28+CESFI!H28</f>
        <v>10</v>
      </c>
      <c r="I28" s="39">
        <f>(Reitoria_PROEX!H28-Reitoria_PROEX!I28)+(Reitoria_COVEST!H28-Reitoria_COVEST!I28)+(Reitoria_MUSEU!H28-Reitoria_MUSEU!I28)+(CEART!H28-CEART!I28)+(CEAD!H28-CEAD!I28)+(FAED!H28-FAED!I28)+(CEFID!H28-CEFID!I28)+(CERES!H28-CERES!I28)+(CESFI!H28-CESFI!I28)</f>
        <v>0</v>
      </c>
      <c r="J28" s="44">
        <f t="shared" si="0"/>
        <v>10</v>
      </c>
      <c r="K28" s="32">
        <f t="shared" si="1"/>
        <v>99.800000000000011</v>
      </c>
      <c r="L28" s="32">
        <f t="shared" si="2"/>
        <v>0</v>
      </c>
    </row>
    <row r="29" spans="1:12" ht="30" customHeight="1" x14ac:dyDescent="0.25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4">
        <v>11.78</v>
      </c>
      <c r="H29" s="31">
        <f>Reitoria_PROEX!H29+Reitoria_COVEST!H29+Reitoria_MUSEU!H29+CEART!H29+CEAD!H29+FAED!H29+CEFID!H29+CERES!H29+CESFI!H29</f>
        <v>5</v>
      </c>
      <c r="I29" s="39">
        <f>(Reitoria_PROEX!H29-Reitoria_PROEX!I29)+(Reitoria_COVEST!H29-Reitoria_COVEST!I29)+(Reitoria_MUSEU!H29-Reitoria_MUSEU!I29)+(CEART!H29-CEART!I29)+(CEAD!H29-CEAD!I29)+(FAED!H29-FAED!I29)+(CEFID!H29-CEFID!I29)+(CERES!H29-CERES!I29)+(CESFI!H29-CESFI!I29)</f>
        <v>5</v>
      </c>
      <c r="J29" s="44">
        <f t="shared" si="0"/>
        <v>0</v>
      </c>
      <c r="K29" s="32">
        <f t="shared" si="1"/>
        <v>58.9</v>
      </c>
      <c r="L29" s="32">
        <f t="shared" si="2"/>
        <v>58.9</v>
      </c>
    </row>
    <row r="30" spans="1:12" ht="30" customHeight="1" x14ac:dyDescent="0.25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4">
        <v>15.55</v>
      </c>
      <c r="H30" s="31">
        <f>Reitoria_PROEX!H30+Reitoria_COVEST!H30+Reitoria_MUSEU!H30+CEART!H30+CEAD!H30+FAED!H30+CEFID!H30+CERES!H30+CESFI!H30</f>
        <v>40</v>
      </c>
      <c r="I30" s="39">
        <f>(Reitoria_PROEX!H30-Reitoria_PROEX!I30)+(Reitoria_COVEST!H30-Reitoria_COVEST!I30)+(Reitoria_MUSEU!H30-Reitoria_MUSEU!I30)+(CEART!H30-CEART!I30)+(CEAD!H30-CEAD!I30)+(FAED!H30-FAED!I30)+(CEFID!H30-CEFID!I30)+(CERES!H30-CERES!I30)+(CESFI!H30-CESFI!I30)</f>
        <v>9</v>
      </c>
      <c r="J30" s="44">
        <f t="shared" si="0"/>
        <v>31</v>
      </c>
      <c r="K30" s="32">
        <f t="shared" si="1"/>
        <v>622</v>
      </c>
      <c r="L30" s="32">
        <f t="shared" si="2"/>
        <v>139.95000000000002</v>
      </c>
    </row>
    <row r="31" spans="1:12" ht="30" customHeight="1" x14ac:dyDescent="0.25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4">
        <v>4.59</v>
      </c>
      <c r="H31" s="31">
        <f>Reitoria_PROEX!H31+Reitoria_COVEST!H31+Reitoria_MUSEU!H31+CEART!H31+CEAD!H31+FAED!H31+CEFID!H31+CERES!H31+CESFI!H31</f>
        <v>2070</v>
      </c>
      <c r="I31" s="39">
        <f>(Reitoria_PROEX!H31-Reitoria_PROEX!I31)+(Reitoria_COVEST!H31-Reitoria_COVEST!I31)+(Reitoria_MUSEU!H31-Reitoria_MUSEU!I31)+(CEART!H31-CEART!I31)+(CEAD!H31-CEAD!I31)+(FAED!H31-FAED!I31)+(CEFID!H31-CEFID!I31)+(CERES!H31-CERES!I31)+(CESFI!H31-CESFI!I31)</f>
        <v>2000</v>
      </c>
      <c r="J31" s="44">
        <f t="shared" si="0"/>
        <v>70</v>
      </c>
      <c r="K31" s="32">
        <f t="shared" si="1"/>
        <v>9501.2999999999993</v>
      </c>
      <c r="L31" s="32">
        <f t="shared" si="2"/>
        <v>9180</v>
      </c>
    </row>
    <row r="32" spans="1:12" ht="30" customHeight="1" x14ac:dyDescent="0.25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4">
        <v>2.65</v>
      </c>
      <c r="H32" s="31">
        <f>Reitoria_PROEX!H32+Reitoria_COVEST!H32+Reitoria_MUSEU!H32+CEART!H32+CEAD!H32+FAED!H32+CEFID!H32+CERES!H32+CESFI!H32</f>
        <v>3050</v>
      </c>
      <c r="I32" s="39">
        <f>(Reitoria_PROEX!H32-Reitoria_PROEX!I32)+(Reitoria_COVEST!H32-Reitoria_COVEST!I32)+(Reitoria_MUSEU!H32-Reitoria_MUSEU!I32)+(CEART!H32-CEART!I32)+(CEAD!H32-CEAD!I32)+(FAED!H32-FAED!I32)+(CEFID!H32-CEFID!I32)+(CERES!H32-CERES!I32)+(CESFI!H32-CESFI!I32)</f>
        <v>2800</v>
      </c>
      <c r="J32" s="44">
        <f t="shared" si="0"/>
        <v>250</v>
      </c>
      <c r="K32" s="32">
        <f t="shared" si="1"/>
        <v>8082.5</v>
      </c>
      <c r="L32" s="32">
        <f t="shared" si="2"/>
        <v>7420</v>
      </c>
    </row>
    <row r="33" spans="1:12" ht="30" customHeight="1" x14ac:dyDescent="0.25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4">
        <v>2.0499999999999998</v>
      </c>
      <c r="H33" s="31">
        <f>Reitoria_PROEX!H33+Reitoria_COVEST!H33+Reitoria_MUSEU!H33+CEART!H33+CEAD!H33+FAED!H33+CEFID!H33+CERES!H33+CESFI!H33</f>
        <v>4000</v>
      </c>
      <c r="I33" s="39">
        <f>(Reitoria_PROEX!H33-Reitoria_PROEX!I33)+(Reitoria_COVEST!H33-Reitoria_COVEST!I33)+(Reitoria_MUSEU!H33-Reitoria_MUSEU!I33)+(CEART!H33-CEART!I33)+(CEAD!H33-CEAD!I33)+(FAED!H33-FAED!I33)+(CEFID!H33-CEFID!I33)+(CERES!H33-CERES!I33)+(CESFI!H33-CESFI!I33)</f>
        <v>3800</v>
      </c>
      <c r="J33" s="44">
        <f t="shared" si="0"/>
        <v>200</v>
      </c>
      <c r="K33" s="32">
        <f t="shared" si="1"/>
        <v>8200</v>
      </c>
      <c r="L33" s="32">
        <f t="shared" si="2"/>
        <v>7789.9999999999991</v>
      </c>
    </row>
    <row r="34" spans="1:12" ht="30" customHeight="1" x14ac:dyDescent="0.25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4">
        <v>3.47</v>
      </c>
      <c r="H34" s="31">
        <f>Reitoria_PROEX!H34+Reitoria_COVEST!H34+Reitoria_MUSEU!H34+CEART!H34+CEAD!H34+FAED!H34+CEFID!H34+CERES!H34+CESFI!H34</f>
        <v>4000</v>
      </c>
      <c r="I34" s="39">
        <f>(Reitoria_PROEX!H34-Reitoria_PROEX!I34)+(Reitoria_COVEST!H34-Reitoria_COVEST!I34)+(Reitoria_MUSEU!H34-Reitoria_MUSEU!I34)+(CEART!H34-CEART!I34)+(CEAD!H34-CEAD!I34)+(FAED!H34-FAED!I34)+(CEFID!H34-CEFID!I34)+(CERES!H34-CERES!I34)+(CESFI!H34-CESFI!I34)</f>
        <v>3800</v>
      </c>
      <c r="J34" s="44">
        <f t="shared" si="0"/>
        <v>200</v>
      </c>
      <c r="K34" s="32">
        <f t="shared" si="1"/>
        <v>13880</v>
      </c>
      <c r="L34" s="32">
        <f t="shared" si="2"/>
        <v>13186</v>
      </c>
    </row>
    <row r="35" spans="1:12" ht="30" customHeight="1" x14ac:dyDescent="0.25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4">
        <v>8.14</v>
      </c>
      <c r="H35" s="31">
        <f>Reitoria_PROEX!H35+Reitoria_COVEST!H35+Reitoria_MUSEU!H35+CEART!H35+CEAD!H35+FAED!H35+CEFID!H35+CERES!H35+CESFI!H35</f>
        <v>250</v>
      </c>
      <c r="I35" s="39">
        <f>(Reitoria_PROEX!H35-Reitoria_PROEX!I35)+(Reitoria_COVEST!H35-Reitoria_COVEST!I35)+(Reitoria_MUSEU!H35-Reitoria_MUSEU!I35)+(CEART!H35-CEART!I35)+(CEAD!H35-CEAD!I35)+(FAED!H35-FAED!I35)+(CEFID!H35-CEFID!I35)+(CERES!H35-CERES!I35)+(CESFI!H35-CESFI!I35)</f>
        <v>50</v>
      </c>
      <c r="J35" s="44">
        <f t="shared" si="0"/>
        <v>200</v>
      </c>
      <c r="K35" s="32">
        <f t="shared" si="1"/>
        <v>2035.0000000000002</v>
      </c>
      <c r="L35" s="32">
        <f t="shared" si="2"/>
        <v>407</v>
      </c>
    </row>
    <row r="36" spans="1:12" ht="30" customHeight="1" x14ac:dyDescent="0.25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4">
        <v>3.98</v>
      </c>
      <c r="H36" s="31">
        <f>Reitoria_PROEX!H36+Reitoria_COVEST!H36+Reitoria_MUSEU!H36+CEART!H36+CEAD!H36+FAED!H36+CEFID!H36+CERES!H36+CESFI!H36</f>
        <v>80</v>
      </c>
      <c r="I36" s="39">
        <f>(Reitoria_PROEX!H36-Reitoria_PROEX!I36)+(Reitoria_COVEST!H36-Reitoria_COVEST!I36)+(Reitoria_MUSEU!H36-Reitoria_MUSEU!I36)+(CEART!H36-CEART!I36)+(CEAD!H36-CEAD!I36)+(FAED!H36-FAED!I36)+(CEFID!H36-CEFID!I36)+(CERES!H36-CERES!I36)+(CESFI!H36-CESFI!I36)</f>
        <v>20</v>
      </c>
      <c r="J36" s="44">
        <f t="shared" si="0"/>
        <v>60</v>
      </c>
      <c r="K36" s="32">
        <f t="shared" si="1"/>
        <v>318.39999999999998</v>
      </c>
      <c r="L36" s="32">
        <f t="shared" si="2"/>
        <v>79.599999999999994</v>
      </c>
    </row>
    <row r="37" spans="1:12" ht="30" customHeight="1" x14ac:dyDescent="0.25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4">
        <v>18.47</v>
      </c>
      <c r="H37" s="31">
        <f>Reitoria_PROEX!H37+Reitoria_COVEST!H37+Reitoria_MUSEU!H37+CEART!H37+CEAD!H37+FAED!H37+CEFID!H37+CERES!H37+CESFI!H37</f>
        <v>230</v>
      </c>
      <c r="I37" s="39">
        <f>(Reitoria_PROEX!H37-Reitoria_PROEX!I37)+(Reitoria_COVEST!H37-Reitoria_COVEST!I37)+(Reitoria_MUSEU!H37-Reitoria_MUSEU!I37)+(CEART!H37-CEART!I37)+(CEAD!H37-CEAD!I37)+(FAED!H37-FAED!I37)+(CEFID!H37-CEFID!I37)+(CERES!H37-CERES!I37)+(CESFI!H37-CESFI!I37)</f>
        <v>0</v>
      </c>
      <c r="J37" s="44">
        <f t="shared" si="0"/>
        <v>230</v>
      </c>
      <c r="K37" s="32">
        <f t="shared" si="1"/>
        <v>4248.0999999999995</v>
      </c>
      <c r="L37" s="32">
        <f t="shared" si="2"/>
        <v>0</v>
      </c>
    </row>
    <row r="38" spans="1:12" ht="30" customHeight="1" x14ac:dyDescent="0.25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4">
        <v>16.97</v>
      </c>
      <c r="H38" s="31">
        <f>Reitoria_PROEX!H38+Reitoria_COVEST!H38+Reitoria_MUSEU!H38+CEART!H38+CEAD!H38+FAED!H38+CEFID!H38+CERES!H38+CESFI!H38</f>
        <v>17</v>
      </c>
      <c r="I38" s="39">
        <f>(Reitoria_PROEX!H38-Reitoria_PROEX!I38)+(Reitoria_COVEST!H38-Reitoria_COVEST!I38)+(Reitoria_MUSEU!H38-Reitoria_MUSEU!I38)+(CEART!H38-CEART!I38)+(CEAD!H38-CEAD!I38)+(FAED!H38-FAED!I38)+(CEFID!H38-CEFID!I38)+(CERES!H38-CERES!I38)+(CESFI!H38-CESFI!I38)</f>
        <v>12</v>
      </c>
      <c r="J38" s="44">
        <f t="shared" si="0"/>
        <v>5</v>
      </c>
      <c r="K38" s="32">
        <f t="shared" si="1"/>
        <v>288.49</v>
      </c>
      <c r="L38" s="32">
        <f>SUM(L4:L37)</f>
        <v>74256.149999999994</v>
      </c>
    </row>
    <row r="39" spans="1:12" x14ac:dyDescent="0.25">
      <c r="K39" s="61">
        <f>SUM(K4:K38)</f>
        <v>131005.94</v>
      </c>
      <c r="L39" s="61">
        <f>SUM(L4:L38)</f>
        <v>148512.29999999999</v>
      </c>
    </row>
    <row r="41" spans="1:12" ht="15.75" x14ac:dyDescent="0.25">
      <c r="H41" s="89" t="s">
        <v>88</v>
      </c>
      <c r="I41" s="90"/>
      <c r="J41" s="90"/>
      <c r="K41" s="90"/>
      <c r="L41" s="91"/>
    </row>
    <row r="42" spans="1:12" ht="33" customHeight="1" x14ac:dyDescent="0.25">
      <c r="H42" s="92" t="s">
        <v>78</v>
      </c>
      <c r="I42" s="93"/>
      <c r="J42" s="93"/>
      <c r="K42" s="93"/>
      <c r="L42" s="94"/>
    </row>
    <row r="43" spans="1:12" ht="15.75" x14ac:dyDescent="0.25">
      <c r="H43" s="83" t="str">
        <f>H1</f>
        <v>VIGÊNCIA DA ATA: 07/02/2019 até 06/02/2020</v>
      </c>
      <c r="I43" s="84"/>
      <c r="J43" s="84"/>
      <c r="K43" s="84"/>
      <c r="L43" s="85"/>
    </row>
    <row r="44" spans="1:12" ht="15.75" x14ac:dyDescent="0.25">
      <c r="H44" s="25" t="s">
        <v>30</v>
      </c>
      <c r="I44" s="26"/>
      <c r="J44" s="26"/>
      <c r="K44" s="26"/>
      <c r="L44" s="21">
        <f>K39</f>
        <v>131005.94</v>
      </c>
    </row>
    <row r="45" spans="1:12" ht="15.75" x14ac:dyDescent="0.25">
      <c r="H45" s="27" t="s">
        <v>31</v>
      </c>
      <c r="I45" s="28"/>
      <c r="J45" s="28"/>
      <c r="K45" s="28"/>
      <c r="L45" s="22">
        <f>L39</f>
        <v>148512.29999999999</v>
      </c>
    </row>
    <row r="46" spans="1:12" ht="15.75" x14ac:dyDescent="0.25">
      <c r="H46" s="27" t="s">
        <v>32</v>
      </c>
      <c r="I46" s="28"/>
      <c r="J46" s="28"/>
      <c r="K46" s="28"/>
      <c r="L46" s="24"/>
    </row>
    <row r="47" spans="1:12" ht="15.75" x14ac:dyDescent="0.25">
      <c r="H47" s="29" t="s">
        <v>33</v>
      </c>
      <c r="I47" s="30"/>
      <c r="J47" s="30"/>
      <c r="K47" s="30"/>
      <c r="L47" s="23">
        <f>L45/L44</f>
        <v>1.1336302766118849</v>
      </c>
    </row>
    <row r="48" spans="1:12" ht="15.75" x14ac:dyDescent="0.25">
      <c r="H48" s="86" t="s">
        <v>89</v>
      </c>
      <c r="I48" s="87"/>
      <c r="J48" s="87"/>
      <c r="K48" s="87"/>
      <c r="L48" s="88"/>
    </row>
  </sheetData>
  <sheetProtection algorithmName="SHA-512" hashValue="IcsskFrWpDizG3Zr9C6pbfYBKkK2KAt/2Psg1UXQQaQRlpRPpvPxpUyBzrWW1r9qS5Htlr34xaVFDNhYP8saTA==" saltValue="d7n825VBbkbeMw7ztgMiQA==" spinCount="100000" sheet="1" objects="1" scenarios="1"/>
  <mergeCells count="10">
    <mergeCell ref="H1:L1"/>
    <mergeCell ref="A2:L2"/>
    <mergeCell ref="D1:G1"/>
    <mergeCell ref="A1:C1"/>
    <mergeCell ref="H42:L42"/>
    <mergeCell ref="H43:L43"/>
    <mergeCell ref="H48:L48"/>
    <mergeCell ref="H41:L41"/>
    <mergeCell ref="A4:A38"/>
    <mergeCell ref="B4:B3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6" t="s">
        <v>8</v>
      </c>
      <c r="B1" s="96"/>
      <c r="C1" s="96"/>
      <c r="D1" s="96"/>
      <c r="E1" s="96"/>
      <c r="F1" s="96"/>
      <c r="G1" s="96"/>
      <c r="H1" s="96"/>
    </row>
    <row r="2" spans="1:8" ht="20.25" x14ac:dyDescent="0.2">
      <c r="B2" s="3"/>
    </row>
    <row r="3" spans="1:8" ht="47.25" customHeight="1" x14ac:dyDescent="0.2">
      <c r="A3" s="97" t="s">
        <v>9</v>
      </c>
      <c r="B3" s="97"/>
      <c r="C3" s="97"/>
      <c r="D3" s="97"/>
      <c r="E3" s="97"/>
      <c r="F3" s="97"/>
      <c r="G3" s="97"/>
      <c r="H3" s="97"/>
    </row>
    <row r="4" spans="1:8" ht="35.25" customHeight="1" x14ac:dyDescent="0.2">
      <c r="B4" s="4"/>
    </row>
    <row r="5" spans="1:8" ht="15" customHeight="1" x14ac:dyDescent="0.2">
      <c r="A5" s="98" t="s">
        <v>10</v>
      </c>
      <c r="B5" s="98"/>
      <c r="C5" s="98"/>
      <c r="D5" s="98"/>
      <c r="E5" s="98"/>
      <c r="F5" s="98"/>
      <c r="G5" s="98"/>
      <c r="H5" s="98"/>
    </row>
    <row r="6" spans="1:8" ht="15" customHeight="1" x14ac:dyDescent="0.2">
      <c r="A6" s="98" t="s">
        <v>11</v>
      </c>
      <c r="B6" s="98"/>
      <c r="C6" s="98"/>
      <c r="D6" s="98"/>
      <c r="E6" s="98"/>
      <c r="F6" s="98"/>
      <c r="G6" s="98"/>
      <c r="H6" s="98"/>
    </row>
    <row r="7" spans="1:8" ht="15" customHeight="1" x14ac:dyDescent="0.2">
      <c r="A7" s="98" t="s">
        <v>12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13</v>
      </c>
      <c r="B8" s="98"/>
      <c r="C8" s="98"/>
      <c r="D8" s="98"/>
      <c r="E8" s="98"/>
      <c r="F8" s="98"/>
      <c r="G8" s="98"/>
      <c r="H8" s="98"/>
    </row>
    <row r="9" spans="1:8" ht="30" customHeight="1" x14ac:dyDescent="0.2">
      <c r="B9" s="5"/>
    </row>
    <row r="10" spans="1:8" ht="105" customHeight="1" x14ac:dyDescent="0.2">
      <c r="A10" s="99" t="s">
        <v>14</v>
      </c>
      <c r="B10" s="99"/>
      <c r="C10" s="99"/>
      <c r="D10" s="99"/>
      <c r="E10" s="99"/>
      <c r="F10" s="99"/>
      <c r="G10" s="99"/>
      <c r="H10" s="99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0" t="s">
        <v>20</v>
      </c>
      <c r="B19" s="100"/>
      <c r="C19" s="100"/>
      <c r="D19" s="100"/>
      <c r="E19" s="100"/>
      <c r="F19" s="100"/>
      <c r="G19" s="100"/>
      <c r="H19" s="100"/>
    </row>
    <row r="20" spans="1:8" ht="14.25" x14ac:dyDescent="0.2">
      <c r="A20" s="101" t="s">
        <v>21</v>
      </c>
      <c r="B20" s="101"/>
      <c r="C20" s="101"/>
      <c r="D20" s="101"/>
      <c r="E20" s="101"/>
      <c r="F20" s="101"/>
      <c r="G20" s="101"/>
      <c r="H20" s="101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2" t="s">
        <v>22</v>
      </c>
      <c r="B24" s="102"/>
      <c r="C24" s="102"/>
      <c r="D24" s="102"/>
      <c r="E24" s="102"/>
      <c r="F24" s="102"/>
      <c r="G24" s="102"/>
      <c r="H24" s="102"/>
    </row>
    <row r="25" spans="1:8" ht="15" customHeight="1" x14ac:dyDescent="0.2">
      <c r="A25" s="102" t="s">
        <v>23</v>
      </c>
      <c r="B25" s="102"/>
      <c r="C25" s="102"/>
      <c r="D25" s="102"/>
      <c r="E25" s="102"/>
      <c r="F25" s="102"/>
      <c r="G25" s="102"/>
      <c r="H25" s="102"/>
    </row>
    <row r="26" spans="1:8" ht="15" customHeight="1" x14ac:dyDescent="0.2">
      <c r="A26" s="95" t="s">
        <v>24</v>
      </c>
      <c r="B26" s="95"/>
      <c r="C26" s="95"/>
      <c r="D26" s="95"/>
      <c r="E26" s="95"/>
      <c r="F26" s="95"/>
      <c r="G26" s="95"/>
      <c r="H26" s="9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topLeftCell="A22" zoomScale="80" zoomScaleNormal="80" workbookViewId="0">
      <selection activeCell="K1" sqref="K1:M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1" width="11.7109375" style="72" customWidth="1"/>
    <col min="12" max="12" width="12" style="72" customWidth="1"/>
    <col min="13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74" t="s">
        <v>93</v>
      </c>
      <c r="L1" s="74" t="s">
        <v>98</v>
      </c>
      <c r="M1" s="74" t="s">
        <v>99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66">
        <v>43518</v>
      </c>
      <c r="L3" s="66">
        <v>43724</v>
      </c>
      <c r="M3" s="66">
        <v>43859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700</v>
      </c>
      <c r="I4" s="39">
        <f t="shared" ref="I4:I38" si="0">H4-(SUM(K4:S4))</f>
        <v>350</v>
      </c>
      <c r="J4" s="40" t="str">
        <f t="shared" ref="J4:J38" si="1">IF(I4&lt;0,"ATENÇÃO","OK")</f>
        <v>OK</v>
      </c>
      <c r="K4" s="67">
        <v>150</v>
      </c>
      <c r="L4" s="67">
        <v>200</v>
      </c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30</v>
      </c>
      <c r="I5" s="39">
        <f t="shared" si="0"/>
        <v>6</v>
      </c>
      <c r="J5" s="40" t="str">
        <f t="shared" si="1"/>
        <v>OK</v>
      </c>
      <c r="K5" s="67">
        <v>20</v>
      </c>
      <c r="L5" s="67">
        <v>4</v>
      </c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20</v>
      </c>
      <c r="I6" s="39">
        <f t="shared" si="0"/>
        <v>0</v>
      </c>
      <c r="J6" s="40" t="str">
        <f t="shared" si="1"/>
        <v>OK</v>
      </c>
      <c r="K6" s="69"/>
      <c r="L6" s="67">
        <v>10</v>
      </c>
      <c r="M6" s="67">
        <v>10</v>
      </c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700</v>
      </c>
      <c r="I7" s="39">
        <f t="shared" si="0"/>
        <v>229</v>
      </c>
      <c r="J7" s="40" t="str">
        <f t="shared" si="1"/>
        <v>OK</v>
      </c>
      <c r="K7" s="67">
        <v>200</v>
      </c>
      <c r="L7" s="67">
        <v>208</v>
      </c>
      <c r="M7" s="67">
        <v>63</v>
      </c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40</v>
      </c>
      <c r="I8" s="39">
        <f t="shared" si="0"/>
        <v>0</v>
      </c>
      <c r="J8" s="40" t="str">
        <f t="shared" si="1"/>
        <v>OK</v>
      </c>
      <c r="K8" s="67">
        <v>40</v>
      </c>
      <c r="L8" s="69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>
        <v>700</v>
      </c>
      <c r="I9" s="39">
        <f t="shared" si="0"/>
        <v>517</v>
      </c>
      <c r="J9" s="40" t="str">
        <f t="shared" si="1"/>
        <v>OK</v>
      </c>
      <c r="K9" s="67">
        <v>150</v>
      </c>
      <c r="L9" s="67">
        <v>33</v>
      </c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>
        <v>200</v>
      </c>
      <c r="I10" s="39">
        <f t="shared" si="0"/>
        <v>120</v>
      </c>
      <c r="J10" s="40" t="str">
        <f t="shared" si="1"/>
        <v>OK</v>
      </c>
      <c r="K10" s="67">
        <v>50</v>
      </c>
      <c r="L10" s="67">
        <v>30</v>
      </c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>
        <v>150</v>
      </c>
      <c r="I11" s="39">
        <f t="shared" si="0"/>
        <v>106</v>
      </c>
      <c r="J11" s="40" t="str">
        <f t="shared" si="1"/>
        <v>OK</v>
      </c>
      <c r="K11" s="69"/>
      <c r="L11" s="67">
        <v>44</v>
      </c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100</v>
      </c>
      <c r="I12" s="39">
        <f t="shared" si="0"/>
        <v>30</v>
      </c>
      <c r="J12" s="40" t="str">
        <f t="shared" si="1"/>
        <v>OK</v>
      </c>
      <c r="K12" s="67">
        <v>70</v>
      </c>
      <c r="L12" s="69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600</v>
      </c>
      <c r="I13" s="39">
        <f t="shared" si="0"/>
        <v>129</v>
      </c>
      <c r="J13" s="40" t="str">
        <f t="shared" si="1"/>
        <v>OK</v>
      </c>
      <c r="K13" s="67">
        <v>200</v>
      </c>
      <c r="L13" s="67">
        <v>208</v>
      </c>
      <c r="M13" s="67">
        <v>63</v>
      </c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69"/>
      <c r="L14" s="69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>
        <v>300</v>
      </c>
      <c r="I15" s="39">
        <f t="shared" si="0"/>
        <v>40</v>
      </c>
      <c r="J15" s="40" t="str">
        <f t="shared" si="1"/>
        <v>OK</v>
      </c>
      <c r="K15" s="67">
        <v>200</v>
      </c>
      <c r="L15" s="67">
        <v>30</v>
      </c>
      <c r="M15" s="67">
        <v>30</v>
      </c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69"/>
      <c r="L16" s="69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>
        <v>30</v>
      </c>
      <c r="I17" s="39">
        <f t="shared" si="0"/>
        <v>30</v>
      </c>
      <c r="J17" s="40" t="str">
        <f t="shared" si="1"/>
        <v>OK</v>
      </c>
      <c r="K17" s="69"/>
      <c r="L17" s="69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>
        <v>30</v>
      </c>
      <c r="I18" s="39">
        <f t="shared" si="0"/>
        <v>30</v>
      </c>
      <c r="J18" s="40" t="str">
        <f t="shared" si="1"/>
        <v>OK</v>
      </c>
      <c r="K18" s="69"/>
      <c r="L18" s="69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400</v>
      </c>
      <c r="I19" s="39">
        <f t="shared" si="0"/>
        <v>132</v>
      </c>
      <c r="J19" s="40" t="str">
        <f t="shared" si="1"/>
        <v>OK</v>
      </c>
      <c r="K19" s="69"/>
      <c r="L19" s="67">
        <v>208</v>
      </c>
      <c r="M19" s="67">
        <v>60</v>
      </c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69"/>
      <c r="L20" s="69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69"/>
      <c r="L21" s="69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>
        <v>20</v>
      </c>
      <c r="I22" s="39">
        <f t="shared" si="0"/>
        <v>0</v>
      </c>
      <c r="J22" s="40" t="str">
        <f t="shared" si="1"/>
        <v>OK</v>
      </c>
      <c r="K22" s="67">
        <v>20</v>
      </c>
      <c r="L22" s="69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69"/>
      <c r="L23" s="69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25</v>
      </c>
      <c r="I24" s="39">
        <f t="shared" si="0"/>
        <v>2</v>
      </c>
      <c r="J24" s="40" t="str">
        <f t="shared" si="1"/>
        <v>OK</v>
      </c>
      <c r="K24" s="67">
        <v>10</v>
      </c>
      <c r="L24" s="67">
        <v>8</v>
      </c>
      <c r="M24" s="67">
        <v>5</v>
      </c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69"/>
      <c r="L25" s="69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69"/>
      <c r="L26" s="69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69"/>
      <c r="L27" s="69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69"/>
      <c r="L28" s="69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69"/>
      <c r="L29" s="69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69"/>
      <c r="L30" s="69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>
        <v>70</v>
      </c>
      <c r="I31" s="39">
        <f t="shared" si="0"/>
        <v>70</v>
      </c>
      <c r="J31" s="40" t="str">
        <f t="shared" si="1"/>
        <v>OK</v>
      </c>
      <c r="K31" s="69"/>
      <c r="L31" s="69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>
        <v>50</v>
      </c>
      <c r="I32" s="39">
        <f t="shared" si="0"/>
        <v>50</v>
      </c>
      <c r="J32" s="40" t="str">
        <f t="shared" si="1"/>
        <v>OK</v>
      </c>
      <c r="K32" s="69"/>
      <c r="L32" s="69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69"/>
      <c r="L33" s="69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69"/>
      <c r="L34" s="69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69"/>
      <c r="L35" s="69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69"/>
      <c r="L36" s="69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69"/>
      <c r="L37" s="69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70"/>
      <c r="L38" s="70"/>
      <c r="M38" s="60"/>
      <c r="N38" s="60"/>
      <c r="O38" s="60"/>
      <c r="P38" s="60"/>
      <c r="Q38" s="60"/>
      <c r="R38" s="60"/>
      <c r="S38" s="60"/>
    </row>
    <row r="39" spans="1:19" x14ac:dyDescent="0.25">
      <c r="K39" s="71">
        <f>SUMPRODUCT(G4:G38,K4:K38)</f>
        <v>5525.4</v>
      </c>
      <c r="L39" s="71">
        <f>SUMPRODUCT(G4:G38,L4:L38)</f>
        <v>4781.34</v>
      </c>
      <c r="M39" s="71">
        <f>SUMPRODUCT(G4:G38,M4:M38)</f>
        <v>1017.43</v>
      </c>
    </row>
  </sheetData>
  <sheetProtection algorithmName="SHA-512" hashValue="qNcWe6iJAfZyhFXevZm3iJmkdR7W2EQ/I+InSfEzo3+kZcksu872wyc0byl1IgNUAzBjB07ySxUgjYiI66JFjA==" saltValue="xJVqB0711jOofgxl6Iah2g==" spinCount="100000" sheet="1" objects="1" scenarios="1"/>
  <mergeCells count="15">
    <mergeCell ref="A4:A38"/>
    <mergeCell ref="B4:B38"/>
    <mergeCell ref="R1:R2"/>
    <mergeCell ref="S1:S2"/>
    <mergeCell ref="A2:J2"/>
    <mergeCell ref="L1:L2"/>
    <mergeCell ref="M1:M2"/>
    <mergeCell ref="N1:N2"/>
    <mergeCell ref="O1:O2"/>
    <mergeCell ref="P1:P2"/>
    <mergeCell ref="Q1:Q2"/>
    <mergeCell ref="H1:J1"/>
    <mergeCell ref="A1:C1"/>
    <mergeCell ref="D1:G1"/>
    <mergeCell ref="K1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9"/>
  <sheetViews>
    <sheetView topLeftCell="A19" zoomScale="80" zoomScaleNormal="80" workbookViewId="0">
      <selection activeCell="N20" sqref="N20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74" t="s">
        <v>94</v>
      </c>
      <c r="L1" s="74" t="s">
        <v>85</v>
      </c>
      <c r="M1" s="74" t="s">
        <v>85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66">
        <v>43553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/>
      <c r="I5" s="39">
        <f t="shared" si="0"/>
        <v>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60</v>
      </c>
      <c r="I16" s="39">
        <f t="shared" si="0"/>
        <v>13</v>
      </c>
      <c r="J16" s="40" t="str">
        <f t="shared" si="1"/>
        <v>OK</v>
      </c>
      <c r="K16" s="67">
        <f>60-13</f>
        <v>47</v>
      </c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20</v>
      </c>
      <c r="I23" s="39">
        <f t="shared" si="0"/>
        <v>6</v>
      </c>
      <c r="J23" s="40" t="str">
        <f t="shared" si="1"/>
        <v>OK</v>
      </c>
      <c r="K23" s="67">
        <f>20-6</f>
        <v>14</v>
      </c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40</v>
      </c>
      <c r="I24" s="39">
        <f t="shared" si="0"/>
        <v>22</v>
      </c>
      <c r="J24" s="40" t="str">
        <f t="shared" si="1"/>
        <v>OK</v>
      </c>
      <c r="K24" s="67">
        <f>40-22</f>
        <v>18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5">
      <c r="K39" s="18">
        <f>SUMPRODUCT(G4:G38,K4:K38)</f>
        <v>1333.5400000000002</v>
      </c>
    </row>
  </sheetData>
  <sheetProtection algorithmName="SHA-512" hashValue="uia+Qa05sDefubGEUfZEHGCR2vn/XkWJaXfDLMxXiyPaikO5J8eRH662geCrYwCAMtiJpX27qJCRxeSl4RdNcQ==" saltValue="0fA/XW6rYmA4vkMLyaMaMA==" spinCount="100000" sheet="1" objects="1" scenarios="1"/>
  <mergeCells count="15"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  <mergeCell ref="A4:A38"/>
    <mergeCell ref="B4:B38"/>
    <mergeCell ref="L1:L2"/>
    <mergeCell ref="M1:M2"/>
    <mergeCell ref="P1:P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9"/>
  <sheetViews>
    <sheetView zoomScale="80" zoomScaleNormal="80" workbookViewId="0">
      <selection activeCell="K1" sqref="K1:L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74" t="s">
        <v>97</v>
      </c>
      <c r="L1" s="74" t="s">
        <v>85</v>
      </c>
      <c r="M1" s="74" t="s">
        <v>85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66">
        <v>43560</v>
      </c>
      <c r="L3" s="66">
        <v>43780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70</v>
      </c>
      <c r="I4" s="39">
        <f t="shared" ref="I4:I38" si="0">H4-(SUM(K4:S4))</f>
        <v>33</v>
      </c>
      <c r="J4" s="40" t="str">
        <f t="shared" ref="J4:J38" si="1">IF(I4&lt;0,"ATENÇÃO","OK")</f>
        <v>OK</v>
      </c>
      <c r="K4" s="56">
        <v>12</v>
      </c>
      <c r="L4" s="56">
        <v>25</v>
      </c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/>
      <c r="I5" s="39">
        <f t="shared" si="0"/>
        <v>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30</v>
      </c>
      <c r="I7" s="39">
        <f t="shared" si="0"/>
        <v>0</v>
      </c>
      <c r="J7" s="40" t="str">
        <f t="shared" si="1"/>
        <v>OK</v>
      </c>
      <c r="K7" s="56">
        <v>12</v>
      </c>
      <c r="L7" s="56">
        <v>18</v>
      </c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10</v>
      </c>
      <c r="I8" s="39">
        <f t="shared" si="0"/>
        <v>5</v>
      </c>
      <c r="J8" s="40" t="str">
        <f t="shared" si="1"/>
        <v>OK</v>
      </c>
      <c r="K8" s="56"/>
      <c r="L8" s="56">
        <v>5</v>
      </c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>
        <v>70</v>
      </c>
      <c r="I9" s="39">
        <f t="shared" si="0"/>
        <v>33</v>
      </c>
      <c r="J9" s="40" t="str">
        <f t="shared" si="1"/>
        <v>OK</v>
      </c>
      <c r="K9" s="56">
        <v>12</v>
      </c>
      <c r="L9" s="56">
        <v>25</v>
      </c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>
        <v>90</v>
      </c>
      <c r="I10" s="39">
        <f t="shared" si="0"/>
        <v>57</v>
      </c>
      <c r="J10" s="40" t="str">
        <f t="shared" si="1"/>
        <v>OK</v>
      </c>
      <c r="K10" s="56">
        <v>18</v>
      </c>
      <c r="L10" s="56">
        <v>15</v>
      </c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>
        <v>30</v>
      </c>
      <c r="I11" s="39">
        <f t="shared" si="0"/>
        <v>30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50</v>
      </c>
      <c r="I12" s="39">
        <f t="shared" si="0"/>
        <v>30</v>
      </c>
      <c r="J12" s="40" t="str">
        <f t="shared" si="1"/>
        <v>OK</v>
      </c>
      <c r="K12" s="56"/>
      <c r="L12" s="56">
        <v>20</v>
      </c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80</v>
      </c>
      <c r="I13" s="39">
        <f t="shared" si="0"/>
        <v>35</v>
      </c>
      <c r="J13" s="40" t="str">
        <f t="shared" si="1"/>
        <v>OK</v>
      </c>
      <c r="K13" s="56">
        <v>20</v>
      </c>
      <c r="L13" s="56">
        <v>25</v>
      </c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>
        <v>45</v>
      </c>
      <c r="I14" s="39">
        <f t="shared" si="0"/>
        <v>45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550</v>
      </c>
      <c r="I16" s="39">
        <f t="shared" si="0"/>
        <v>530</v>
      </c>
      <c r="J16" s="40" t="str">
        <f t="shared" si="1"/>
        <v>OK</v>
      </c>
      <c r="K16" s="56">
        <v>20</v>
      </c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30</v>
      </c>
      <c r="I19" s="39">
        <f t="shared" si="0"/>
        <v>15</v>
      </c>
      <c r="J19" s="40" t="str">
        <f t="shared" si="1"/>
        <v>OK</v>
      </c>
      <c r="K19" s="56">
        <v>15</v>
      </c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>
        <v>25</v>
      </c>
      <c r="I20" s="39">
        <f t="shared" si="0"/>
        <v>25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>
        <v>80</v>
      </c>
      <c r="I21" s="39">
        <f t="shared" si="0"/>
        <v>80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200</v>
      </c>
      <c r="I23" s="39">
        <f t="shared" si="0"/>
        <v>200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30</v>
      </c>
      <c r="I24" s="39">
        <f t="shared" si="0"/>
        <v>20</v>
      </c>
      <c r="J24" s="40" t="str">
        <f t="shared" si="1"/>
        <v>OK</v>
      </c>
      <c r="K24" s="56">
        <v>10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>
        <v>10</v>
      </c>
      <c r="I28" s="39">
        <f t="shared" si="0"/>
        <v>10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>
        <v>5</v>
      </c>
      <c r="I29" s="39">
        <f t="shared" si="0"/>
        <v>0</v>
      </c>
      <c r="J29" s="40" t="str">
        <f t="shared" si="1"/>
        <v>OK</v>
      </c>
      <c r="K29" s="56">
        <v>5</v>
      </c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>
        <v>40</v>
      </c>
      <c r="I30" s="39">
        <f t="shared" si="0"/>
        <v>31</v>
      </c>
      <c r="J30" s="40" t="str">
        <f t="shared" si="1"/>
        <v>OK</v>
      </c>
      <c r="K30" s="56">
        <v>9</v>
      </c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5">
      <c r="K39" s="73">
        <f>SUMPRODUCT(K4:K38,G4:G38)</f>
        <v>1088.42</v>
      </c>
    </row>
  </sheetData>
  <sheetProtection algorithmName="SHA-512" hashValue="PZV4x70uGeeGK7Oxh01IKGYCq5+xbtr2CtBULACkT2Hoay8DPv0AL7WHsdL9dkTuCRvAOxXeUI/wdTB9HaMYcg==" saltValue="7N/mp8SGnT6iRo3l5rtWiw==" spinCount="100000" sheet="1" objects="1" scenarios="1"/>
  <mergeCells count="15">
    <mergeCell ref="O1:O2"/>
    <mergeCell ref="P1:P2"/>
    <mergeCell ref="Q1:Q2"/>
    <mergeCell ref="R1:R2"/>
    <mergeCell ref="S1:S2"/>
    <mergeCell ref="M1:M2"/>
    <mergeCell ref="N1:N2"/>
    <mergeCell ref="A4:A38"/>
    <mergeCell ref="B4:B38"/>
    <mergeCell ref="A2:J2"/>
    <mergeCell ref="A1:C1"/>
    <mergeCell ref="D1:G1"/>
    <mergeCell ref="H1:J1"/>
    <mergeCell ref="K1:K2"/>
    <mergeCell ref="L1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8"/>
  <sheetViews>
    <sheetView zoomScale="80" zoomScaleNormal="80" workbookViewId="0">
      <selection activeCell="K1" sqref="K1:P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103" t="s">
        <v>85</v>
      </c>
      <c r="L1" s="103" t="s">
        <v>85</v>
      </c>
      <c r="M1" s="103" t="s">
        <v>85</v>
      </c>
      <c r="N1" s="103" t="s">
        <v>85</v>
      </c>
      <c r="O1" s="103" t="s">
        <v>85</v>
      </c>
      <c r="P1" s="103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104"/>
      <c r="L2" s="104"/>
      <c r="M2" s="104"/>
      <c r="N2" s="104"/>
      <c r="O2" s="104"/>
      <c r="P2" s="10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33" t="s">
        <v>2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4</v>
      </c>
      <c r="I5" s="39">
        <f t="shared" si="0"/>
        <v>4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100</v>
      </c>
      <c r="I6" s="39">
        <f t="shared" si="0"/>
        <v>100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>
        <v>100</v>
      </c>
      <c r="I17" s="39">
        <f t="shared" si="0"/>
        <v>100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>
        <v>100</v>
      </c>
      <c r="I18" s="39">
        <f t="shared" si="0"/>
        <v>100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>
        <v>4</v>
      </c>
      <c r="I22" s="39">
        <f t="shared" si="0"/>
        <v>4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2</v>
      </c>
      <c r="I24" s="39">
        <f t="shared" si="0"/>
        <v>2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anPIxMafpUigSfiDEhZ8O2k3rFUmr2XavID1RhKoTgsONprgibgM+mQfDBmtE8Lz0xCWeyik+oDhxJGGEXEFTg==" saltValue="Hu/LAVXCtcIWDA9IlhMmiQ==" spinCount="100000" sheet="1" objects="1" scenarios="1"/>
  <mergeCells count="15"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8"/>
  <sheetViews>
    <sheetView topLeftCell="A22" zoomScale="80" zoomScaleNormal="80" workbookViewId="0">
      <selection activeCell="K1" sqref="K1:M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74" t="s">
        <v>91</v>
      </c>
      <c r="L1" s="74" t="s">
        <v>101</v>
      </c>
      <c r="M1" s="74" t="s">
        <v>102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66">
        <v>43515</v>
      </c>
      <c r="L3" s="66">
        <v>43816</v>
      </c>
      <c r="M3" s="66">
        <v>43857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6</v>
      </c>
      <c r="I5" s="39">
        <f t="shared" si="0"/>
        <v>0</v>
      </c>
      <c r="J5" s="40" t="str">
        <f t="shared" si="1"/>
        <v>OK</v>
      </c>
      <c r="K5" s="56">
        <v>3</v>
      </c>
      <c r="L5" s="56"/>
      <c r="M5" s="56">
        <v>3</v>
      </c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200</v>
      </c>
      <c r="I7" s="39">
        <f t="shared" si="0"/>
        <v>0</v>
      </c>
      <c r="J7" s="40" t="str">
        <f t="shared" si="1"/>
        <v>OK</v>
      </c>
      <c r="K7" s="56">
        <v>100</v>
      </c>
      <c r="L7" s="56"/>
      <c r="M7" s="56">
        <v>100</v>
      </c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20</v>
      </c>
      <c r="I8" s="39">
        <f t="shared" si="0"/>
        <v>0</v>
      </c>
      <c r="J8" s="40" t="str">
        <f t="shared" si="1"/>
        <v>OK</v>
      </c>
      <c r="K8" s="56">
        <v>10</v>
      </c>
      <c r="L8" s="56"/>
      <c r="M8" s="56">
        <v>10</v>
      </c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40</v>
      </c>
      <c r="I12" s="39">
        <f t="shared" si="0"/>
        <v>0</v>
      </c>
      <c r="J12" s="40" t="str">
        <f t="shared" si="1"/>
        <v>OK</v>
      </c>
      <c r="K12" s="56">
        <v>20</v>
      </c>
      <c r="L12" s="56"/>
      <c r="M12" s="56">
        <v>20</v>
      </c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200</v>
      </c>
      <c r="I13" s="39">
        <f t="shared" si="0"/>
        <v>0</v>
      </c>
      <c r="J13" s="40" t="str">
        <f t="shared" si="1"/>
        <v>OK</v>
      </c>
      <c r="K13" s="56">
        <v>100</v>
      </c>
      <c r="L13" s="56"/>
      <c r="M13" s="56">
        <v>100</v>
      </c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50</v>
      </c>
      <c r="I16" s="39">
        <f t="shared" si="0"/>
        <v>0</v>
      </c>
      <c r="J16" s="40" t="str">
        <f t="shared" si="1"/>
        <v>OK</v>
      </c>
      <c r="K16" s="56">
        <v>25</v>
      </c>
      <c r="L16" s="56"/>
      <c r="M16" s="56">
        <v>25</v>
      </c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50</v>
      </c>
      <c r="I19" s="39">
        <f t="shared" si="0"/>
        <v>0</v>
      </c>
      <c r="J19" s="40" t="str">
        <f t="shared" si="1"/>
        <v>OK</v>
      </c>
      <c r="K19" s="56">
        <v>25</v>
      </c>
      <c r="L19" s="56"/>
      <c r="M19" s="56">
        <v>25</v>
      </c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80</v>
      </c>
      <c r="I23" s="39">
        <f t="shared" si="0"/>
        <v>0</v>
      </c>
      <c r="J23" s="40" t="str">
        <f t="shared" si="1"/>
        <v>OK</v>
      </c>
      <c r="K23" s="56">
        <v>40</v>
      </c>
      <c r="L23" s="56"/>
      <c r="M23" s="56">
        <v>40</v>
      </c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60</v>
      </c>
      <c r="I24" s="39">
        <f t="shared" si="0"/>
        <v>0</v>
      </c>
      <c r="J24" s="40" t="str">
        <f t="shared" si="1"/>
        <v>OK</v>
      </c>
      <c r="K24" s="56">
        <v>30</v>
      </c>
      <c r="L24" s="56"/>
      <c r="M24" s="56">
        <v>30</v>
      </c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>
        <v>12</v>
      </c>
      <c r="I38" s="39">
        <f t="shared" si="0"/>
        <v>0</v>
      </c>
      <c r="J38" s="40" t="str">
        <f t="shared" si="1"/>
        <v>OK</v>
      </c>
      <c r="K38" s="60">
        <v>6</v>
      </c>
      <c r="L38" s="60"/>
      <c r="M38" s="60">
        <v>6</v>
      </c>
      <c r="N38" s="60"/>
      <c r="O38" s="60"/>
      <c r="P38" s="60"/>
      <c r="Q38" s="60"/>
      <c r="R38" s="60"/>
      <c r="S38" s="60"/>
    </row>
  </sheetData>
  <sheetProtection algorithmName="SHA-512" hashValue="VfHcMQTUTc2lQ1yQ04ssr3Dwbwq8yFVyuUjQppBhEPmSVFhC0XgdtpA9GNdSQopN7O4mAaH1HoEEXo2zrZQXXA==" saltValue="cwQDBlt8w3Nvycp6m7qIeA==" spinCount="100000" sheet="1" objects="1" scenarios="1"/>
  <mergeCells count="15">
    <mergeCell ref="A4:A38"/>
    <mergeCell ref="B4:B38"/>
    <mergeCell ref="Q1:Q2"/>
    <mergeCell ref="S1:S2"/>
    <mergeCell ref="R1:R2"/>
    <mergeCell ref="A2:J2"/>
    <mergeCell ref="M1:M2"/>
    <mergeCell ref="N1:N2"/>
    <mergeCell ref="A1:C1"/>
    <mergeCell ref="D1:G1"/>
    <mergeCell ref="H1:J1"/>
    <mergeCell ref="K1:K2"/>
    <mergeCell ref="L1:L2"/>
    <mergeCell ref="O1:O2"/>
    <mergeCell ref="P1:P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8"/>
  <sheetViews>
    <sheetView topLeftCell="A28" zoomScale="80" zoomScaleNormal="80" workbookViewId="0">
      <selection activeCell="K1" sqref="K1:M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74" t="s">
        <v>95</v>
      </c>
      <c r="L1" s="74" t="s">
        <v>96</v>
      </c>
      <c r="M1" s="74" t="s">
        <v>103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66">
        <v>43514</v>
      </c>
      <c r="L3" s="66">
        <v>43635</v>
      </c>
      <c r="M3" s="66">
        <v>43767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250</v>
      </c>
      <c r="I4" s="39">
        <f t="shared" ref="I4:I38" si="0">H4-(SUM(K4:S4))</f>
        <v>220</v>
      </c>
      <c r="J4" s="40" t="str">
        <f t="shared" ref="J4:J38" si="1">IF(I4&lt;0,"ATENÇÃO","OK")</f>
        <v>OK</v>
      </c>
      <c r="K4" s="56">
        <v>30</v>
      </c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15</v>
      </c>
      <c r="I5" s="39">
        <f t="shared" si="0"/>
        <v>10</v>
      </c>
      <c r="J5" s="40" t="str">
        <f t="shared" si="1"/>
        <v>OK</v>
      </c>
      <c r="K5" s="56">
        <v>5</v>
      </c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30</v>
      </c>
      <c r="I6" s="39">
        <f t="shared" si="0"/>
        <v>0</v>
      </c>
      <c r="J6" s="40" t="str">
        <f t="shared" si="1"/>
        <v>OK</v>
      </c>
      <c r="K6" s="56">
        <v>30</v>
      </c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250</v>
      </c>
      <c r="I7" s="39">
        <f t="shared" si="0"/>
        <v>220</v>
      </c>
      <c r="J7" s="40" t="str">
        <f t="shared" si="1"/>
        <v>OK</v>
      </c>
      <c r="K7" s="56">
        <v>30</v>
      </c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30</v>
      </c>
      <c r="I8" s="39">
        <f t="shared" si="0"/>
        <v>10</v>
      </c>
      <c r="J8" s="40" t="str">
        <f t="shared" si="1"/>
        <v>OK</v>
      </c>
      <c r="K8" s="56">
        <v>20</v>
      </c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50</v>
      </c>
      <c r="I12" s="39">
        <f t="shared" si="0"/>
        <v>25</v>
      </c>
      <c r="J12" s="40" t="str">
        <f t="shared" si="1"/>
        <v>OK</v>
      </c>
      <c r="K12" s="56">
        <v>25</v>
      </c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250</v>
      </c>
      <c r="I13" s="39">
        <f t="shared" si="0"/>
        <v>100</v>
      </c>
      <c r="J13" s="40" t="str">
        <f t="shared" si="1"/>
        <v>OK</v>
      </c>
      <c r="K13" s="56">
        <v>100</v>
      </c>
      <c r="L13" s="56"/>
      <c r="M13" s="56">
        <v>50</v>
      </c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>
        <v>2000</v>
      </c>
      <c r="I15" s="39">
        <f t="shared" si="0"/>
        <v>1700</v>
      </c>
      <c r="J15" s="40" t="str">
        <f t="shared" si="1"/>
        <v>OK</v>
      </c>
      <c r="K15" s="56">
        <v>300</v>
      </c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200</v>
      </c>
      <c r="I16" s="39">
        <f t="shared" si="0"/>
        <v>200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>
        <v>15</v>
      </c>
      <c r="I17" s="39">
        <f t="shared" si="0"/>
        <v>15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>
        <v>30</v>
      </c>
      <c r="I18" s="39">
        <f t="shared" si="0"/>
        <v>30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60</v>
      </c>
      <c r="I19" s="39">
        <f t="shared" si="0"/>
        <v>40</v>
      </c>
      <c r="J19" s="40" t="str">
        <f t="shared" si="1"/>
        <v>OK</v>
      </c>
      <c r="K19" s="56">
        <v>20</v>
      </c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>
        <v>15</v>
      </c>
      <c r="I22" s="39">
        <f t="shared" si="0"/>
        <v>15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>
        <v>10</v>
      </c>
      <c r="I23" s="39">
        <f t="shared" si="0"/>
        <v>10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6</v>
      </c>
      <c r="I24" s="39">
        <f t="shared" si="0"/>
        <v>6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>
        <v>30</v>
      </c>
      <c r="I25" s="39">
        <f t="shared" si="0"/>
        <v>25</v>
      </c>
      <c r="J25" s="40" t="str">
        <f t="shared" si="1"/>
        <v>OK</v>
      </c>
      <c r="K25" s="56">
        <v>5</v>
      </c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>
        <v>2000</v>
      </c>
      <c r="I31" s="39">
        <f t="shared" si="0"/>
        <v>0</v>
      </c>
      <c r="J31" s="40" t="str">
        <f t="shared" si="1"/>
        <v>OK</v>
      </c>
      <c r="K31" s="56">
        <v>1000</v>
      </c>
      <c r="L31" s="56">
        <v>1000</v>
      </c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>
        <v>3000</v>
      </c>
      <c r="I32" s="39">
        <f t="shared" si="0"/>
        <v>200</v>
      </c>
      <c r="J32" s="40" t="str">
        <f t="shared" si="1"/>
        <v>OK</v>
      </c>
      <c r="K32" s="56">
        <v>1000</v>
      </c>
      <c r="L32" s="56">
        <v>1000</v>
      </c>
      <c r="M32" s="56">
        <v>800</v>
      </c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>
        <v>4000</v>
      </c>
      <c r="I33" s="39">
        <f t="shared" si="0"/>
        <v>200</v>
      </c>
      <c r="J33" s="40" t="str">
        <f t="shared" si="1"/>
        <v>OK</v>
      </c>
      <c r="K33" s="56">
        <v>1000</v>
      </c>
      <c r="L33" s="56">
        <v>1500</v>
      </c>
      <c r="M33" s="56">
        <v>1300</v>
      </c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>
        <v>4000</v>
      </c>
      <c r="I34" s="39">
        <f t="shared" si="0"/>
        <v>200</v>
      </c>
      <c r="J34" s="40" t="str">
        <f t="shared" si="1"/>
        <v>OK</v>
      </c>
      <c r="K34" s="56">
        <v>1000</v>
      </c>
      <c r="L34" s="56">
        <v>1500</v>
      </c>
      <c r="M34" s="56">
        <v>1300</v>
      </c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>
        <v>250</v>
      </c>
      <c r="I35" s="39">
        <f t="shared" si="0"/>
        <v>200</v>
      </c>
      <c r="J35" s="40" t="str">
        <f t="shared" si="1"/>
        <v>OK</v>
      </c>
      <c r="K35" s="56">
        <v>50</v>
      </c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>
        <v>80</v>
      </c>
      <c r="I36" s="39">
        <f t="shared" si="0"/>
        <v>60</v>
      </c>
      <c r="J36" s="40" t="str">
        <f t="shared" si="1"/>
        <v>OK</v>
      </c>
      <c r="K36" s="56">
        <v>20</v>
      </c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>
        <v>200</v>
      </c>
      <c r="I37" s="39">
        <f t="shared" si="0"/>
        <v>200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eCnFvzt6oX3jbXM6K+r1nyTU4Lp0asMwob8Fah1oLnACc/7xMQ+GmdjBCp0G1oafgxCgSnq62Wa6wUYy7YtbXg==" saltValue="V4V0yT0XvlLI+xribpoQ5w==" spinCount="100000" sheet="1" objects="1" scenarios="1"/>
  <mergeCells count="15"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8"/>
  <sheetViews>
    <sheetView tabSelected="1" zoomScale="80" zoomScaleNormal="8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74" t="s">
        <v>90</v>
      </c>
      <c r="L1" s="74" t="s">
        <v>85</v>
      </c>
      <c r="M1" s="74" t="s">
        <v>85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66">
        <v>43635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>
        <v>30</v>
      </c>
      <c r="I4" s="39">
        <f t="shared" ref="I4:I38" si="0">H4-(SUM(K4:S4))</f>
        <v>0</v>
      </c>
      <c r="J4" s="40" t="str">
        <f t="shared" ref="J4:J38" si="1">IF(I4&lt;0,"ATENÇÃO","OK")</f>
        <v>OK</v>
      </c>
      <c r="K4" s="56">
        <v>30</v>
      </c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5</v>
      </c>
      <c r="I5" s="39">
        <f t="shared" si="0"/>
        <v>5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>
        <v>20</v>
      </c>
      <c r="I6" s="39">
        <f t="shared" si="0"/>
        <v>20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>
        <v>50</v>
      </c>
      <c r="I7" s="39">
        <f t="shared" si="0"/>
        <v>0</v>
      </c>
      <c r="J7" s="40" t="str">
        <f t="shared" si="1"/>
        <v>OK</v>
      </c>
      <c r="K7" s="56">
        <v>50</v>
      </c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>
        <v>10</v>
      </c>
      <c r="I8" s="39">
        <f t="shared" si="0"/>
        <v>0</v>
      </c>
      <c r="J8" s="40" t="str">
        <f t="shared" si="1"/>
        <v>OK</v>
      </c>
      <c r="K8" s="56">
        <v>10</v>
      </c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>
        <v>50</v>
      </c>
      <c r="I10" s="39">
        <f t="shared" si="0"/>
        <v>50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>
        <v>50</v>
      </c>
      <c r="I11" s="39">
        <f t="shared" si="0"/>
        <v>50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>
        <v>50</v>
      </c>
      <c r="I12" s="39">
        <f t="shared" si="0"/>
        <v>0</v>
      </c>
      <c r="J12" s="40" t="str">
        <f t="shared" si="1"/>
        <v>OK</v>
      </c>
      <c r="K12" s="56">
        <v>50</v>
      </c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>
        <v>50</v>
      </c>
      <c r="I13" s="39">
        <f t="shared" si="0"/>
        <v>0</v>
      </c>
      <c r="J13" s="40" t="str">
        <f t="shared" si="1"/>
        <v>OK</v>
      </c>
      <c r="K13" s="56">
        <v>50</v>
      </c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>
        <v>50</v>
      </c>
      <c r="I15" s="39">
        <f t="shared" si="0"/>
        <v>50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/>
      <c r="I16" s="39">
        <f t="shared" si="0"/>
        <v>0</v>
      </c>
      <c r="J16" s="40" t="str">
        <f t="shared" si="1"/>
        <v>OK</v>
      </c>
      <c r="K16" s="56"/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>
        <v>100</v>
      </c>
      <c r="I19" s="39">
        <f t="shared" si="0"/>
        <v>0</v>
      </c>
      <c r="J19" s="40" t="str">
        <f t="shared" si="1"/>
        <v>OK</v>
      </c>
      <c r="K19" s="56">
        <v>100</v>
      </c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30</v>
      </c>
      <c r="I24" s="39">
        <f t="shared" si="0"/>
        <v>22</v>
      </c>
      <c r="J24" s="40" t="str">
        <f t="shared" si="1"/>
        <v>OK</v>
      </c>
      <c r="K24" s="56">
        <v>8</v>
      </c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/>
      <c r="I37" s="39">
        <f t="shared" si="0"/>
        <v>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/>
      <c r="I38" s="39">
        <f t="shared" si="0"/>
        <v>0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PN8H1VJfYnePWbclMjVXxmYAvCIsNOtVFlIp4E8f+c+qOZ7KcOkKM3W9sDyPovn2BirkqBOSBP3kxNBh7/SxWA==" saltValue="g9zinbukYzlaiICoXsIM/Q==" spinCount="100000" sheet="1" objects="1" scenarios="1"/>
  <mergeCells count="15"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"/>
  <sheetViews>
    <sheetView zoomScale="80" zoomScaleNormal="80" workbookViewId="0">
      <selection activeCell="K1" sqref="K1:K1048576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1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2" customWidth="1"/>
    <col min="10" max="10" width="12.5703125" style="17" customWidth="1"/>
    <col min="11" max="19" width="12" style="18" customWidth="1"/>
    <col min="20" max="16384" width="9.7109375" style="15"/>
  </cols>
  <sheetData>
    <row r="1" spans="1:19" ht="33.75" customHeight="1" x14ac:dyDescent="0.25">
      <c r="A1" s="80" t="s">
        <v>87</v>
      </c>
      <c r="B1" s="81"/>
      <c r="C1" s="82"/>
      <c r="D1" s="80" t="s">
        <v>76</v>
      </c>
      <c r="E1" s="81"/>
      <c r="F1" s="81"/>
      <c r="G1" s="82"/>
      <c r="H1" s="79" t="s">
        <v>86</v>
      </c>
      <c r="I1" s="79"/>
      <c r="J1" s="79"/>
      <c r="K1" s="103" t="s">
        <v>104</v>
      </c>
      <c r="L1" s="74" t="s">
        <v>85</v>
      </c>
      <c r="M1" s="74" t="s">
        <v>85</v>
      </c>
      <c r="N1" s="74" t="s">
        <v>85</v>
      </c>
      <c r="O1" s="74" t="s">
        <v>85</v>
      </c>
      <c r="P1" s="74" t="s">
        <v>85</v>
      </c>
      <c r="Q1" s="74" t="s">
        <v>85</v>
      </c>
      <c r="R1" s="74" t="s">
        <v>85</v>
      </c>
      <c r="S1" s="74" t="s">
        <v>85</v>
      </c>
    </row>
    <row r="2" spans="1:19" ht="30.75" customHeight="1" x14ac:dyDescent="0.25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104"/>
      <c r="L2" s="74"/>
      <c r="M2" s="74"/>
      <c r="N2" s="74"/>
      <c r="O2" s="74"/>
      <c r="P2" s="74"/>
      <c r="Q2" s="74"/>
      <c r="R2" s="74"/>
      <c r="S2" s="74"/>
    </row>
    <row r="3" spans="1:19" s="16" customFormat="1" ht="48" customHeight="1" x14ac:dyDescent="0.2">
      <c r="A3" s="34" t="s">
        <v>1</v>
      </c>
      <c r="B3" s="34" t="s">
        <v>80</v>
      </c>
      <c r="C3" s="34" t="s">
        <v>36</v>
      </c>
      <c r="D3" s="35" t="s">
        <v>37</v>
      </c>
      <c r="E3" s="35" t="s">
        <v>26</v>
      </c>
      <c r="F3" s="35" t="s">
        <v>27</v>
      </c>
      <c r="G3" s="36" t="s">
        <v>3</v>
      </c>
      <c r="H3" s="37" t="s">
        <v>25</v>
      </c>
      <c r="I3" s="38" t="s">
        <v>0</v>
      </c>
      <c r="J3" s="34" t="s">
        <v>4</v>
      </c>
      <c r="K3" s="33" t="s">
        <v>105</v>
      </c>
      <c r="L3" s="33" t="s">
        <v>2</v>
      </c>
      <c r="M3" s="33" t="s">
        <v>2</v>
      </c>
      <c r="N3" s="33" t="s">
        <v>2</v>
      </c>
      <c r="O3" s="33" t="s">
        <v>2</v>
      </c>
      <c r="P3" s="33" t="s">
        <v>2</v>
      </c>
      <c r="Q3" s="33" t="s">
        <v>2</v>
      </c>
      <c r="R3" s="33" t="s">
        <v>2</v>
      </c>
      <c r="S3" s="33" t="s">
        <v>2</v>
      </c>
    </row>
    <row r="4" spans="1:19" s="57" customFormat="1" ht="30" customHeight="1" x14ac:dyDescent="0.2">
      <c r="A4" s="75">
        <v>1</v>
      </c>
      <c r="B4" s="76" t="s">
        <v>81</v>
      </c>
      <c r="C4" s="48">
        <v>1</v>
      </c>
      <c r="D4" s="55" t="s">
        <v>38</v>
      </c>
      <c r="E4" s="45" t="s">
        <v>69</v>
      </c>
      <c r="F4" s="49" t="s">
        <v>75</v>
      </c>
      <c r="G4" s="62">
        <v>6.54</v>
      </c>
      <c r="H4" s="31"/>
      <c r="I4" s="39">
        <f t="shared" ref="I4:I38" si="0">H4-(SUM(K4:S4))</f>
        <v>0</v>
      </c>
      <c r="J4" s="40" t="str">
        <f t="shared" ref="J4:J38" si="1">IF(I4&lt;0,"ATENÇÃO","OK")</f>
        <v>OK</v>
      </c>
      <c r="K4" s="56"/>
      <c r="L4" s="56"/>
      <c r="M4" s="56"/>
      <c r="N4" s="56"/>
      <c r="O4" s="56"/>
      <c r="P4" s="56"/>
      <c r="Q4" s="56"/>
      <c r="R4" s="56"/>
      <c r="S4" s="56"/>
    </row>
    <row r="5" spans="1:19" s="57" customFormat="1" ht="30" customHeight="1" x14ac:dyDescent="0.2">
      <c r="A5" s="75"/>
      <c r="B5" s="77"/>
      <c r="C5" s="48">
        <v>2</v>
      </c>
      <c r="D5" s="50" t="s">
        <v>39</v>
      </c>
      <c r="E5" s="45" t="s">
        <v>69</v>
      </c>
      <c r="F5" s="49" t="s">
        <v>75</v>
      </c>
      <c r="G5" s="62">
        <v>8.86</v>
      </c>
      <c r="H5" s="31">
        <v>10</v>
      </c>
      <c r="I5" s="39">
        <f t="shared" si="0"/>
        <v>10</v>
      </c>
      <c r="J5" s="40" t="str">
        <f t="shared" si="1"/>
        <v>OK</v>
      </c>
      <c r="K5" s="56"/>
      <c r="L5" s="56"/>
      <c r="M5" s="56"/>
      <c r="N5" s="56"/>
      <c r="O5" s="56"/>
      <c r="P5" s="56"/>
      <c r="Q5" s="56"/>
      <c r="R5" s="56"/>
      <c r="S5" s="56"/>
    </row>
    <row r="6" spans="1:19" s="57" customFormat="1" ht="30" customHeight="1" x14ac:dyDescent="0.2">
      <c r="A6" s="75"/>
      <c r="B6" s="77"/>
      <c r="C6" s="48">
        <v>3</v>
      </c>
      <c r="D6" s="50" t="s">
        <v>40</v>
      </c>
      <c r="E6" s="45" t="s">
        <v>69</v>
      </c>
      <c r="F6" s="49" t="s">
        <v>75</v>
      </c>
      <c r="G6" s="62">
        <v>11.24</v>
      </c>
      <c r="H6" s="31"/>
      <c r="I6" s="39">
        <f t="shared" si="0"/>
        <v>0</v>
      </c>
      <c r="J6" s="40" t="str">
        <f t="shared" si="1"/>
        <v>OK</v>
      </c>
      <c r="K6" s="56"/>
      <c r="L6" s="56"/>
      <c r="M6" s="56"/>
      <c r="N6" s="56"/>
      <c r="O6" s="56"/>
      <c r="P6" s="56"/>
      <c r="Q6" s="56"/>
      <c r="R6" s="56"/>
      <c r="S6" s="56"/>
    </row>
    <row r="7" spans="1:19" s="16" customFormat="1" ht="30" customHeight="1" x14ac:dyDescent="0.2">
      <c r="A7" s="75"/>
      <c r="B7" s="77"/>
      <c r="C7" s="48">
        <v>4</v>
      </c>
      <c r="D7" s="55" t="s">
        <v>41</v>
      </c>
      <c r="E7" s="45" t="s">
        <v>69</v>
      </c>
      <c r="F7" s="49" t="s">
        <v>75</v>
      </c>
      <c r="G7" s="62">
        <v>5.46</v>
      </c>
      <c r="H7" s="31"/>
      <c r="I7" s="39">
        <f t="shared" si="0"/>
        <v>0</v>
      </c>
      <c r="J7" s="40" t="str">
        <f t="shared" si="1"/>
        <v>OK</v>
      </c>
      <c r="K7" s="56"/>
      <c r="L7" s="56"/>
      <c r="M7" s="56"/>
      <c r="N7" s="56"/>
      <c r="O7" s="56"/>
      <c r="P7" s="56"/>
      <c r="Q7" s="56"/>
      <c r="R7" s="56"/>
      <c r="S7" s="56"/>
    </row>
    <row r="8" spans="1:19" s="16" customFormat="1" ht="30" customHeight="1" x14ac:dyDescent="0.2">
      <c r="A8" s="75"/>
      <c r="B8" s="77"/>
      <c r="C8" s="48">
        <v>5</v>
      </c>
      <c r="D8" s="52" t="s">
        <v>42</v>
      </c>
      <c r="E8" s="45" t="s">
        <v>69</v>
      </c>
      <c r="F8" s="49" t="s">
        <v>75</v>
      </c>
      <c r="G8" s="62">
        <v>6.08</v>
      </c>
      <c r="H8" s="31"/>
      <c r="I8" s="39">
        <f t="shared" si="0"/>
        <v>0</v>
      </c>
      <c r="J8" s="40" t="str">
        <f t="shared" si="1"/>
        <v>OK</v>
      </c>
      <c r="K8" s="56"/>
      <c r="L8" s="56"/>
      <c r="M8" s="56"/>
      <c r="N8" s="56"/>
      <c r="O8" s="56"/>
      <c r="P8" s="56"/>
      <c r="Q8" s="56"/>
      <c r="R8" s="56"/>
      <c r="S8" s="56"/>
    </row>
    <row r="9" spans="1:19" s="16" customFormat="1" ht="30" customHeight="1" x14ac:dyDescent="0.2">
      <c r="A9" s="75"/>
      <c r="B9" s="77"/>
      <c r="C9" s="48">
        <v>6</v>
      </c>
      <c r="D9" s="55" t="s">
        <v>43</v>
      </c>
      <c r="E9" s="45" t="s">
        <v>69</v>
      </c>
      <c r="F9" s="49" t="s">
        <v>75</v>
      </c>
      <c r="G9" s="62">
        <v>5.26</v>
      </c>
      <c r="H9" s="31"/>
      <c r="I9" s="39">
        <f t="shared" si="0"/>
        <v>0</v>
      </c>
      <c r="J9" s="40" t="str">
        <f t="shared" si="1"/>
        <v>OK</v>
      </c>
      <c r="K9" s="56"/>
      <c r="L9" s="56"/>
      <c r="M9" s="56"/>
      <c r="N9" s="56"/>
      <c r="O9" s="56"/>
      <c r="P9" s="56"/>
      <c r="Q9" s="56"/>
      <c r="R9" s="56"/>
      <c r="S9" s="56"/>
    </row>
    <row r="10" spans="1:19" s="16" customFormat="1" ht="30" customHeight="1" x14ac:dyDescent="0.2">
      <c r="A10" s="75"/>
      <c r="B10" s="77"/>
      <c r="C10" s="48">
        <v>7</v>
      </c>
      <c r="D10" s="55" t="s">
        <v>44</v>
      </c>
      <c r="E10" s="45" t="s">
        <v>69</v>
      </c>
      <c r="F10" s="49" t="s">
        <v>75</v>
      </c>
      <c r="G10" s="62">
        <v>5.25</v>
      </c>
      <c r="H10" s="31"/>
      <c r="I10" s="39">
        <f t="shared" si="0"/>
        <v>0</v>
      </c>
      <c r="J10" s="40" t="str">
        <f t="shared" si="1"/>
        <v>OK</v>
      </c>
      <c r="K10" s="56"/>
      <c r="L10" s="56"/>
      <c r="M10" s="56"/>
      <c r="N10" s="56"/>
      <c r="O10" s="56"/>
      <c r="P10" s="56"/>
      <c r="Q10" s="56"/>
      <c r="R10" s="56"/>
      <c r="S10" s="56"/>
    </row>
    <row r="11" spans="1:19" s="57" customFormat="1" ht="30" customHeight="1" x14ac:dyDescent="0.2">
      <c r="A11" s="75"/>
      <c r="B11" s="77"/>
      <c r="C11" s="48">
        <v>8</v>
      </c>
      <c r="D11" s="55" t="s">
        <v>45</v>
      </c>
      <c r="E11" s="45" t="s">
        <v>69</v>
      </c>
      <c r="F11" s="49" t="s">
        <v>75</v>
      </c>
      <c r="G11" s="62">
        <v>5.32</v>
      </c>
      <c r="H11" s="31"/>
      <c r="I11" s="39">
        <f t="shared" si="0"/>
        <v>0</v>
      </c>
      <c r="J11" s="40" t="str">
        <f t="shared" si="1"/>
        <v>OK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s="57" customFormat="1" ht="30" customHeight="1" x14ac:dyDescent="0.2">
      <c r="A12" s="75"/>
      <c r="B12" s="77"/>
      <c r="C12" s="48">
        <v>9</v>
      </c>
      <c r="D12" s="55" t="s">
        <v>46</v>
      </c>
      <c r="E12" s="45" t="s">
        <v>69</v>
      </c>
      <c r="F12" s="49" t="s">
        <v>75</v>
      </c>
      <c r="G12" s="62">
        <v>4.67</v>
      </c>
      <c r="H12" s="31"/>
      <c r="I12" s="39">
        <f t="shared" si="0"/>
        <v>0</v>
      </c>
      <c r="J12" s="40" t="str">
        <f t="shared" si="1"/>
        <v>OK</v>
      </c>
      <c r="K12" s="56"/>
      <c r="L12" s="56"/>
      <c r="M12" s="56"/>
      <c r="N12" s="56"/>
      <c r="O12" s="56"/>
      <c r="P12" s="56"/>
      <c r="Q12" s="56"/>
      <c r="R12" s="56"/>
      <c r="S12" s="56"/>
    </row>
    <row r="13" spans="1:19" s="57" customFormat="1" ht="30" customHeight="1" x14ac:dyDescent="0.2">
      <c r="A13" s="75"/>
      <c r="B13" s="77"/>
      <c r="C13" s="48">
        <v>10</v>
      </c>
      <c r="D13" s="55" t="s">
        <v>47</v>
      </c>
      <c r="E13" s="45" t="s">
        <v>69</v>
      </c>
      <c r="F13" s="49" t="s">
        <v>75</v>
      </c>
      <c r="G13" s="62">
        <v>4.75</v>
      </c>
      <c r="H13" s="31"/>
      <c r="I13" s="39">
        <f t="shared" si="0"/>
        <v>0</v>
      </c>
      <c r="J13" s="40" t="str">
        <f t="shared" si="1"/>
        <v>OK</v>
      </c>
      <c r="K13" s="56"/>
      <c r="L13" s="56"/>
      <c r="M13" s="56"/>
      <c r="N13" s="56"/>
      <c r="O13" s="56"/>
      <c r="P13" s="56"/>
      <c r="Q13" s="56"/>
      <c r="R13" s="56"/>
      <c r="S13" s="56"/>
    </row>
    <row r="14" spans="1:19" s="57" customFormat="1" ht="30" customHeight="1" x14ac:dyDescent="0.2">
      <c r="A14" s="75"/>
      <c r="B14" s="77"/>
      <c r="C14" s="48">
        <v>11</v>
      </c>
      <c r="D14" s="52" t="s">
        <v>48</v>
      </c>
      <c r="E14" s="46" t="s">
        <v>69</v>
      </c>
      <c r="F14" s="49" t="s">
        <v>75</v>
      </c>
      <c r="G14" s="62">
        <v>19.899999999999999</v>
      </c>
      <c r="H14" s="31"/>
      <c r="I14" s="39">
        <f t="shared" si="0"/>
        <v>0</v>
      </c>
      <c r="J14" s="40" t="str">
        <f t="shared" si="1"/>
        <v>OK</v>
      </c>
      <c r="K14" s="56"/>
      <c r="L14" s="56"/>
      <c r="M14" s="56"/>
      <c r="N14" s="56"/>
      <c r="O14" s="56"/>
      <c r="P14" s="56"/>
      <c r="Q14" s="56"/>
      <c r="R14" s="56"/>
      <c r="S14" s="56"/>
    </row>
    <row r="15" spans="1:19" s="57" customFormat="1" ht="30" customHeight="1" x14ac:dyDescent="0.2">
      <c r="A15" s="75"/>
      <c r="B15" s="77"/>
      <c r="C15" s="48">
        <v>12</v>
      </c>
      <c r="D15" s="55" t="s">
        <v>49</v>
      </c>
      <c r="E15" s="45" t="s">
        <v>69</v>
      </c>
      <c r="F15" s="49" t="s">
        <v>75</v>
      </c>
      <c r="G15" s="62">
        <v>2.15</v>
      </c>
      <c r="H15" s="31"/>
      <c r="I15" s="39">
        <f t="shared" si="0"/>
        <v>0</v>
      </c>
      <c r="J15" s="40" t="str">
        <f t="shared" si="1"/>
        <v>OK</v>
      </c>
      <c r="K15" s="56"/>
      <c r="L15" s="56"/>
      <c r="M15" s="56"/>
      <c r="N15" s="56"/>
      <c r="O15" s="56"/>
      <c r="P15" s="56"/>
      <c r="Q15" s="56"/>
      <c r="R15" s="56"/>
      <c r="S15" s="56"/>
    </row>
    <row r="16" spans="1:19" s="57" customFormat="1" ht="30" customHeight="1" x14ac:dyDescent="0.2">
      <c r="A16" s="75"/>
      <c r="B16" s="77"/>
      <c r="C16" s="48">
        <v>13</v>
      </c>
      <c r="D16" s="50" t="s">
        <v>50</v>
      </c>
      <c r="E16" s="45" t="s">
        <v>70</v>
      </c>
      <c r="F16" s="49" t="s">
        <v>75</v>
      </c>
      <c r="G16" s="63">
        <v>16.940000000000001</v>
      </c>
      <c r="H16" s="31">
        <v>200</v>
      </c>
      <c r="I16" s="39">
        <f t="shared" si="0"/>
        <v>0</v>
      </c>
      <c r="J16" s="40" t="str">
        <f t="shared" si="1"/>
        <v>OK</v>
      </c>
      <c r="K16" s="56">
        <v>200</v>
      </c>
      <c r="L16" s="56"/>
      <c r="M16" s="56"/>
      <c r="N16" s="56"/>
      <c r="O16" s="56"/>
      <c r="P16" s="56"/>
      <c r="Q16" s="56"/>
      <c r="R16" s="56"/>
      <c r="S16" s="56"/>
    </row>
    <row r="17" spans="1:19" s="57" customFormat="1" ht="30" customHeight="1" x14ac:dyDescent="0.2">
      <c r="A17" s="75"/>
      <c r="B17" s="77"/>
      <c r="C17" s="48">
        <v>14</v>
      </c>
      <c r="D17" s="52" t="s">
        <v>51</v>
      </c>
      <c r="E17" s="46" t="s">
        <v>69</v>
      </c>
      <c r="F17" s="49" t="s">
        <v>75</v>
      </c>
      <c r="G17" s="62">
        <v>3.29</v>
      </c>
      <c r="H17" s="31"/>
      <c r="I17" s="39">
        <f t="shared" si="0"/>
        <v>0</v>
      </c>
      <c r="J17" s="40" t="str">
        <f t="shared" si="1"/>
        <v>OK</v>
      </c>
      <c r="K17" s="56"/>
      <c r="L17" s="56"/>
      <c r="M17" s="56"/>
      <c r="N17" s="56"/>
      <c r="O17" s="56"/>
      <c r="P17" s="56"/>
      <c r="Q17" s="56"/>
      <c r="R17" s="56"/>
      <c r="S17" s="56"/>
    </row>
    <row r="18" spans="1:19" s="57" customFormat="1" ht="30" customHeight="1" x14ac:dyDescent="0.2">
      <c r="A18" s="75"/>
      <c r="B18" s="77"/>
      <c r="C18" s="48">
        <v>15</v>
      </c>
      <c r="D18" s="51" t="s">
        <v>52</v>
      </c>
      <c r="E18" s="47" t="s">
        <v>69</v>
      </c>
      <c r="F18" s="49" t="s">
        <v>75</v>
      </c>
      <c r="G18" s="62">
        <v>3.74</v>
      </c>
      <c r="H18" s="31"/>
      <c r="I18" s="39">
        <f t="shared" si="0"/>
        <v>0</v>
      </c>
      <c r="J18" s="40" t="str">
        <f t="shared" si="1"/>
        <v>OK</v>
      </c>
      <c r="K18" s="56"/>
      <c r="L18" s="56"/>
      <c r="M18" s="56"/>
      <c r="N18" s="56"/>
      <c r="O18" s="56"/>
      <c r="P18" s="56"/>
      <c r="Q18" s="56"/>
      <c r="R18" s="56"/>
      <c r="S18" s="56"/>
    </row>
    <row r="19" spans="1:19" s="57" customFormat="1" ht="30" customHeight="1" x14ac:dyDescent="0.2">
      <c r="A19" s="75"/>
      <c r="B19" s="77"/>
      <c r="C19" s="48">
        <v>16</v>
      </c>
      <c r="D19" s="55" t="s">
        <v>53</v>
      </c>
      <c r="E19" s="45" t="s">
        <v>69</v>
      </c>
      <c r="F19" s="49" t="s">
        <v>75</v>
      </c>
      <c r="G19" s="62">
        <v>2.29</v>
      </c>
      <c r="H19" s="31"/>
      <c r="I19" s="39">
        <f t="shared" si="0"/>
        <v>0</v>
      </c>
      <c r="J19" s="40" t="str">
        <f t="shared" si="1"/>
        <v>OK</v>
      </c>
      <c r="K19" s="56"/>
      <c r="L19" s="56"/>
      <c r="M19" s="56"/>
      <c r="N19" s="56"/>
      <c r="O19" s="56"/>
      <c r="P19" s="56"/>
      <c r="Q19" s="56"/>
      <c r="R19" s="56"/>
      <c r="S19" s="56"/>
    </row>
    <row r="20" spans="1:19" s="57" customFormat="1" ht="30" customHeight="1" x14ac:dyDescent="0.2">
      <c r="A20" s="75"/>
      <c r="B20" s="77"/>
      <c r="C20" s="48">
        <v>17</v>
      </c>
      <c r="D20" s="52" t="s">
        <v>54</v>
      </c>
      <c r="E20" s="45" t="s">
        <v>69</v>
      </c>
      <c r="F20" s="49" t="s">
        <v>75</v>
      </c>
      <c r="G20" s="62">
        <v>19.27</v>
      </c>
      <c r="H20" s="31"/>
      <c r="I20" s="39">
        <f t="shared" si="0"/>
        <v>0</v>
      </c>
      <c r="J20" s="40" t="str">
        <f t="shared" si="1"/>
        <v>OK</v>
      </c>
      <c r="K20" s="56"/>
      <c r="L20" s="56"/>
      <c r="M20" s="56"/>
      <c r="N20" s="56"/>
      <c r="O20" s="56"/>
      <c r="P20" s="56"/>
      <c r="Q20" s="56"/>
      <c r="R20" s="56"/>
      <c r="S20" s="56"/>
    </row>
    <row r="21" spans="1:19" s="57" customFormat="1" ht="30" customHeight="1" x14ac:dyDescent="0.2">
      <c r="A21" s="75"/>
      <c r="B21" s="77"/>
      <c r="C21" s="48">
        <v>18</v>
      </c>
      <c r="D21" s="52" t="s">
        <v>55</v>
      </c>
      <c r="E21" s="45" t="s">
        <v>69</v>
      </c>
      <c r="F21" s="49" t="s">
        <v>75</v>
      </c>
      <c r="G21" s="62">
        <v>6.99</v>
      </c>
      <c r="H21" s="31"/>
      <c r="I21" s="39">
        <f t="shared" si="0"/>
        <v>0</v>
      </c>
      <c r="J21" s="40" t="str">
        <f t="shared" si="1"/>
        <v>OK</v>
      </c>
      <c r="K21" s="56"/>
      <c r="L21" s="56"/>
      <c r="M21" s="56"/>
      <c r="N21" s="56"/>
      <c r="O21" s="56"/>
      <c r="P21" s="56"/>
      <c r="Q21" s="56"/>
      <c r="R21" s="56"/>
      <c r="S21" s="56"/>
    </row>
    <row r="22" spans="1:19" s="57" customFormat="1" ht="30" customHeight="1" x14ac:dyDescent="0.2">
      <c r="A22" s="75"/>
      <c r="B22" s="77"/>
      <c r="C22" s="48">
        <v>19</v>
      </c>
      <c r="D22" s="52" t="s">
        <v>56</v>
      </c>
      <c r="E22" s="45" t="s">
        <v>69</v>
      </c>
      <c r="F22" s="49" t="s">
        <v>75</v>
      </c>
      <c r="G22" s="62">
        <v>7.69</v>
      </c>
      <c r="H22" s="31"/>
      <c r="I22" s="39">
        <f t="shared" si="0"/>
        <v>0</v>
      </c>
      <c r="J22" s="40" t="str">
        <f t="shared" si="1"/>
        <v>OK</v>
      </c>
      <c r="K22" s="56"/>
      <c r="L22" s="56"/>
      <c r="M22" s="56"/>
      <c r="N22" s="56"/>
      <c r="O22" s="56"/>
      <c r="P22" s="56"/>
      <c r="Q22" s="56"/>
      <c r="R22" s="56"/>
      <c r="S22" s="56"/>
    </row>
    <row r="23" spans="1:19" s="57" customFormat="1" ht="30" customHeight="1" x14ac:dyDescent="0.2">
      <c r="A23" s="75"/>
      <c r="B23" s="77"/>
      <c r="C23" s="48">
        <v>20</v>
      </c>
      <c r="D23" s="50" t="s">
        <v>57</v>
      </c>
      <c r="E23" s="49" t="s">
        <v>71</v>
      </c>
      <c r="F23" s="49" t="s">
        <v>75</v>
      </c>
      <c r="G23" s="62">
        <v>22.98</v>
      </c>
      <c r="H23" s="31"/>
      <c r="I23" s="39">
        <f t="shared" si="0"/>
        <v>0</v>
      </c>
      <c r="J23" s="40" t="str">
        <f t="shared" si="1"/>
        <v>OK</v>
      </c>
      <c r="K23" s="56"/>
      <c r="L23" s="56"/>
      <c r="M23" s="56"/>
      <c r="N23" s="56"/>
      <c r="O23" s="56"/>
      <c r="P23" s="56"/>
      <c r="Q23" s="56"/>
      <c r="R23" s="56"/>
      <c r="S23" s="56"/>
    </row>
    <row r="24" spans="1:19" s="57" customFormat="1" ht="30" customHeight="1" x14ac:dyDescent="0.2">
      <c r="A24" s="75"/>
      <c r="B24" s="77"/>
      <c r="C24" s="48">
        <v>21</v>
      </c>
      <c r="D24" s="50" t="s">
        <v>58</v>
      </c>
      <c r="E24" s="53" t="s">
        <v>70</v>
      </c>
      <c r="F24" s="49" t="s">
        <v>75</v>
      </c>
      <c r="G24" s="62">
        <v>11.98</v>
      </c>
      <c r="H24" s="31">
        <v>20</v>
      </c>
      <c r="I24" s="39">
        <f t="shared" si="0"/>
        <v>20</v>
      </c>
      <c r="J24" s="40" t="str">
        <f t="shared" si="1"/>
        <v>OK</v>
      </c>
      <c r="K24" s="56"/>
      <c r="L24" s="56"/>
      <c r="M24" s="56"/>
      <c r="N24" s="56"/>
      <c r="O24" s="56"/>
      <c r="P24" s="56"/>
      <c r="Q24" s="56"/>
      <c r="R24" s="56"/>
      <c r="S24" s="56"/>
    </row>
    <row r="25" spans="1:19" s="57" customFormat="1" ht="30" customHeight="1" x14ac:dyDescent="0.2">
      <c r="A25" s="75"/>
      <c r="B25" s="77"/>
      <c r="C25" s="48">
        <v>22</v>
      </c>
      <c r="D25" s="50" t="s">
        <v>59</v>
      </c>
      <c r="E25" s="45" t="s">
        <v>69</v>
      </c>
      <c r="F25" s="49" t="s">
        <v>75</v>
      </c>
      <c r="G25" s="62">
        <v>9.6300000000000008</v>
      </c>
      <c r="H25" s="31"/>
      <c r="I25" s="39">
        <f t="shared" si="0"/>
        <v>0</v>
      </c>
      <c r="J25" s="40" t="str">
        <f t="shared" si="1"/>
        <v>OK</v>
      </c>
      <c r="K25" s="56"/>
      <c r="L25" s="56"/>
      <c r="M25" s="56"/>
      <c r="N25" s="56"/>
      <c r="O25" s="56"/>
      <c r="P25" s="56"/>
      <c r="Q25" s="56"/>
      <c r="R25" s="56"/>
      <c r="S25" s="56"/>
    </row>
    <row r="26" spans="1:19" s="57" customFormat="1" ht="30" customHeight="1" x14ac:dyDescent="0.2">
      <c r="A26" s="75"/>
      <c r="B26" s="77"/>
      <c r="C26" s="48">
        <v>23</v>
      </c>
      <c r="D26" s="58" t="s">
        <v>60</v>
      </c>
      <c r="E26" s="46" t="s">
        <v>69</v>
      </c>
      <c r="F26" s="49" t="s">
        <v>75</v>
      </c>
      <c r="G26" s="62">
        <v>4.76</v>
      </c>
      <c r="H26" s="31"/>
      <c r="I26" s="39">
        <f t="shared" si="0"/>
        <v>0</v>
      </c>
      <c r="J26" s="40" t="str">
        <f t="shared" si="1"/>
        <v>OK</v>
      </c>
      <c r="K26" s="56"/>
      <c r="L26" s="56"/>
      <c r="M26" s="56"/>
      <c r="N26" s="56"/>
      <c r="O26" s="56"/>
      <c r="P26" s="56"/>
      <c r="Q26" s="56"/>
      <c r="R26" s="56"/>
      <c r="S26" s="56"/>
    </row>
    <row r="27" spans="1:19" s="57" customFormat="1" ht="30" customHeight="1" x14ac:dyDescent="0.2">
      <c r="A27" s="75"/>
      <c r="B27" s="77"/>
      <c r="C27" s="48">
        <v>24</v>
      </c>
      <c r="D27" s="50" t="s">
        <v>79</v>
      </c>
      <c r="E27" s="46" t="s">
        <v>69</v>
      </c>
      <c r="F27" s="49" t="s">
        <v>75</v>
      </c>
      <c r="G27" s="62">
        <v>5.32</v>
      </c>
      <c r="H27" s="31"/>
      <c r="I27" s="39">
        <f t="shared" si="0"/>
        <v>0</v>
      </c>
      <c r="J27" s="40" t="str">
        <f t="shared" si="1"/>
        <v>OK</v>
      </c>
      <c r="K27" s="56"/>
      <c r="L27" s="56"/>
      <c r="M27" s="56"/>
      <c r="N27" s="56"/>
      <c r="O27" s="56"/>
      <c r="P27" s="56"/>
      <c r="Q27" s="56"/>
      <c r="R27" s="56"/>
      <c r="S27" s="56"/>
    </row>
    <row r="28" spans="1:19" s="57" customFormat="1" ht="30" customHeight="1" x14ac:dyDescent="0.2">
      <c r="A28" s="75"/>
      <c r="B28" s="77"/>
      <c r="C28" s="48">
        <v>25</v>
      </c>
      <c r="D28" s="58" t="s">
        <v>61</v>
      </c>
      <c r="E28" s="54" t="s">
        <v>72</v>
      </c>
      <c r="F28" s="49" t="s">
        <v>75</v>
      </c>
      <c r="G28" s="62">
        <v>9.98</v>
      </c>
      <c r="H28" s="31"/>
      <c r="I28" s="39">
        <f t="shared" si="0"/>
        <v>0</v>
      </c>
      <c r="J28" s="40" t="str">
        <f t="shared" si="1"/>
        <v>OK</v>
      </c>
      <c r="K28" s="56"/>
      <c r="L28" s="56"/>
      <c r="M28" s="56"/>
      <c r="N28" s="56"/>
      <c r="O28" s="56"/>
      <c r="P28" s="56"/>
      <c r="Q28" s="56"/>
      <c r="R28" s="56"/>
      <c r="S28" s="56"/>
    </row>
    <row r="29" spans="1:19" s="57" customFormat="1" ht="30" customHeight="1" x14ac:dyDescent="0.2">
      <c r="A29" s="75"/>
      <c r="B29" s="77"/>
      <c r="C29" s="48">
        <v>26</v>
      </c>
      <c r="D29" s="58" t="s">
        <v>82</v>
      </c>
      <c r="E29" s="46" t="s">
        <v>72</v>
      </c>
      <c r="F29" s="49" t="s">
        <v>75</v>
      </c>
      <c r="G29" s="62">
        <v>11.78</v>
      </c>
      <c r="H29" s="31"/>
      <c r="I29" s="39">
        <f t="shared" si="0"/>
        <v>0</v>
      </c>
      <c r="J29" s="40" t="str">
        <f t="shared" si="1"/>
        <v>OK</v>
      </c>
      <c r="K29" s="56"/>
      <c r="L29" s="56"/>
      <c r="M29" s="56"/>
      <c r="N29" s="56"/>
      <c r="O29" s="56"/>
      <c r="P29" s="56"/>
      <c r="Q29" s="56"/>
      <c r="R29" s="56"/>
      <c r="S29" s="56"/>
    </row>
    <row r="30" spans="1:19" s="57" customFormat="1" ht="30" customHeight="1" x14ac:dyDescent="0.2">
      <c r="A30" s="75"/>
      <c r="B30" s="77"/>
      <c r="C30" s="48">
        <v>27</v>
      </c>
      <c r="D30" s="58" t="s">
        <v>57</v>
      </c>
      <c r="E30" s="54" t="s">
        <v>72</v>
      </c>
      <c r="F30" s="49" t="s">
        <v>75</v>
      </c>
      <c r="G30" s="62">
        <v>15.55</v>
      </c>
      <c r="H30" s="31"/>
      <c r="I30" s="39">
        <f t="shared" si="0"/>
        <v>0</v>
      </c>
      <c r="J30" s="40" t="str">
        <f t="shared" si="1"/>
        <v>OK</v>
      </c>
      <c r="K30" s="56"/>
      <c r="L30" s="56"/>
      <c r="M30" s="56"/>
      <c r="N30" s="56"/>
      <c r="O30" s="56"/>
      <c r="P30" s="56"/>
      <c r="Q30" s="56"/>
      <c r="R30" s="56"/>
      <c r="S30" s="56"/>
    </row>
    <row r="31" spans="1:19" s="57" customFormat="1" ht="30" customHeight="1" x14ac:dyDescent="0.2">
      <c r="A31" s="75"/>
      <c r="B31" s="77"/>
      <c r="C31" s="48">
        <v>28</v>
      </c>
      <c r="D31" s="58" t="s">
        <v>62</v>
      </c>
      <c r="E31" s="46" t="s">
        <v>73</v>
      </c>
      <c r="F31" s="49" t="s">
        <v>75</v>
      </c>
      <c r="G31" s="62">
        <v>4.59</v>
      </c>
      <c r="H31" s="31"/>
      <c r="I31" s="39">
        <f t="shared" si="0"/>
        <v>0</v>
      </c>
      <c r="J31" s="40" t="str">
        <f t="shared" si="1"/>
        <v>OK</v>
      </c>
      <c r="K31" s="56"/>
      <c r="L31" s="56"/>
      <c r="M31" s="56"/>
      <c r="N31" s="56"/>
      <c r="O31" s="56"/>
      <c r="P31" s="56"/>
      <c r="Q31" s="56"/>
      <c r="R31" s="56"/>
      <c r="S31" s="56"/>
    </row>
    <row r="32" spans="1:19" s="57" customFormat="1" ht="30" customHeight="1" x14ac:dyDescent="0.2">
      <c r="A32" s="75"/>
      <c r="B32" s="77"/>
      <c r="C32" s="48">
        <v>29</v>
      </c>
      <c r="D32" s="50" t="s">
        <v>63</v>
      </c>
      <c r="E32" s="46" t="s">
        <v>73</v>
      </c>
      <c r="F32" s="49" t="s">
        <v>75</v>
      </c>
      <c r="G32" s="62">
        <v>2.65</v>
      </c>
      <c r="H32" s="31"/>
      <c r="I32" s="39">
        <f t="shared" si="0"/>
        <v>0</v>
      </c>
      <c r="J32" s="40" t="str">
        <f t="shared" si="1"/>
        <v>OK</v>
      </c>
      <c r="K32" s="56"/>
      <c r="L32" s="56"/>
      <c r="M32" s="56"/>
      <c r="N32" s="56"/>
      <c r="O32" s="56"/>
      <c r="P32" s="56"/>
      <c r="Q32" s="56"/>
      <c r="R32" s="56"/>
      <c r="S32" s="56"/>
    </row>
    <row r="33" spans="1:19" s="57" customFormat="1" ht="30" customHeight="1" x14ac:dyDescent="0.2">
      <c r="A33" s="75"/>
      <c r="B33" s="77"/>
      <c r="C33" s="48">
        <v>30</v>
      </c>
      <c r="D33" s="50" t="s">
        <v>64</v>
      </c>
      <c r="E33" s="46" t="s">
        <v>73</v>
      </c>
      <c r="F33" s="49" t="s">
        <v>75</v>
      </c>
      <c r="G33" s="62">
        <v>2.0499999999999998</v>
      </c>
      <c r="H33" s="31"/>
      <c r="I33" s="39">
        <f t="shared" si="0"/>
        <v>0</v>
      </c>
      <c r="J33" s="40" t="str">
        <f t="shared" si="1"/>
        <v>OK</v>
      </c>
      <c r="K33" s="56"/>
      <c r="L33" s="56"/>
      <c r="M33" s="56"/>
      <c r="N33" s="56"/>
      <c r="O33" s="56"/>
      <c r="P33" s="56"/>
      <c r="Q33" s="56"/>
      <c r="R33" s="56"/>
      <c r="S33" s="56"/>
    </row>
    <row r="34" spans="1:19" s="57" customFormat="1" ht="30" customHeight="1" x14ac:dyDescent="0.2">
      <c r="A34" s="75"/>
      <c r="B34" s="77"/>
      <c r="C34" s="48">
        <v>31</v>
      </c>
      <c r="D34" s="50" t="s">
        <v>65</v>
      </c>
      <c r="E34" s="46" t="s">
        <v>73</v>
      </c>
      <c r="F34" s="49" t="s">
        <v>75</v>
      </c>
      <c r="G34" s="62">
        <v>3.47</v>
      </c>
      <c r="H34" s="31"/>
      <c r="I34" s="39">
        <f t="shared" si="0"/>
        <v>0</v>
      </c>
      <c r="J34" s="40" t="str">
        <f t="shared" si="1"/>
        <v>OK</v>
      </c>
      <c r="K34" s="56"/>
      <c r="L34" s="56"/>
      <c r="M34" s="56"/>
      <c r="N34" s="56"/>
      <c r="O34" s="56"/>
      <c r="P34" s="56"/>
      <c r="Q34" s="56"/>
      <c r="R34" s="56"/>
      <c r="S34" s="56"/>
    </row>
    <row r="35" spans="1:19" s="57" customFormat="1" ht="30" customHeight="1" x14ac:dyDescent="0.2">
      <c r="A35" s="75"/>
      <c r="B35" s="77"/>
      <c r="C35" s="48">
        <v>32</v>
      </c>
      <c r="D35" s="50" t="s">
        <v>66</v>
      </c>
      <c r="E35" s="46" t="s">
        <v>73</v>
      </c>
      <c r="F35" s="49" t="s">
        <v>75</v>
      </c>
      <c r="G35" s="62">
        <v>8.14</v>
      </c>
      <c r="H35" s="31"/>
      <c r="I35" s="39">
        <f t="shared" si="0"/>
        <v>0</v>
      </c>
      <c r="J35" s="40" t="str">
        <f t="shared" si="1"/>
        <v>OK</v>
      </c>
      <c r="K35" s="56"/>
      <c r="L35" s="56"/>
      <c r="M35" s="56"/>
      <c r="N35" s="56"/>
      <c r="O35" s="56"/>
      <c r="P35" s="56"/>
      <c r="Q35" s="56"/>
      <c r="R35" s="56"/>
      <c r="S35" s="56"/>
    </row>
    <row r="36" spans="1:19" s="57" customFormat="1" ht="30" customHeight="1" x14ac:dyDescent="0.2">
      <c r="A36" s="75"/>
      <c r="B36" s="77"/>
      <c r="C36" s="48">
        <v>33</v>
      </c>
      <c r="D36" s="50" t="s">
        <v>67</v>
      </c>
      <c r="E36" s="46" t="s">
        <v>73</v>
      </c>
      <c r="F36" s="49" t="s">
        <v>75</v>
      </c>
      <c r="G36" s="62">
        <v>3.98</v>
      </c>
      <c r="H36" s="31"/>
      <c r="I36" s="39">
        <f t="shared" si="0"/>
        <v>0</v>
      </c>
      <c r="J36" s="40" t="str">
        <f t="shared" si="1"/>
        <v>OK</v>
      </c>
      <c r="K36" s="56"/>
      <c r="L36" s="56"/>
      <c r="M36" s="56"/>
      <c r="N36" s="56"/>
      <c r="O36" s="56"/>
      <c r="P36" s="56"/>
      <c r="Q36" s="56"/>
      <c r="R36" s="56"/>
      <c r="S36" s="56"/>
    </row>
    <row r="37" spans="1:19" s="57" customFormat="1" ht="30" customHeight="1" x14ac:dyDescent="0.2">
      <c r="A37" s="75"/>
      <c r="B37" s="77"/>
      <c r="C37" s="48">
        <v>34</v>
      </c>
      <c r="D37" s="50" t="s">
        <v>68</v>
      </c>
      <c r="E37" s="46" t="s">
        <v>74</v>
      </c>
      <c r="F37" s="49" t="s">
        <v>75</v>
      </c>
      <c r="G37" s="62">
        <v>18.47</v>
      </c>
      <c r="H37" s="31">
        <v>30</v>
      </c>
      <c r="I37" s="39">
        <f t="shared" si="0"/>
        <v>30</v>
      </c>
      <c r="J37" s="40" t="str">
        <f t="shared" si="1"/>
        <v>OK</v>
      </c>
      <c r="K37" s="56"/>
      <c r="L37" s="56"/>
      <c r="M37" s="56"/>
      <c r="N37" s="56"/>
      <c r="O37" s="56"/>
      <c r="P37" s="56"/>
      <c r="Q37" s="56"/>
      <c r="R37" s="56"/>
      <c r="S37" s="56"/>
    </row>
    <row r="38" spans="1:19" s="57" customFormat="1" ht="30" customHeight="1" x14ac:dyDescent="0.2">
      <c r="A38" s="75"/>
      <c r="B38" s="78"/>
      <c r="C38" s="48">
        <v>35</v>
      </c>
      <c r="D38" s="58" t="s">
        <v>83</v>
      </c>
      <c r="E38" s="59" t="s">
        <v>73</v>
      </c>
      <c r="F38" s="49" t="s">
        <v>75</v>
      </c>
      <c r="G38" s="62">
        <v>16.97</v>
      </c>
      <c r="H38" s="31">
        <v>5</v>
      </c>
      <c r="I38" s="39">
        <f t="shared" si="0"/>
        <v>5</v>
      </c>
      <c r="J38" s="40" t="str">
        <f t="shared" si="1"/>
        <v>OK</v>
      </c>
      <c r="K38" s="60"/>
      <c r="L38" s="60"/>
      <c r="M38" s="60"/>
      <c r="N38" s="60"/>
      <c r="O38" s="60"/>
      <c r="P38" s="60"/>
      <c r="Q38" s="60"/>
      <c r="R38" s="60"/>
      <c r="S38" s="60"/>
    </row>
  </sheetData>
  <sheetProtection algorithmName="SHA-512" hashValue="cNPd9u+JNxyvz9Gp4J4oiKZ8QvlkasBwnwwk1gu4ZyZ6rYLhF4sL+pXi6RnIu0RCAYATH5ezg/Ob4/EOm9AaLg==" saltValue="l6ZbBFd7Ke/pbunPsllWNA==" spinCount="100000" sheet="1" objects="1" scenarios="1"/>
  <mergeCells count="15">
    <mergeCell ref="S1:S2"/>
    <mergeCell ref="A2:J2"/>
    <mergeCell ref="N1:N2"/>
    <mergeCell ref="O1:O2"/>
    <mergeCell ref="A1:C1"/>
    <mergeCell ref="D1:G1"/>
    <mergeCell ref="H1:J1"/>
    <mergeCell ref="K1:K2"/>
    <mergeCell ref="L1:L2"/>
    <mergeCell ref="M1:M2"/>
    <mergeCell ref="A4:A38"/>
    <mergeCell ref="B4:B38"/>
    <mergeCell ref="P1:P2"/>
    <mergeCell ref="Q1:Q2"/>
    <mergeCell ref="R1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Reitoria_COVEST</vt:lpstr>
      <vt:lpstr>Reitoria_PROEX</vt:lpstr>
      <vt:lpstr>Reitoria_MUSEU</vt:lpstr>
      <vt:lpstr>CEART</vt:lpstr>
      <vt:lpstr>CEAD</vt:lpstr>
      <vt:lpstr>FAED</vt:lpstr>
      <vt:lpstr>CEFID</vt:lpstr>
      <vt:lpstr>CESFI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2020-03-11T14:56:54Z</dcterms:modified>
</cp:coreProperties>
</file>