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151.2018 SGPE 15618.2017 - Coleta residuos - SRP RELANÇAMENTO PE 1351.2017\"/>
    </mc:Choice>
  </mc:AlternateContent>
  <bookViews>
    <workbookView xWindow="0" yWindow="0" windowWidth="20490" windowHeight="7155" tabRatio="857" activeTab="5"/>
  </bookViews>
  <sheets>
    <sheet name="REITORIA" sheetId="113" r:id="rId1"/>
    <sheet name="MUSEU" sheetId="129" r:id="rId2"/>
    <sheet name="CEART" sheetId="130" r:id="rId3"/>
    <sheet name="CESFI" sheetId="112" r:id="rId4"/>
    <sheet name="CEFID" sheetId="124" r:id="rId5"/>
    <sheet name="CERES" sheetId="117" r:id="rId6"/>
    <sheet name="GESTOR" sheetId="128" r:id="rId7"/>
    <sheet name="Modelo Anexo II IN 002_2014" sheetId="77" r:id="rId8"/>
  </sheets>
  <definedNames>
    <definedName name="CEPLAN" localSheetId="2">#REF!</definedName>
    <definedName name="CEPLAN" localSheetId="6">#REF!</definedName>
    <definedName name="CEPLAN" localSheetId="1">#REF!</definedName>
    <definedName name="CEPLAN">#REF!</definedName>
    <definedName name="diasuteis" localSheetId="2">#REF!</definedName>
    <definedName name="diasuteis" localSheetId="4">#REF!</definedName>
    <definedName name="diasuteis" localSheetId="6">#REF!</definedName>
    <definedName name="diasuteis" localSheetId="1">#REF!</definedName>
    <definedName name="diasuteis">#REF!</definedName>
    <definedName name="Ferias" localSheetId="2">#REF!</definedName>
    <definedName name="Ferias" localSheetId="4">#REF!</definedName>
    <definedName name="Ferias" localSheetId="6">#REF!</definedName>
    <definedName name="Ferias" localSheetId="1">#REF!</definedName>
    <definedName name="Ferias">#REF!</definedName>
    <definedName name="RD" localSheetId="2">OFFSET(#REF!,(MATCH(SMALL(#REF!,ROW()-10),#REF!,0)-1),0)</definedName>
    <definedName name="RD" localSheetId="4">OFFSET(#REF!,(MATCH(SMALL(#REF!,ROW()-10),#REF!,0)-1),0)</definedName>
    <definedName name="RD" localSheetId="6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52511"/>
</workbook>
</file>

<file path=xl/calcChain.xml><?xml version="1.0" encoding="utf-8"?>
<calcChain xmlns="http://schemas.openxmlformats.org/spreadsheetml/2006/main">
  <c r="H8" i="130" l="1"/>
  <c r="H8" i="117"/>
  <c r="H16" i="128" l="1"/>
  <c r="H15" i="128"/>
  <c r="H14" i="128"/>
  <c r="H5" i="128"/>
  <c r="H6" i="128"/>
  <c r="H7" i="128"/>
  <c r="H8" i="128"/>
  <c r="H9" i="128"/>
  <c r="H10" i="128"/>
  <c r="H4" i="128"/>
  <c r="I10" i="117"/>
  <c r="J10" i="117" s="1"/>
  <c r="I9" i="117"/>
  <c r="J9" i="117" s="1"/>
  <c r="I8" i="117"/>
  <c r="J8" i="117" s="1"/>
  <c r="I7" i="117"/>
  <c r="J7" i="117" s="1"/>
  <c r="I6" i="117"/>
  <c r="J6" i="117" s="1"/>
  <c r="I5" i="117"/>
  <c r="J5" i="117" s="1"/>
  <c r="I4" i="117"/>
  <c r="J4" i="117" s="1"/>
  <c r="I10" i="124"/>
  <c r="J10" i="124" s="1"/>
  <c r="I9" i="124"/>
  <c r="J9" i="124" s="1"/>
  <c r="I8" i="124"/>
  <c r="J8" i="124" s="1"/>
  <c r="I7" i="124"/>
  <c r="J7" i="124" s="1"/>
  <c r="I6" i="124"/>
  <c r="J6" i="124" s="1"/>
  <c r="I5" i="124"/>
  <c r="J5" i="124" s="1"/>
  <c r="I4" i="124"/>
  <c r="J4" i="124" s="1"/>
  <c r="I10" i="112"/>
  <c r="J10" i="112" s="1"/>
  <c r="I9" i="112"/>
  <c r="J9" i="112" s="1"/>
  <c r="I8" i="112"/>
  <c r="J8" i="112" s="1"/>
  <c r="I7" i="112"/>
  <c r="J7" i="112" s="1"/>
  <c r="I6" i="112"/>
  <c r="J6" i="112" s="1"/>
  <c r="I5" i="112"/>
  <c r="J5" i="112" s="1"/>
  <c r="I4" i="112"/>
  <c r="J4" i="112" s="1"/>
  <c r="I10" i="130"/>
  <c r="J10" i="130" s="1"/>
  <c r="I9" i="130"/>
  <c r="J9" i="130" s="1"/>
  <c r="I8" i="130"/>
  <c r="J8" i="130" s="1"/>
  <c r="I7" i="130"/>
  <c r="J7" i="130" s="1"/>
  <c r="I6" i="130"/>
  <c r="J6" i="130" s="1"/>
  <c r="I5" i="130"/>
  <c r="J5" i="130" s="1"/>
  <c r="I4" i="130"/>
  <c r="J4" i="130" s="1"/>
  <c r="I10" i="129"/>
  <c r="J10" i="129" s="1"/>
  <c r="I9" i="129"/>
  <c r="J9" i="129" s="1"/>
  <c r="I8" i="129"/>
  <c r="J8" i="129" s="1"/>
  <c r="J7" i="129"/>
  <c r="I7" i="129"/>
  <c r="I6" i="129"/>
  <c r="J6" i="129" s="1"/>
  <c r="I5" i="129"/>
  <c r="J5" i="129" s="1"/>
  <c r="I4" i="129"/>
  <c r="J4" i="129" s="1"/>
  <c r="I5" i="113" l="1"/>
  <c r="I5" i="128" s="1"/>
  <c r="I6" i="113"/>
  <c r="I6" i="128" s="1"/>
  <c r="I7" i="113"/>
  <c r="I7" i="128" s="1"/>
  <c r="I8" i="113"/>
  <c r="I8" i="128" s="1"/>
  <c r="I9" i="113"/>
  <c r="I9" i="128" s="1"/>
  <c r="I10" i="113"/>
  <c r="I10" i="128" s="1"/>
  <c r="I4" i="113"/>
  <c r="I4" i="128" s="1"/>
  <c r="J4" i="113" l="1"/>
  <c r="K5" i="128" l="1"/>
  <c r="K6" i="128"/>
  <c r="K7" i="128"/>
  <c r="K8" i="128"/>
  <c r="K9" i="128"/>
  <c r="K10" i="128"/>
  <c r="K4" i="128"/>
  <c r="K11" i="128" l="1"/>
  <c r="L17" i="128" s="1"/>
  <c r="L10" i="128" l="1"/>
  <c r="J10" i="128"/>
  <c r="J9" i="128"/>
  <c r="L9" i="128"/>
  <c r="J10" i="113"/>
  <c r="J9" i="113"/>
  <c r="J7" i="128"/>
  <c r="L6" i="128"/>
  <c r="J5" i="128"/>
  <c r="L4" i="128"/>
  <c r="J6" i="128" l="1"/>
  <c r="L8" i="128"/>
  <c r="J8" i="128"/>
  <c r="L7" i="128"/>
  <c r="L5" i="128"/>
  <c r="J4" i="128"/>
  <c r="J8" i="113"/>
  <c r="J5" i="113"/>
  <c r="J7" i="113"/>
  <c r="J6" i="113"/>
  <c r="L11" i="128" l="1"/>
  <c r="L18" i="128" l="1"/>
  <c r="L20" i="128" s="1"/>
</calcChain>
</file>

<file path=xl/comments1.xml><?xml version="1.0" encoding="utf-8"?>
<comments xmlns="http://schemas.openxmlformats.org/spreadsheetml/2006/main">
  <authors>
    <author>MARCELO DARCI DE SOUZA</author>
  </authors>
  <commentList>
    <comment ref="H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CERES 150 kg 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H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CEART 150 kg </t>
        </r>
      </text>
    </comment>
  </commentList>
</comments>
</file>

<file path=xl/sharedStrings.xml><?xml version="1.0" encoding="utf-8"?>
<sst xmlns="http://schemas.openxmlformats.org/spreadsheetml/2006/main" count="426" uniqueCount="77">
  <si>
    <t>Saldo / Automático</t>
  </si>
  <si>
    <t>LOTE</t>
  </si>
  <si>
    <t>...../...../......</t>
  </si>
  <si>
    <t>FORNECEDOR</t>
  </si>
  <si>
    <t>ITEM</t>
  </si>
  <si>
    <t>Preço UNITÁRIO (R$)</t>
  </si>
  <si>
    <t>PRODUTO - CARACTERÍSTICAS MÍNIMAS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</si>
  <si>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</si>
  <si>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</si>
  <si>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</si>
  <si>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</si>
  <si>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</si>
  <si>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</si>
  <si>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</si>
  <si>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</si>
  <si>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</si>
  <si>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</si>
  <si>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</si>
  <si>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</si>
  <si>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</si>
  <si>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</si>
  <si>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</si>
  <si>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</si>
  <si>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</si>
  <si>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</si>
  <si>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</si>
  <si>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</si>
  <si>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</si>
  <si>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</si>
  <si>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</si>
  <si>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</si>
  <si>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</si>
  <si>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</si>
  <si>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</si>
  <si>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</si>
  <si>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</si>
  <si>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UNIDADE</t>
  </si>
  <si>
    <t>Qtde Utilizada</t>
  </si>
  <si>
    <t>CENTRO PARTICIPANTE: GESTOR</t>
  </si>
  <si>
    <t>DETALHAMENTO</t>
  </si>
  <si>
    <t>Locação de caçambas para recolher entulho e  madeira. Capacidade da caçamba: 5m³. Incluído a coleta, transporte e destinação final.</t>
  </si>
  <si>
    <t>Coleta, transporte e tratamento de lâmpadas fluorescentes grandes</t>
  </si>
  <si>
    <t>Destinação final de lâmpadas fluorescentes grandes</t>
  </si>
  <si>
    <t>Coleta e transporte de produtos químicos</t>
  </si>
  <si>
    <t xml:space="preserve">Destinação final de produtos químicos </t>
  </si>
  <si>
    <t>Destinação final de Lixo Hospitalar</t>
  </si>
  <si>
    <t>Caçambas</t>
  </si>
  <si>
    <t>Coletas</t>
  </si>
  <si>
    <t>Kg</t>
  </si>
  <si>
    <t>litro</t>
  </si>
  <si>
    <t>Prazos de entrega e pagamento conforme Termo de Referência</t>
  </si>
  <si>
    <t>Coleta e transporte de Lixo Hospitalar (materiais biologicos, contaminantes e perfuro cortantes)</t>
  </si>
  <si>
    <t>ECOEFICIÊNCIA SOLUÇÕES AMBIENTAIS LTDA EPP</t>
  </si>
  <si>
    <t>339039.27</t>
  </si>
  <si>
    <t>339039.28</t>
  </si>
  <si>
    <t>PROCESSO: 151/2018/UDESC</t>
  </si>
  <si>
    <t>COLETA DE RESÍDUOS QUÍMICOS, LABORATORIAIS, HOSPITALARES, ENTULHOS E LÂMPADAS PARA O CAMPUS I, CERES E CESFI DA UDESC</t>
  </si>
  <si>
    <t>VIGÊNCIA DA ATA: 26/03/2018 até 25/03/2019</t>
  </si>
  <si>
    <t>CENTRO PARTICIPANTE:</t>
  </si>
  <si>
    <t xml:space="preserve"> AF/OS nº  xxxx/2018 Qtde. DT</t>
  </si>
  <si>
    <t xml:space="preserve">Item </t>
  </si>
  <si>
    <t>Empresa</t>
  </si>
  <si>
    <t>ESPECIFICAÇÕES</t>
  </si>
  <si>
    <t xml:space="preserve">Detalhamento </t>
  </si>
  <si>
    <t>BROOKS EMPREENDIMENTOS LTDA. CNPJ 03.938.048/0001-33</t>
  </si>
  <si>
    <t>ECOEFICIENCIA SOLUÇÕES AMBIENTAIS LTDA. CNPJ 05.608.332/0001-77</t>
  </si>
  <si>
    <t xml:space="preserve">Coleta e transporte de Lixo Hospitalar (materiais biologicos, contaminantes e perfuro cortantes)
</t>
  </si>
  <si>
    <t>Resumo Atualizado e</t>
  </si>
  <si>
    <t>OS nº  790/2018 Qtde. DT</t>
  </si>
  <si>
    <t xml:space="preserve"> OS nº  1203/2018 Qtde. DT</t>
  </si>
  <si>
    <t xml:space="preserve"> OS nº 1511/2018 Qtde. DT</t>
  </si>
  <si>
    <t xml:space="preserve"> AF/OS nº  1251/2018 Qtde. DT</t>
  </si>
  <si>
    <t xml:space="preserve"> AF/OS nº  1324/2018 </t>
  </si>
  <si>
    <t xml:space="preserve"> AF/OS nº  674/2018 Qtde. DT</t>
  </si>
  <si>
    <t xml:space="preserve"> AF/OS nº  1335/2018 Qtde. DT</t>
  </si>
  <si>
    <t xml:space="preserve"> AF/OS nº  695/2018 Qtde. DT</t>
  </si>
  <si>
    <t xml:space="preserve"> AF/OS nº  0887/2018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</si>
</sst>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14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 applyProtection="1">
      <alignment wrapText="1"/>
      <protection locked="0"/>
    </xf>
    <xf numFmtId="3" fontId="5" fillId="0" borderId="0" xfId="1" applyNumberFormat="1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0" fontId="5" fillId="0" borderId="1" xfId="1" applyFont="1" applyFill="1" applyBorder="1" applyAlignment="1">
      <alignment horizontal="center" vertical="center" wrapText="1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7" xfId="1" applyNumberFormat="1" applyFont="1" applyFill="1" applyBorder="1" applyAlignment="1" applyProtection="1">
      <alignment horizontal="right"/>
      <protection locked="0"/>
    </xf>
    <xf numFmtId="9" fontId="15" fillId="8" borderId="8" xfId="12" applyFont="1" applyFill="1" applyBorder="1" applyAlignment="1" applyProtection="1">
      <alignment horizontal="right"/>
      <protection locked="0"/>
    </xf>
    <xf numFmtId="2" fontId="15" fillId="8" borderId="7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4" fontId="5" fillId="7" borderId="1" xfId="1" applyNumberFormat="1" applyFont="1" applyFill="1" applyBorder="1" applyAlignment="1">
      <alignment wrapText="1"/>
    </xf>
    <xf numFmtId="44" fontId="5" fillId="7" borderId="1" xfId="1" applyNumberFormat="1" applyFont="1" applyFill="1" applyBorder="1" applyAlignment="1">
      <alignment vertical="center" wrapText="1"/>
    </xf>
    <xf numFmtId="44" fontId="5" fillId="0" borderId="0" xfId="1" applyNumberFormat="1" applyFont="1" applyAlignment="1" applyProtection="1">
      <alignment wrapText="1"/>
      <protection locked="0"/>
    </xf>
    <xf numFmtId="0" fontId="16" fillId="10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44" fontId="5" fillId="0" borderId="0" xfId="1" applyNumberFormat="1" applyFont="1" applyFill="1" applyAlignment="1" applyProtection="1">
      <alignment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3" fontId="5" fillId="9" borderId="9" xfId="1" applyNumberFormat="1" applyFont="1" applyFill="1" applyBorder="1" applyAlignment="1" applyProtection="1">
      <alignment horizontal="center" vertical="center" wrapText="1"/>
      <protection locked="0"/>
    </xf>
    <xf numFmtId="44" fontId="5" fillId="2" borderId="1" xfId="13" applyFont="1" applyFill="1" applyBorder="1" applyAlignment="1" applyProtection="1">
      <alignment horizontal="center" vertical="center" wrapText="1"/>
    </xf>
    <xf numFmtId="44" fontId="17" fillId="10" borderId="1" xfId="13" applyFont="1" applyFill="1" applyBorder="1" applyAlignment="1">
      <alignment horizontal="center" vertical="center"/>
    </xf>
    <xf numFmtId="44" fontId="17" fillId="0" borderId="1" xfId="13" applyFont="1" applyFill="1" applyBorder="1" applyAlignment="1">
      <alignment horizontal="center" vertical="center"/>
    </xf>
    <xf numFmtId="44" fontId="5" fillId="0" borderId="0" xfId="13" applyFont="1" applyFill="1" applyAlignment="1">
      <alignment vertical="center" wrapText="1"/>
    </xf>
    <xf numFmtId="0" fontId="21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0" borderId="1" xfId="1" applyFont="1" applyFill="1" applyBorder="1" applyAlignment="1">
      <alignment vertical="center" wrapText="1"/>
    </xf>
    <xf numFmtId="0" fontId="16" fillId="13" borderId="1" xfId="1" applyFont="1" applyFill="1" applyBorder="1" applyAlignment="1">
      <alignment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44" fontId="5" fillId="11" borderId="1" xfId="13" applyFont="1" applyFill="1" applyBorder="1" applyAlignment="1" applyProtection="1">
      <alignment horizontal="center" vertical="center" wrapText="1"/>
    </xf>
    <xf numFmtId="0" fontId="5" fillId="11" borderId="1" xfId="1" applyFont="1" applyFill="1" applyBorder="1" applyAlignment="1" applyProtection="1">
      <alignment horizontal="center" vertical="center" wrapText="1"/>
    </xf>
    <xf numFmtId="166" fontId="5" fillId="11" borderId="1" xfId="1" applyNumberFormat="1" applyFont="1" applyFill="1" applyBorder="1" applyAlignment="1">
      <alignment horizontal="center" vertic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17" fillId="13" borderId="1" xfId="13" applyFont="1" applyFill="1" applyBorder="1" applyAlignment="1">
      <alignment horizontal="center" vertical="center"/>
    </xf>
    <xf numFmtId="0" fontId="22" fillId="13" borderId="6" xfId="0" applyFont="1" applyFill="1" applyBorder="1" applyAlignment="1">
      <alignment vertical="center" wrapText="1"/>
    </xf>
    <xf numFmtId="0" fontId="22" fillId="13" borderId="7" xfId="0" applyFont="1" applyFill="1" applyBorder="1" applyAlignment="1">
      <alignment vertical="center" wrapText="1"/>
    </xf>
    <xf numFmtId="0" fontId="22" fillId="13" borderId="8" xfId="0" applyFont="1" applyFill="1" applyBorder="1" applyAlignment="1">
      <alignment vertical="center" wrapText="1"/>
    </xf>
    <xf numFmtId="0" fontId="22" fillId="13" borderId="6" xfId="0" applyFont="1" applyFill="1" applyBorder="1" applyAlignment="1">
      <alignment horizontal="center" vertical="center" wrapText="1"/>
    </xf>
    <xf numFmtId="0" fontId="22" fillId="13" borderId="7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0" applyNumberFormat="1" applyFont="1" applyFill="1" applyBorder="1" applyAlignment="1">
      <alignment horizontal="left"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1" xfId="1" applyFont="1" applyFill="1" applyBorder="1" applyAlignment="1" applyProtection="1">
      <alignment horizontal="left"/>
      <protection locked="0"/>
    </xf>
    <xf numFmtId="0" fontId="5" fillId="14" borderId="1" xfId="0" applyNumberFormat="1" applyFont="1" applyFill="1" applyBorder="1" applyAlignment="1">
      <alignment horizontal="center" vertical="center" wrapText="1"/>
    </xf>
    <xf numFmtId="0" fontId="5" fillId="14" borderId="1" xfId="0" applyNumberFormat="1" applyFont="1" applyFill="1" applyBorder="1" applyAlignment="1">
      <alignment horizontal="left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4" fontId="5" fillId="11" borderId="1" xfId="1" applyNumberFormat="1" applyFont="1" applyFill="1" applyBorder="1" applyAlignment="1" applyProtection="1">
      <alignment horizontal="center" vertical="center" wrapText="1"/>
      <protection locked="0"/>
    </xf>
  </cellXfs>
  <cellStyles count="14">
    <cellStyle name="Moeda" xfId="13" builtinId="4"/>
    <cellStyle name="Moeda 2" xfId="5"/>
    <cellStyle name="Moeda 2 2" xfId="9"/>
    <cellStyle name="Moeda 3" xfId="8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3" xfId="6"/>
    <cellStyle name="Separador de milhares 2 3 2" xfId="10"/>
    <cellStyle name="Separador de milhares 3" xfId="3"/>
    <cellStyle name="Título 5" xfId="4"/>
  </cellStyles>
  <dxfs count="9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zoomScale="80" zoomScaleNormal="80" workbookViewId="0">
      <selection activeCell="K1" sqref="K1:M10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11" width="12.85546875" style="19" customWidth="1"/>
    <col min="12" max="22" width="12" style="19" customWidth="1"/>
    <col min="23" max="16384" width="9.7109375" style="15"/>
  </cols>
  <sheetData>
    <row r="1" spans="1:22" ht="32.25" customHeight="1" x14ac:dyDescent="0.25">
      <c r="A1" s="88" t="s">
        <v>55</v>
      </c>
      <c r="B1" s="88"/>
      <c r="C1" s="88"/>
      <c r="D1" s="88" t="s">
        <v>56</v>
      </c>
      <c r="E1" s="88"/>
      <c r="F1" s="88"/>
      <c r="G1" s="88"/>
      <c r="H1" s="88" t="s">
        <v>57</v>
      </c>
      <c r="I1" s="88"/>
      <c r="J1" s="88"/>
      <c r="K1" s="87" t="s">
        <v>68</v>
      </c>
      <c r="L1" s="87" t="s">
        <v>69</v>
      </c>
      <c r="M1" s="87" t="s">
        <v>70</v>
      </c>
      <c r="N1" s="87" t="s">
        <v>59</v>
      </c>
      <c r="O1" s="87" t="s">
        <v>59</v>
      </c>
      <c r="P1" s="87" t="s">
        <v>59</v>
      </c>
      <c r="Q1" s="87" t="s">
        <v>59</v>
      </c>
      <c r="R1" s="87" t="s">
        <v>59</v>
      </c>
      <c r="S1" s="87" t="s">
        <v>59</v>
      </c>
      <c r="T1" s="87" t="s">
        <v>59</v>
      </c>
      <c r="U1" s="87" t="s">
        <v>59</v>
      </c>
      <c r="V1" s="87" t="s">
        <v>59</v>
      </c>
    </row>
    <row r="2" spans="1:22" ht="26.25" customHeight="1" x14ac:dyDescent="0.25">
      <c r="A2" s="88" t="s">
        <v>58</v>
      </c>
      <c r="B2" s="88"/>
      <c r="C2" s="88"/>
      <c r="D2" s="88"/>
      <c r="E2" s="88"/>
      <c r="F2" s="88"/>
      <c r="G2" s="88"/>
      <c r="H2" s="88"/>
      <c r="I2" s="88"/>
      <c r="J2" s="88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113">
        <v>43235</v>
      </c>
      <c r="L3" s="113">
        <v>43293</v>
      </c>
      <c r="M3" s="113">
        <v>43339</v>
      </c>
      <c r="N3" s="75" t="s">
        <v>2</v>
      </c>
      <c r="O3" s="75" t="s">
        <v>2</v>
      </c>
      <c r="P3" s="75" t="s">
        <v>2</v>
      </c>
      <c r="Q3" s="75" t="s">
        <v>2</v>
      </c>
      <c r="R3" s="75" t="s">
        <v>2</v>
      </c>
      <c r="S3" s="75" t="s">
        <v>2</v>
      </c>
      <c r="T3" s="75" t="s">
        <v>2</v>
      </c>
      <c r="U3" s="75" t="s">
        <v>2</v>
      </c>
      <c r="V3" s="75" t="s">
        <v>2</v>
      </c>
    </row>
    <row r="4" spans="1:22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>
        <v>10</v>
      </c>
      <c r="I4" s="47">
        <f>H4-(SUM(K4:V4))</f>
        <v>6</v>
      </c>
      <c r="J4" s="48" t="str">
        <f>IF(I4&lt;0,"ATENÇÃO","OK")</f>
        <v>OK</v>
      </c>
      <c r="K4" s="33">
        <v>2</v>
      </c>
      <c r="L4" s="33">
        <v>1</v>
      </c>
      <c r="M4" s="33">
        <v>1</v>
      </c>
      <c r="N4" s="33"/>
      <c r="O4" s="33"/>
      <c r="P4" s="33"/>
      <c r="Q4" s="33"/>
      <c r="R4" s="33"/>
      <c r="S4" s="33"/>
      <c r="T4" s="33"/>
      <c r="U4" s="33"/>
      <c r="V4" s="33"/>
    </row>
    <row r="5" spans="1:22" ht="50.1" customHeight="1" x14ac:dyDescent="0.25">
      <c r="A5" s="83">
        <v>2</v>
      </c>
      <c r="B5" s="63">
        <v>2</v>
      </c>
      <c r="C5" s="80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>
        <v>1</v>
      </c>
      <c r="I5" s="47">
        <f t="shared" ref="I5:I10" si="0">H5-(SUM(K5:V5))</f>
        <v>1</v>
      </c>
      <c r="J5" s="48" t="str">
        <f t="shared" ref="J5:J8" si="1">IF(I5&lt;0,"ATENÇÃO","OK")</f>
        <v>OK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50.1" customHeight="1" x14ac:dyDescent="0.25">
      <c r="A6" s="86"/>
      <c r="B6" s="63">
        <v>3</v>
      </c>
      <c r="C6" s="81"/>
      <c r="D6" s="64" t="s">
        <v>42</v>
      </c>
      <c r="E6" s="65" t="s">
        <v>9</v>
      </c>
      <c r="F6" s="65" t="s">
        <v>53</v>
      </c>
      <c r="G6" s="76">
        <v>0.73</v>
      </c>
      <c r="H6" s="35">
        <v>2000</v>
      </c>
      <c r="I6" s="47">
        <f t="shared" si="0"/>
        <v>2000</v>
      </c>
      <c r="J6" s="48" t="str">
        <f t="shared" si="1"/>
        <v>OK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50.1" customHeight="1" x14ac:dyDescent="0.25">
      <c r="A7" s="85">
        <v>3</v>
      </c>
      <c r="B7" s="60">
        <v>4</v>
      </c>
      <c r="C7" s="81"/>
      <c r="D7" s="62" t="s">
        <v>43</v>
      </c>
      <c r="E7" s="41" t="s">
        <v>47</v>
      </c>
      <c r="F7" s="41" t="s">
        <v>54</v>
      </c>
      <c r="G7" s="57">
        <v>150</v>
      </c>
      <c r="H7" s="35"/>
      <c r="I7" s="47">
        <f t="shared" si="0"/>
        <v>0</v>
      </c>
      <c r="J7" s="48" t="str">
        <f t="shared" si="1"/>
        <v>OK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50.1" customHeight="1" x14ac:dyDescent="0.25">
      <c r="A8" s="85"/>
      <c r="B8" s="60">
        <v>5</v>
      </c>
      <c r="C8" s="81"/>
      <c r="D8" s="66" t="s">
        <v>44</v>
      </c>
      <c r="E8" s="41" t="s">
        <v>48</v>
      </c>
      <c r="F8" s="41" t="s">
        <v>54</v>
      </c>
      <c r="G8" s="57">
        <v>2.04</v>
      </c>
      <c r="H8" s="35"/>
      <c r="I8" s="47">
        <f t="shared" si="0"/>
        <v>0</v>
      </c>
      <c r="J8" s="48" t="str">
        <f t="shared" si="1"/>
        <v>OK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50.1" customHeight="1" x14ac:dyDescent="0.25">
      <c r="A9" s="83">
        <v>4</v>
      </c>
      <c r="B9" s="63">
        <v>6</v>
      </c>
      <c r="C9" s="81"/>
      <c r="D9" s="64" t="s">
        <v>66</v>
      </c>
      <c r="E9" s="65" t="s">
        <v>47</v>
      </c>
      <c r="F9" s="65" t="s">
        <v>54</v>
      </c>
      <c r="G9" s="76">
        <v>67.66</v>
      </c>
      <c r="H9" s="35"/>
      <c r="I9" s="47">
        <f t="shared" si="0"/>
        <v>0</v>
      </c>
      <c r="J9" s="48" t="str">
        <f t="shared" ref="J9:J10" si="2">IF(I9&lt;0,"ATENÇÃO","OK")</f>
        <v>OK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50.1" customHeight="1" x14ac:dyDescent="0.25">
      <c r="A10" s="83"/>
      <c r="B10" s="63">
        <v>7</v>
      </c>
      <c r="C10" s="82"/>
      <c r="D10" s="67" t="s">
        <v>45</v>
      </c>
      <c r="E10" s="65" t="s">
        <v>49</v>
      </c>
      <c r="F10" s="65" t="s">
        <v>54</v>
      </c>
      <c r="G10" s="76">
        <v>0.53</v>
      </c>
      <c r="H10" s="35"/>
      <c r="I10" s="47">
        <f t="shared" si="0"/>
        <v>0</v>
      </c>
      <c r="J10" s="48" t="str">
        <f t="shared" si="2"/>
        <v>OK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x14ac:dyDescent="0.25">
      <c r="K11" s="51"/>
      <c r="L11" s="40"/>
    </row>
    <row r="13" spans="1:22" x14ac:dyDescent="0.25">
      <c r="D13" s="84" t="s">
        <v>50</v>
      </c>
    </row>
    <row r="14" spans="1:22" x14ac:dyDescent="0.25">
      <c r="D14" s="84"/>
    </row>
  </sheetData>
  <mergeCells count="21">
    <mergeCell ref="V1:V2"/>
    <mergeCell ref="T1:T2"/>
    <mergeCell ref="U1:U2"/>
    <mergeCell ref="D1:G1"/>
    <mergeCell ref="H1:J1"/>
    <mergeCell ref="K1:K2"/>
    <mergeCell ref="A2:J2"/>
    <mergeCell ref="A1:C1"/>
    <mergeCell ref="S1:S2"/>
    <mergeCell ref="L1:L2"/>
    <mergeCell ref="M1:M2"/>
    <mergeCell ref="N1:N2"/>
    <mergeCell ref="O1:O2"/>
    <mergeCell ref="P1:P2"/>
    <mergeCell ref="Q1:Q2"/>
    <mergeCell ref="R1:R2"/>
    <mergeCell ref="C5:C10"/>
    <mergeCell ref="A9:A10"/>
    <mergeCell ref="D13:D14"/>
    <mergeCell ref="A7:A8"/>
    <mergeCell ref="A5:A6"/>
  </mergeCells>
  <conditionalFormatting sqref="N5:V10">
    <cfRule type="cellIs" dxfId="95" priority="46" stopIfTrue="1" operator="greaterThan">
      <formula>0</formula>
    </cfRule>
    <cfRule type="cellIs" dxfId="94" priority="47" stopIfTrue="1" operator="greaterThan">
      <formula>0</formula>
    </cfRule>
    <cfRule type="cellIs" dxfId="93" priority="48" stopIfTrue="1" operator="greaterThan">
      <formula>0</formula>
    </cfRule>
  </conditionalFormatting>
  <conditionalFormatting sqref="N4:V4">
    <cfRule type="cellIs" dxfId="92" priority="40" stopIfTrue="1" operator="greaterThan">
      <formula>0</formula>
    </cfRule>
    <cfRule type="cellIs" dxfId="91" priority="41" stopIfTrue="1" operator="greaterThan">
      <formula>0</formula>
    </cfRule>
    <cfRule type="cellIs" dxfId="90" priority="42" stopIfTrue="1" operator="greaterThan">
      <formula>0</formula>
    </cfRule>
  </conditionalFormatting>
  <conditionalFormatting sqref="K4 K5:L10">
    <cfRule type="cellIs" dxfId="89" priority="4" stopIfTrue="1" operator="greaterThan">
      <formula>0</formula>
    </cfRule>
    <cfRule type="cellIs" dxfId="88" priority="5" stopIfTrue="1" operator="greaterThan">
      <formula>0</formula>
    </cfRule>
    <cfRule type="cellIs" dxfId="87" priority="6" stopIfTrue="1" operator="greaterThan">
      <formula>0</formula>
    </cfRule>
  </conditionalFormatting>
  <conditionalFormatting sqref="L4">
    <cfRule type="cellIs" dxfId="86" priority="1" stopIfTrue="1" operator="greaterThan">
      <formula>0</formula>
    </cfRule>
    <cfRule type="cellIs" dxfId="85" priority="2" stopIfTrue="1" operator="greaterThan">
      <formula>0</formula>
    </cfRule>
    <cfRule type="cellIs" dxfId="84" priority="3" stopIfTrue="1" operator="greaterThan">
      <formula>0</formula>
    </cfRule>
  </conditionalFormatting>
  <conditionalFormatting sqref="M5:M10">
    <cfRule type="cellIs" dxfId="83" priority="10" stopIfTrue="1" operator="greaterThan">
      <formula>0</formula>
    </cfRule>
    <cfRule type="cellIs" dxfId="82" priority="11" stopIfTrue="1" operator="greaterThan">
      <formula>0</formula>
    </cfRule>
    <cfRule type="cellIs" dxfId="81" priority="12" stopIfTrue="1" operator="greaterThan">
      <formula>0</formula>
    </cfRule>
  </conditionalFormatting>
  <conditionalFormatting sqref="M4">
    <cfRule type="cellIs" dxfId="80" priority="7" stopIfTrue="1" operator="greaterThan">
      <formula>0</formula>
    </cfRule>
    <cfRule type="cellIs" dxfId="79" priority="8" stopIfTrue="1" operator="greaterThan">
      <formula>0</formula>
    </cfRule>
    <cfRule type="cellIs" dxfId="78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zoomScale="80" zoomScaleNormal="80" workbookViewId="0">
      <selection activeCell="H4" sqref="H4:H10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11" width="12.85546875" style="19" customWidth="1"/>
    <col min="12" max="22" width="12" style="19" customWidth="1"/>
    <col min="23" max="16384" width="9.7109375" style="15"/>
  </cols>
  <sheetData>
    <row r="1" spans="1:22" ht="32.25" customHeight="1" x14ac:dyDescent="0.25">
      <c r="A1" s="88" t="s">
        <v>55</v>
      </c>
      <c r="B1" s="88"/>
      <c r="C1" s="88"/>
      <c r="D1" s="88" t="s">
        <v>56</v>
      </c>
      <c r="E1" s="88"/>
      <c r="F1" s="88"/>
      <c r="G1" s="88"/>
      <c r="H1" s="88" t="s">
        <v>57</v>
      </c>
      <c r="I1" s="88"/>
      <c r="J1" s="88"/>
      <c r="K1" s="87" t="s">
        <v>59</v>
      </c>
      <c r="L1" s="87" t="s">
        <v>59</v>
      </c>
      <c r="M1" s="87" t="s">
        <v>59</v>
      </c>
      <c r="N1" s="87" t="s">
        <v>59</v>
      </c>
      <c r="O1" s="87" t="s">
        <v>59</v>
      </c>
      <c r="P1" s="87" t="s">
        <v>59</v>
      </c>
      <c r="Q1" s="87" t="s">
        <v>59</v>
      </c>
      <c r="R1" s="87" t="s">
        <v>59</v>
      </c>
      <c r="S1" s="87" t="s">
        <v>59</v>
      </c>
      <c r="T1" s="87" t="s">
        <v>59</v>
      </c>
      <c r="U1" s="87" t="s">
        <v>59</v>
      </c>
      <c r="V1" s="87" t="s">
        <v>59</v>
      </c>
    </row>
    <row r="2" spans="1:22" ht="26.25" customHeight="1" x14ac:dyDescent="0.25">
      <c r="A2" s="88" t="s">
        <v>58</v>
      </c>
      <c r="B2" s="88"/>
      <c r="C2" s="88"/>
      <c r="D2" s="88"/>
      <c r="E2" s="88"/>
      <c r="F2" s="88"/>
      <c r="G2" s="88"/>
      <c r="H2" s="88"/>
      <c r="I2" s="88"/>
      <c r="J2" s="88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75" t="s">
        <v>2</v>
      </c>
      <c r="L3" s="75" t="s">
        <v>2</v>
      </c>
      <c r="M3" s="75" t="s">
        <v>2</v>
      </c>
      <c r="N3" s="75" t="s">
        <v>2</v>
      </c>
      <c r="O3" s="75" t="s">
        <v>2</v>
      </c>
      <c r="P3" s="75" t="s">
        <v>2</v>
      </c>
      <c r="Q3" s="75" t="s">
        <v>2</v>
      </c>
      <c r="R3" s="75" t="s">
        <v>2</v>
      </c>
      <c r="S3" s="75" t="s">
        <v>2</v>
      </c>
      <c r="T3" s="75" t="s">
        <v>2</v>
      </c>
      <c r="U3" s="75" t="s">
        <v>2</v>
      </c>
      <c r="V3" s="75" t="s">
        <v>2</v>
      </c>
    </row>
    <row r="4" spans="1:22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/>
      <c r="I4" s="47">
        <f>H4-(SUM(K4:V4))</f>
        <v>0</v>
      </c>
      <c r="J4" s="48" t="str">
        <f>IF(I4&lt;0,"ATENÇÃO","OK")</f>
        <v>OK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2" ht="50.1" customHeight="1" x14ac:dyDescent="0.25">
      <c r="A5" s="83">
        <v>2</v>
      </c>
      <c r="B5" s="63">
        <v>2</v>
      </c>
      <c r="C5" s="80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>
        <v>1</v>
      </c>
      <c r="I5" s="47">
        <f t="shared" ref="I5:I10" si="0">H5-(SUM(K5:V5))</f>
        <v>1</v>
      </c>
      <c r="J5" s="48" t="str">
        <f t="shared" ref="J5:J10" si="1">IF(I5&lt;0,"ATENÇÃO","OK")</f>
        <v>OK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50.1" customHeight="1" x14ac:dyDescent="0.25">
      <c r="A6" s="86"/>
      <c r="B6" s="63">
        <v>3</v>
      </c>
      <c r="C6" s="81"/>
      <c r="D6" s="64" t="s">
        <v>42</v>
      </c>
      <c r="E6" s="65" t="s">
        <v>9</v>
      </c>
      <c r="F6" s="65" t="s">
        <v>53</v>
      </c>
      <c r="G6" s="76">
        <v>0.73</v>
      </c>
      <c r="H6" s="35">
        <v>150</v>
      </c>
      <c r="I6" s="47">
        <f t="shared" si="0"/>
        <v>150</v>
      </c>
      <c r="J6" s="48" t="str">
        <f t="shared" si="1"/>
        <v>OK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50.1" customHeight="1" x14ac:dyDescent="0.25">
      <c r="A7" s="85">
        <v>3</v>
      </c>
      <c r="B7" s="60">
        <v>4</v>
      </c>
      <c r="C7" s="81"/>
      <c r="D7" s="62" t="s">
        <v>43</v>
      </c>
      <c r="E7" s="41" t="s">
        <v>47</v>
      </c>
      <c r="F7" s="41" t="s">
        <v>54</v>
      </c>
      <c r="G7" s="57">
        <v>150</v>
      </c>
      <c r="H7" s="35"/>
      <c r="I7" s="47">
        <f t="shared" si="0"/>
        <v>0</v>
      </c>
      <c r="J7" s="48" t="str">
        <f t="shared" si="1"/>
        <v>OK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50.1" customHeight="1" x14ac:dyDescent="0.25">
      <c r="A8" s="85"/>
      <c r="B8" s="60">
        <v>5</v>
      </c>
      <c r="C8" s="81"/>
      <c r="D8" s="66" t="s">
        <v>44</v>
      </c>
      <c r="E8" s="41" t="s">
        <v>48</v>
      </c>
      <c r="F8" s="41" t="s">
        <v>54</v>
      </c>
      <c r="G8" s="57">
        <v>2.04</v>
      </c>
      <c r="H8" s="35"/>
      <c r="I8" s="47">
        <f t="shared" si="0"/>
        <v>0</v>
      </c>
      <c r="J8" s="48" t="str">
        <f t="shared" si="1"/>
        <v>OK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50.1" customHeight="1" x14ac:dyDescent="0.25">
      <c r="A9" s="83">
        <v>4</v>
      </c>
      <c r="B9" s="63">
        <v>6</v>
      </c>
      <c r="C9" s="81"/>
      <c r="D9" s="64" t="s">
        <v>66</v>
      </c>
      <c r="E9" s="65" t="s">
        <v>47</v>
      </c>
      <c r="F9" s="65" t="s">
        <v>54</v>
      </c>
      <c r="G9" s="76">
        <v>67.66</v>
      </c>
      <c r="H9" s="35"/>
      <c r="I9" s="47">
        <f t="shared" si="0"/>
        <v>0</v>
      </c>
      <c r="J9" s="48" t="str">
        <f t="shared" si="1"/>
        <v>OK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50.1" customHeight="1" x14ac:dyDescent="0.25">
      <c r="A10" s="83"/>
      <c r="B10" s="63">
        <v>7</v>
      </c>
      <c r="C10" s="82"/>
      <c r="D10" s="67" t="s">
        <v>45</v>
      </c>
      <c r="E10" s="65" t="s">
        <v>49</v>
      </c>
      <c r="F10" s="65" t="s">
        <v>54</v>
      </c>
      <c r="G10" s="76">
        <v>0.53</v>
      </c>
      <c r="H10" s="35"/>
      <c r="I10" s="47">
        <f t="shared" si="0"/>
        <v>0</v>
      </c>
      <c r="J10" s="48" t="str">
        <f t="shared" si="1"/>
        <v>OK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x14ac:dyDescent="0.25">
      <c r="K11" s="51"/>
      <c r="L11" s="40"/>
    </row>
    <row r="13" spans="1:22" x14ac:dyDescent="0.25">
      <c r="D13" s="84" t="s">
        <v>50</v>
      </c>
    </row>
    <row r="14" spans="1:22" x14ac:dyDescent="0.25">
      <c r="D14" s="84"/>
    </row>
  </sheetData>
  <mergeCells count="21">
    <mergeCell ref="A7:A8"/>
    <mergeCell ref="T1:T2"/>
    <mergeCell ref="M1:M2"/>
    <mergeCell ref="C5:C10"/>
    <mergeCell ref="A9:A10"/>
    <mergeCell ref="D13:D14"/>
    <mergeCell ref="U1:U2"/>
    <mergeCell ref="V1:V2"/>
    <mergeCell ref="A2:J2"/>
    <mergeCell ref="A5:A6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</mergeCells>
  <conditionalFormatting sqref="M5:V10">
    <cfRule type="cellIs" dxfId="77" priority="10" stopIfTrue="1" operator="greaterThan">
      <formula>0</formula>
    </cfRule>
    <cfRule type="cellIs" dxfId="76" priority="11" stopIfTrue="1" operator="greaterThan">
      <formula>0</formula>
    </cfRule>
    <cfRule type="cellIs" dxfId="75" priority="12" stopIfTrue="1" operator="greaterThan">
      <formula>0</formula>
    </cfRule>
  </conditionalFormatting>
  <conditionalFormatting sqref="M4:V4">
    <cfRule type="cellIs" dxfId="74" priority="7" stopIfTrue="1" operator="greaterThan">
      <formula>0</formula>
    </cfRule>
    <cfRule type="cellIs" dxfId="73" priority="8" stopIfTrue="1" operator="greaterThan">
      <formula>0</formula>
    </cfRule>
    <cfRule type="cellIs" dxfId="72" priority="9" stopIfTrue="1" operator="greaterThan">
      <formula>0</formula>
    </cfRule>
  </conditionalFormatting>
  <conditionalFormatting sqref="K4 K5:L10">
    <cfRule type="cellIs" dxfId="71" priority="4" stopIfTrue="1" operator="greaterThan">
      <formula>0</formula>
    </cfRule>
    <cfRule type="cellIs" dxfId="70" priority="5" stopIfTrue="1" operator="greaterThan">
      <formula>0</formula>
    </cfRule>
    <cfRule type="cellIs" dxfId="69" priority="6" stopIfTrue="1" operator="greaterThan">
      <formula>0</formula>
    </cfRule>
  </conditionalFormatting>
  <conditionalFormatting sqref="L4">
    <cfRule type="cellIs" dxfId="68" priority="1" stopIfTrue="1" operator="greaterThan">
      <formula>0</formula>
    </cfRule>
    <cfRule type="cellIs" dxfId="67" priority="2" stopIfTrue="1" operator="greaterThan">
      <formula>0</formula>
    </cfRule>
    <cfRule type="cellIs" dxfId="6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"/>
  <sheetViews>
    <sheetView topLeftCell="A4" zoomScale="80" zoomScaleNormal="80" workbookViewId="0">
      <selection activeCell="I4" sqref="I4:I10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21" width="12" style="19" customWidth="1"/>
    <col min="22" max="16384" width="9.7109375" style="15"/>
  </cols>
  <sheetData>
    <row r="1" spans="1:21" ht="32.25" customHeight="1" x14ac:dyDescent="0.25">
      <c r="A1" s="88" t="s">
        <v>55</v>
      </c>
      <c r="B1" s="88"/>
      <c r="C1" s="88"/>
      <c r="D1" s="88" t="s">
        <v>56</v>
      </c>
      <c r="E1" s="88"/>
      <c r="F1" s="88"/>
      <c r="G1" s="88"/>
      <c r="H1" s="88" t="s">
        <v>57</v>
      </c>
      <c r="I1" s="88"/>
      <c r="J1" s="88"/>
      <c r="K1" s="87" t="s">
        <v>71</v>
      </c>
      <c r="L1" s="87" t="s">
        <v>72</v>
      </c>
      <c r="M1" s="87" t="s">
        <v>59</v>
      </c>
      <c r="N1" s="87" t="s">
        <v>59</v>
      </c>
      <c r="O1" s="87" t="s">
        <v>59</v>
      </c>
      <c r="P1" s="87" t="s">
        <v>59</v>
      </c>
      <c r="Q1" s="87" t="s">
        <v>59</v>
      </c>
      <c r="R1" s="87" t="s">
        <v>59</v>
      </c>
      <c r="S1" s="87" t="s">
        <v>59</v>
      </c>
      <c r="T1" s="87" t="s">
        <v>59</v>
      </c>
      <c r="U1" s="87" t="s">
        <v>59</v>
      </c>
    </row>
    <row r="2" spans="1:21" ht="26.25" customHeight="1" x14ac:dyDescent="0.25">
      <c r="A2" s="88" t="s">
        <v>58</v>
      </c>
      <c r="B2" s="88"/>
      <c r="C2" s="88"/>
      <c r="D2" s="88"/>
      <c r="E2" s="88"/>
      <c r="F2" s="88"/>
      <c r="G2" s="88"/>
      <c r="H2" s="88"/>
      <c r="I2" s="88"/>
      <c r="J2" s="88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1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113">
        <v>43304</v>
      </c>
      <c r="L3" s="113">
        <v>43314</v>
      </c>
      <c r="M3" s="75" t="s">
        <v>2</v>
      </c>
      <c r="N3" s="75" t="s">
        <v>2</v>
      </c>
      <c r="O3" s="75" t="s">
        <v>2</v>
      </c>
      <c r="P3" s="75" t="s">
        <v>2</v>
      </c>
      <c r="Q3" s="75" t="s">
        <v>2</v>
      </c>
      <c r="R3" s="75" t="s">
        <v>2</v>
      </c>
      <c r="S3" s="75" t="s">
        <v>2</v>
      </c>
      <c r="T3" s="75" t="s">
        <v>2</v>
      </c>
      <c r="U3" s="75" t="s">
        <v>2</v>
      </c>
    </row>
    <row r="4" spans="1:21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>
        <v>10</v>
      </c>
      <c r="I4" s="47">
        <f>H4-(SUM(K4:U4))</f>
        <v>9</v>
      </c>
      <c r="J4" s="48" t="str">
        <f>IF(I4&lt;0,"ATENÇÃO","OK")</f>
        <v>OK</v>
      </c>
      <c r="K4" s="33"/>
      <c r="L4" s="33">
        <v>1</v>
      </c>
      <c r="M4" s="33"/>
      <c r="N4" s="33"/>
      <c r="O4" s="33"/>
      <c r="P4" s="33"/>
      <c r="Q4" s="33"/>
      <c r="R4" s="33"/>
      <c r="S4" s="33"/>
      <c r="T4" s="33"/>
      <c r="U4" s="33"/>
    </row>
    <row r="5" spans="1:21" ht="50.1" customHeight="1" x14ac:dyDescent="0.25">
      <c r="A5" s="83">
        <v>2</v>
      </c>
      <c r="B5" s="63">
        <v>2</v>
      </c>
      <c r="C5" s="80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>
        <v>8</v>
      </c>
      <c r="I5" s="47">
        <f>H5-(SUM(K5:U5))</f>
        <v>8</v>
      </c>
      <c r="J5" s="48" t="str">
        <f t="shared" ref="J5:J10" si="0">IF(I5&lt;0,"ATENÇÃO","OK")</f>
        <v>OK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50.1" customHeight="1" x14ac:dyDescent="0.25">
      <c r="A6" s="86"/>
      <c r="B6" s="63">
        <v>3</v>
      </c>
      <c r="C6" s="81"/>
      <c r="D6" s="64" t="s">
        <v>42</v>
      </c>
      <c r="E6" s="65" t="s">
        <v>9</v>
      </c>
      <c r="F6" s="65" t="s">
        <v>53</v>
      </c>
      <c r="G6" s="76">
        <v>0.73</v>
      </c>
      <c r="H6" s="35">
        <v>100</v>
      </c>
      <c r="I6" s="47">
        <f>H6-(SUM(K6:U6))</f>
        <v>100</v>
      </c>
      <c r="J6" s="48" t="str">
        <f t="shared" si="0"/>
        <v>OK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50.1" customHeight="1" x14ac:dyDescent="0.25">
      <c r="A7" s="85">
        <v>3</v>
      </c>
      <c r="B7" s="60">
        <v>4</v>
      </c>
      <c r="C7" s="81"/>
      <c r="D7" s="62" t="s">
        <v>43</v>
      </c>
      <c r="E7" s="41" t="s">
        <v>47</v>
      </c>
      <c r="F7" s="41" t="s">
        <v>54</v>
      </c>
      <c r="G7" s="57">
        <v>150</v>
      </c>
      <c r="H7" s="35">
        <v>4</v>
      </c>
      <c r="I7" s="47">
        <f>H7-(SUM(K7:U7))</f>
        <v>3</v>
      </c>
      <c r="J7" s="48" t="str">
        <f t="shared" si="0"/>
        <v>OK</v>
      </c>
      <c r="K7" s="33">
        <v>1</v>
      </c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 ht="50.1" customHeight="1" x14ac:dyDescent="0.25">
      <c r="A8" s="85"/>
      <c r="B8" s="60">
        <v>5</v>
      </c>
      <c r="C8" s="81"/>
      <c r="D8" s="66" t="s">
        <v>44</v>
      </c>
      <c r="E8" s="41" t="s">
        <v>48</v>
      </c>
      <c r="F8" s="41" t="s">
        <v>54</v>
      </c>
      <c r="G8" s="57">
        <v>2.04</v>
      </c>
      <c r="H8" s="35">
        <f>25+150</f>
        <v>175</v>
      </c>
      <c r="I8" s="47">
        <f>H8-(SUM(K8:U8))</f>
        <v>0</v>
      </c>
      <c r="J8" s="48" t="str">
        <f t="shared" si="0"/>
        <v>OK</v>
      </c>
      <c r="K8" s="33">
        <v>175</v>
      </c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1" ht="50.1" customHeight="1" x14ac:dyDescent="0.25">
      <c r="A9" s="83">
        <v>4</v>
      </c>
      <c r="B9" s="63">
        <v>6</v>
      </c>
      <c r="C9" s="81"/>
      <c r="D9" s="64" t="s">
        <v>66</v>
      </c>
      <c r="E9" s="65" t="s">
        <v>47</v>
      </c>
      <c r="F9" s="65" t="s">
        <v>54</v>
      </c>
      <c r="G9" s="76">
        <v>67.66</v>
      </c>
      <c r="H9" s="35"/>
      <c r="I9" s="47">
        <f>H9-(SUM(K9:U9))</f>
        <v>0</v>
      </c>
      <c r="J9" s="48" t="str">
        <f t="shared" si="0"/>
        <v>OK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 ht="50.1" customHeight="1" x14ac:dyDescent="0.25">
      <c r="A10" s="83"/>
      <c r="B10" s="63">
        <v>7</v>
      </c>
      <c r="C10" s="82"/>
      <c r="D10" s="67" t="s">
        <v>45</v>
      </c>
      <c r="E10" s="65" t="s">
        <v>49</v>
      </c>
      <c r="F10" s="65" t="s">
        <v>54</v>
      </c>
      <c r="G10" s="76">
        <v>0.53</v>
      </c>
      <c r="H10" s="35"/>
      <c r="I10" s="47">
        <f>H10-(SUM(K10:U10))</f>
        <v>0</v>
      </c>
      <c r="J10" s="48" t="str">
        <f t="shared" si="0"/>
        <v>OK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1" x14ac:dyDescent="0.25">
      <c r="K11" s="40"/>
    </row>
    <row r="13" spans="1:21" x14ac:dyDescent="0.25">
      <c r="D13" s="84" t="s">
        <v>50</v>
      </c>
    </row>
    <row r="14" spans="1:21" x14ac:dyDescent="0.25">
      <c r="D14" s="84"/>
    </row>
  </sheetData>
  <mergeCells count="20">
    <mergeCell ref="T1:T2"/>
    <mergeCell ref="U1:U2"/>
    <mergeCell ref="Q1:Q2"/>
    <mergeCell ref="R1:R2"/>
    <mergeCell ref="S1:S2"/>
    <mergeCell ref="D13:D14"/>
    <mergeCell ref="N1:N2"/>
    <mergeCell ref="O1:O2"/>
    <mergeCell ref="P1:P2"/>
    <mergeCell ref="A1:C1"/>
    <mergeCell ref="K1:K2"/>
    <mergeCell ref="L1:L2"/>
    <mergeCell ref="M1:M2"/>
    <mergeCell ref="A7:A8"/>
    <mergeCell ref="C5:C10"/>
    <mergeCell ref="A9:A10"/>
    <mergeCell ref="D1:G1"/>
    <mergeCell ref="H1:J1"/>
    <mergeCell ref="A2:J2"/>
    <mergeCell ref="A5:A6"/>
  </mergeCells>
  <conditionalFormatting sqref="M5:U10 K5:K10">
    <cfRule type="cellIs" dxfId="65" priority="19" stopIfTrue="1" operator="greaterThan">
      <formula>0</formula>
    </cfRule>
    <cfRule type="cellIs" dxfId="64" priority="20" stopIfTrue="1" operator="greaterThan">
      <formula>0</formula>
    </cfRule>
    <cfRule type="cellIs" dxfId="63" priority="21" stopIfTrue="1" operator="greaterThan">
      <formula>0</formula>
    </cfRule>
  </conditionalFormatting>
  <conditionalFormatting sqref="M4:U4">
    <cfRule type="cellIs" dxfId="62" priority="16" stopIfTrue="1" operator="greaterThan">
      <formula>0</formula>
    </cfRule>
    <cfRule type="cellIs" dxfId="61" priority="17" stopIfTrue="1" operator="greaterThan">
      <formula>0</formula>
    </cfRule>
    <cfRule type="cellIs" dxfId="60" priority="18" stopIfTrue="1" operator="greaterThan">
      <formula>0</formula>
    </cfRule>
  </conditionalFormatting>
  <conditionalFormatting sqref="K4">
    <cfRule type="cellIs" dxfId="59" priority="1" stopIfTrue="1" operator="greaterThan">
      <formula>0</formula>
    </cfRule>
    <cfRule type="cellIs" dxfId="58" priority="2" stopIfTrue="1" operator="greaterThan">
      <formula>0</formula>
    </cfRule>
    <cfRule type="cellIs" dxfId="57" priority="3" stopIfTrue="1" operator="greaterThan">
      <formula>0</formula>
    </cfRule>
  </conditionalFormatting>
  <conditionalFormatting sqref="L4:L10">
    <cfRule type="cellIs" dxfId="56" priority="7" stopIfTrue="1" operator="greaterThan">
      <formula>0</formula>
    </cfRule>
    <cfRule type="cellIs" dxfId="55" priority="8" stopIfTrue="1" operator="greaterThan">
      <formula>0</formula>
    </cfRule>
    <cfRule type="cellIs" dxfId="54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zoomScale="80" zoomScaleNormal="80" workbookViewId="0">
      <selection activeCell="H4" sqref="H4:H10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11" width="12.85546875" style="19" customWidth="1"/>
    <col min="12" max="22" width="12" style="19" customWidth="1"/>
    <col min="23" max="16384" width="9.7109375" style="15"/>
  </cols>
  <sheetData>
    <row r="1" spans="1:22" ht="32.25" customHeight="1" x14ac:dyDescent="0.25">
      <c r="A1" s="88" t="s">
        <v>55</v>
      </c>
      <c r="B1" s="88"/>
      <c r="C1" s="88"/>
      <c r="D1" s="88" t="s">
        <v>56</v>
      </c>
      <c r="E1" s="88"/>
      <c r="F1" s="88"/>
      <c r="G1" s="88"/>
      <c r="H1" s="88" t="s">
        <v>57</v>
      </c>
      <c r="I1" s="88"/>
      <c r="J1" s="88"/>
      <c r="K1" s="87" t="s">
        <v>59</v>
      </c>
      <c r="L1" s="87" t="s">
        <v>59</v>
      </c>
      <c r="M1" s="87" t="s">
        <v>59</v>
      </c>
      <c r="N1" s="87" t="s">
        <v>59</v>
      </c>
      <c r="O1" s="87" t="s">
        <v>59</v>
      </c>
      <c r="P1" s="87" t="s">
        <v>59</v>
      </c>
      <c r="Q1" s="87" t="s">
        <v>59</v>
      </c>
      <c r="R1" s="87" t="s">
        <v>59</v>
      </c>
      <c r="S1" s="87" t="s">
        <v>59</v>
      </c>
      <c r="T1" s="87" t="s">
        <v>59</v>
      </c>
      <c r="U1" s="87" t="s">
        <v>59</v>
      </c>
      <c r="V1" s="87" t="s">
        <v>59</v>
      </c>
    </row>
    <row r="2" spans="1:22" ht="26.25" customHeight="1" x14ac:dyDescent="0.25">
      <c r="A2" s="88" t="s">
        <v>58</v>
      </c>
      <c r="B2" s="88"/>
      <c r="C2" s="88"/>
      <c r="D2" s="88"/>
      <c r="E2" s="88"/>
      <c r="F2" s="88"/>
      <c r="G2" s="88"/>
      <c r="H2" s="88"/>
      <c r="I2" s="88"/>
      <c r="J2" s="88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75" t="s">
        <v>2</v>
      </c>
      <c r="L3" s="75" t="s">
        <v>2</v>
      </c>
      <c r="M3" s="75" t="s">
        <v>2</v>
      </c>
      <c r="N3" s="75" t="s">
        <v>2</v>
      </c>
      <c r="O3" s="75" t="s">
        <v>2</v>
      </c>
      <c r="P3" s="75" t="s">
        <v>2</v>
      </c>
      <c r="Q3" s="75" t="s">
        <v>2</v>
      </c>
      <c r="R3" s="75" t="s">
        <v>2</v>
      </c>
      <c r="S3" s="75" t="s">
        <v>2</v>
      </c>
      <c r="T3" s="75" t="s">
        <v>2</v>
      </c>
      <c r="U3" s="75" t="s">
        <v>2</v>
      </c>
      <c r="V3" s="75" t="s">
        <v>2</v>
      </c>
    </row>
    <row r="4" spans="1:22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>
        <v>1</v>
      </c>
      <c r="I4" s="47">
        <f>H4-(SUM(K4:V4))</f>
        <v>1</v>
      </c>
      <c r="J4" s="48" t="str">
        <f>IF(I4&lt;0,"ATENÇÃO","OK")</f>
        <v>OK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2" ht="50.1" customHeight="1" x14ac:dyDescent="0.25">
      <c r="A5" s="83">
        <v>2</v>
      </c>
      <c r="B5" s="63">
        <v>2</v>
      </c>
      <c r="C5" s="80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/>
      <c r="I5" s="47">
        <f t="shared" ref="I5:I10" si="0">H5-(SUM(K5:V5))</f>
        <v>0</v>
      </c>
      <c r="J5" s="48" t="str">
        <f t="shared" ref="J5:J10" si="1">IF(I5&lt;0,"ATENÇÃO","OK")</f>
        <v>OK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50.1" customHeight="1" x14ac:dyDescent="0.25">
      <c r="A6" s="86"/>
      <c r="B6" s="63">
        <v>3</v>
      </c>
      <c r="C6" s="81"/>
      <c r="D6" s="64" t="s">
        <v>42</v>
      </c>
      <c r="E6" s="65" t="s">
        <v>9</v>
      </c>
      <c r="F6" s="65" t="s">
        <v>53</v>
      </c>
      <c r="G6" s="76">
        <v>0.73</v>
      </c>
      <c r="H6" s="35"/>
      <c r="I6" s="47">
        <f t="shared" si="0"/>
        <v>0</v>
      </c>
      <c r="J6" s="48" t="str">
        <f t="shared" si="1"/>
        <v>OK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50.1" customHeight="1" x14ac:dyDescent="0.25">
      <c r="A7" s="85">
        <v>3</v>
      </c>
      <c r="B7" s="60">
        <v>4</v>
      </c>
      <c r="C7" s="81"/>
      <c r="D7" s="62" t="s">
        <v>43</v>
      </c>
      <c r="E7" s="41" t="s">
        <v>47</v>
      </c>
      <c r="F7" s="41" t="s">
        <v>54</v>
      </c>
      <c r="G7" s="57">
        <v>150</v>
      </c>
      <c r="H7" s="35"/>
      <c r="I7" s="47">
        <f t="shared" si="0"/>
        <v>0</v>
      </c>
      <c r="J7" s="48" t="str">
        <f t="shared" si="1"/>
        <v>OK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50.1" customHeight="1" x14ac:dyDescent="0.25">
      <c r="A8" s="85"/>
      <c r="B8" s="60">
        <v>5</v>
      </c>
      <c r="C8" s="81"/>
      <c r="D8" s="66" t="s">
        <v>44</v>
      </c>
      <c r="E8" s="41" t="s">
        <v>48</v>
      </c>
      <c r="F8" s="41" t="s">
        <v>54</v>
      </c>
      <c r="G8" s="57">
        <v>2.04</v>
      </c>
      <c r="H8" s="35"/>
      <c r="I8" s="47">
        <f t="shared" si="0"/>
        <v>0</v>
      </c>
      <c r="J8" s="48" t="str">
        <f t="shared" si="1"/>
        <v>OK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50.1" customHeight="1" x14ac:dyDescent="0.25">
      <c r="A9" s="83">
        <v>4</v>
      </c>
      <c r="B9" s="63">
        <v>6</v>
      </c>
      <c r="C9" s="81"/>
      <c r="D9" s="64" t="s">
        <v>66</v>
      </c>
      <c r="E9" s="65" t="s">
        <v>47</v>
      </c>
      <c r="F9" s="65" t="s">
        <v>54</v>
      </c>
      <c r="G9" s="76">
        <v>67.66</v>
      </c>
      <c r="H9" s="35"/>
      <c r="I9" s="47">
        <f t="shared" si="0"/>
        <v>0</v>
      </c>
      <c r="J9" s="48" t="str">
        <f t="shared" si="1"/>
        <v>OK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50.1" customHeight="1" x14ac:dyDescent="0.25">
      <c r="A10" s="83"/>
      <c r="B10" s="63">
        <v>7</v>
      </c>
      <c r="C10" s="82"/>
      <c r="D10" s="67" t="s">
        <v>45</v>
      </c>
      <c r="E10" s="65" t="s">
        <v>49</v>
      </c>
      <c r="F10" s="65" t="s">
        <v>54</v>
      </c>
      <c r="G10" s="76">
        <v>0.53</v>
      </c>
      <c r="H10" s="35"/>
      <c r="I10" s="47">
        <f t="shared" si="0"/>
        <v>0</v>
      </c>
      <c r="J10" s="48" t="str">
        <f t="shared" si="1"/>
        <v>OK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x14ac:dyDescent="0.25">
      <c r="K11" s="51"/>
      <c r="L11" s="40"/>
    </row>
    <row r="13" spans="1:22" x14ac:dyDescent="0.25">
      <c r="D13" s="84" t="s">
        <v>50</v>
      </c>
    </row>
    <row r="14" spans="1:22" x14ac:dyDescent="0.25">
      <c r="D14" s="84"/>
    </row>
  </sheetData>
  <mergeCells count="21">
    <mergeCell ref="A1:C1"/>
    <mergeCell ref="V1:V2"/>
    <mergeCell ref="D1:G1"/>
    <mergeCell ref="H1:J1"/>
    <mergeCell ref="K1:K2"/>
    <mergeCell ref="A2:J2"/>
    <mergeCell ref="S1:S2"/>
    <mergeCell ref="L1:L2"/>
    <mergeCell ref="T1:T2"/>
    <mergeCell ref="U1:U2"/>
    <mergeCell ref="M1:M2"/>
    <mergeCell ref="N1:N2"/>
    <mergeCell ref="O1:O2"/>
    <mergeCell ref="P1:P2"/>
    <mergeCell ref="Q1:Q2"/>
    <mergeCell ref="R1:R2"/>
    <mergeCell ref="C5:C10"/>
    <mergeCell ref="A9:A10"/>
    <mergeCell ref="D13:D14"/>
    <mergeCell ref="A5:A6"/>
    <mergeCell ref="A7:A8"/>
  </mergeCells>
  <conditionalFormatting sqref="M5:V10">
    <cfRule type="cellIs" dxfId="53" priority="10" stopIfTrue="1" operator="greaterThan">
      <formula>0</formula>
    </cfRule>
    <cfRule type="cellIs" dxfId="52" priority="11" stopIfTrue="1" operator="greaterThan">
      <formula>0</formula>
    </cfRule>
    <cfRule type="cellIs" dxfId="51" priority="12" stopIfTrue="1" operator="greaterThan">
      <formula>0</formula>
    </cfRule>
  </conditionalFormatting>
  <conditionalFormatting sqref="M4:V4">
    <cfRule type="cellIs" dxfId="50" priority="7" stopIfTrue="1" operator="greaterThan">
      <formula>0</formula>
    </cfRule>
    <cfRule type="cellIs" dxfId="49" priority="8" stopIfTrue="1" operator="greaterThan">
      <formula>0</formula>
    </cfRule>
    <cfRule type="cellIs" dxfId="48" priority="9" stopIfTrue="1" operator="greaterThan">
      <formula>0</formula>
    </cfRule>
  </conditionalFormatting>
  <conditionalFormatting sqref="K4 K5:L10">
    <cfRule type="cellIs" dxfId="47" priority="4" stopIfTrue="1" operator="greaterThan">
      <formula>0</formula>
    </cfRule>
    <cfRule type="cellIs" dxfId="46" priority="5" stopIfTrue="1" operator="greaterThan">
      <formula>0</formula>
    </cfRule>
    <cfRule type="cellIs" dxfId="45" priority="6" stopIfTrue="1" operator="greaterThan">
      <formula>0</formula>
    </cfRule>
  </conditionalFormatting>
  <conditionalFormatting sqref="L4">
    <cfRule type="cellIs" dxfId="44" priority="1" stopIfTrue="1" operator="greaterThan">
      <formula>0</formula>
    </cfRule>
    <cfRule type="cellIs" dxfId="43" priority="2" stopIfTrue="1" operator="greaterThan">
      <formula>0</formula>
    </cfRule>
    <cfRule type="cellIs" dxfId="4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opLeftCell="A4" zoomScale="80" zoomScaleNormal="80" workbookViewId="0">
      <selection activeCell="I4" sqref="I4:I10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11" width="12.85546875" style="19" customWidth="1"/>
    <col min="12" max="22" width="12" style="19" customWidth="1"/>
    <col min="23" max="16384" width="9.7109375" style="15"/>
  </cols>
  <sheetData>
    <row r="1" spans="1:22" ht="32.25" customHeight="1" x14ac:dyDescent="0.25">
      <c r="A1" s="88" t="s">
        <v>55</v>
      </c>
      <c r="B1" s="88"/>
      <c r="C1" s="88"/>
      <c r="D1" s="88" t="s">
        <v>56</v>
      </c>
      <c r="E1" s="88"/>
      <c r="F1" s="88"/>
      <c r="G1" s="88"/>
      <c r="H1" s="88" t="s">
        <v>57</v>
      </c>
      <c r="I1" s="88"/>
      <c r="J1" s="88"/>
      <c r="K1" s="87" t="s">
        <v>73</v>
      </c>
      <c r="L1" s="87" t="s">
        <v>74</v>
      </c>
      <c r="M1" s="87" t="s">
        <v>59</v>
      </c>
      <c r="N1" s="87" t="s">
        <v>59</v>
      </c>
      <c r="O1" s="87" t="s">
        <v>59</v>
      </c>
      <c r="P1" s="87" t="s">
        <v>59</v>
      </c>
      <c r="Q1" s="87" t="s">
        <v>59</v>
      </c>
      <c r="R1" s="87" t="s">
        <v>59</v>
      </c>
      <c r="S1" s="87" t="s">
        <v>59</v>
      </c>
      <c r="T1" s="87" t="s">
        <v>59</v>
      </c>
      <c r="U1" s="87" t="s">
        <v>59</v>
      </c>
      <c r="V1" s="87" t="s">
        <v>59</v>
      </c>
    </row>
    <row r="2" spans="1:22" ht="26.25" customHeight="1" x14ac:dyDescent="0.25">
      <c r="A2" s="88" t="s">
        <v>58</v>
      </c>
      <c r="B2" s="88"/>
      <c r="C2" s="88"/>
      <c r="D2" s="88"/>
      <c r="E2" s="88"/>
      <c r="F2" s="88"/>
      <c r="G2" s="88"/>
      <c r="H2" s="88"/>
      <c r="I2" s="88"/>
      <c r="J2" s="88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113">
        <v>43214</v>
      </c>
      <c r="L3" s="113">
        <v>43315</v>
      </c>
      <c r="M3" s="75" t="s">
        <v>2</v>
      </c>
      <c r="N3" s="75" t="s">
        <v>2</v>
      </c>
      <c r="O3" s="75" t="s">
        <v>2</v>
      </c>
      <c r="P3" s="75" t="s">
        <v>2</v>
      </c>
      <c r="Q3" s="75" t="s">
        <v>2</v>
      </c>
      <c r="R3" s="75" t="s">
        <v>2</v>
      </c>
      <c r="S3" s="75" t="s">
        <v>2</v>
      </c>
      <c r="T3" s="75" t="s">
        <v>2</v>
      </c>
      <c r="U3" s="75" t="s">
        <v>2</v>
      </c>
      <c r="V3" s="75" t="s">
        <v>2</v>
      </c>
    </row>
    <row r="4" spans="1:22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>
        <v>10</v>
      </c>
      <c r="I4" s="47">
        <f>H4-(SUM(K4:V4))</f>
        <v>9</v>
      </c>
      <c r="J4" s="48" t="str">
        <f>IF(I4&lt;0,"ATENÇÃO","OK")</f>
        <v>OK</v>
      </c>
      <c r="K4" s="33"/>
      <c r="L4" s="33">
        <v>1</v>
      </c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2" ht="50.1" customHeight="1" x14ac:dyDescent="0.25">
      <c r="A5" s="83">
        <v>2</v>
      </c>
      <c r="B5" s="63">
        <v>2</v>
      </c>
      <c r="C5" s="80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>
        <v>6</v>
      </c>
      <c r="I5" s="47">
        <f t="shared" ref="I5:I10" si="0">H5-(SUM(K5:V5))</f>
        <v>4</v>
      </c>
      <c r="J5" s="48" t="str">
        <f t="shared" ref="J5:J10" si="1">IF(I5&lt;0,"ATENÇÃO","OK")</f>
        <v>OK</v>
      </c>
      <c r="K5" s="33">
        <v>2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50.1" customHeight="1" x14ac:dyDescent="0.25">
      <c r="A6" s="86"/>
      <c r="B6" s="63">
        <v>3</v>
      </c>
      <c r="C6" s="81"/>
      <c r="D6" s="64" t="s">
        <v>42</v>
      </c>
      <c r="E6" s="65" t="s">
        <v>9</v>
      </c>
      <c r="F6" s="65" t="s">
        <v>53</v>
      </c>
      <c r="G6" s="76">
        <v>0.73</v>
      </c>
      <c r="H6" s="35">
        <v>2000</v>
      </c>
      <c r="I6" s="47">
        <f t="shared" si="0"/>
        <v>1800</v>
      </c>
      <c r="J6" s="48" t="str">
        <f t="shared" si="1"/>
        <v>OK</v>
      </c>
      <c r="K6" s="33">
        <v>200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50.1" customHeight="1" x14ac:dyDescent="0.25">
      <c r="A7" s="85">
        <v>3</v>
      </c>
      <c r="B7" s="60">
        <v>4</v>
      </c>
      <c r="C7" s="81"/>
      <c r="D7" s="62" t="s">
        <v>43</v>
      </c>
      <c r="E7" s="41" t="s">
        <v>47</v>
      </c>
      <c r="F7" s="41" t="s">
        <v>54</v>
      </c>
      <c r="G7" s="57">
        <v>150</v>
      </c>
      <c r="H7" s="35">
        <v>5</v>
      </c>
      <c r="I7" s="47">
        <f t="shared" si="0"/>
        <v>3</v>
      </c>
      <c r="J7" s="48" t="str">
        <f t="shared" si="1"/>
        <v>OK</v>
      </c>
      <c r="K7" s="33">
        <v>2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50.1" customHeight="1" x14ac:dyDescent="0.25">
      <c r="A8" s="85"/>
      <c r="B8" s="60">
        <v>5</v>
      </c>
      <c r="C8" s="81"/>
      <c r="D8" s="66" t="s">
        <v>44</v>
      </c>
      <c r="E8" s="41" t="s">
        <v>48</v>
      </c>
      <c r="F8" s="41" t="s">
        <v>54</v>
      </c>
      <c r="G8" s="57">
        <v>2.04</v>
      </c>
      <c r="H8" s="35">
        <v>20</v>
      </c>
      <c r="I8" s="47">
        <f t="shared" si="0"/>
        <v>15</v>
      </c>
      <c r="J8" s="48" t="str">
        <f t="shared" si="1"/>
        <v>OK</v>
      </c>
      <c r="K8" s="33">
        <v>5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50.1" customHeight="1" x14ac:dyDescent="0.25">
      <c r="A9" s="83">
        <v>4</v>
      </c>
      <c r="B9" s="63">
        <v>6</v>
      </c>
      <c r="C9" s="81"/>
      <c r="D9" s="64" t="s">
        <v>66</v>
      </c>
      <c r="E9" s="65" t="s">
        <v>47</v>
      </c>
      <c r="F9" s="65" t="s">
        <v>54</v>
      </c>
      <c r="G9" s="76">
        <v>67.66</v>
      </c>
      <c r="H9" s="35">
        <v>30</v>
      </c>
      <c r="I9" s="47">
        <f t="shared" si="0"/>
        <v>20</v>
      </c>
      <c r="J9" s="48" t="str">
        <f t="shared" si="1"/>
        <v>OK</v>
      </c>
      <c r="K9" s="33">
        <v>10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50.1" customHeight="1" x14ac:dyDescent="0.25">
      <c r="A10" s="83"/>
      <c r="B10" s="63">
        <v>7</v>
      </c>
      <c r="C10" s="82"/>
      <c r="D10" s="67" t="s">
        <v>45</v>
      </c>
      <c r="E10" s="65" t="s">
        <v>49</v>
      </c>
      <c r="F10" s="65" t="s">
        <v>54</v>
      </c>
      <c r="G10" s="76">
        <v>0.53</v>
      </c>
      <c r="H10" s="35">
        <v>3600</v>
      </c>
      <c r="I10" s="47">
        <f t="shared" si="0"/>
        <v>2600</v>
      </c>
      <c r="J10" s="48" t="str">
        <f t="shared" si="1"/>
        <v>OK</v>
      </c>
      <c r="K10" s="33">
        <v>1000</v>
      </c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x14ac:dyDescent="0.25">
      <c r="K11" s="51"/>
      <c r="L11" s="40"/>
    </row>
    <row r="13" spans="1:22" x14ac:dyDescent="0.25">
      <c r="D13" s="84" t="s">
        <v>50</v>
      </c>
    </row>
    <row r="14" spans="1:22" x14ac:dyDescent="0.25">
      <c r="D14" s="84"/>
    </row>
  </sheetData>
  <mergeCells count="21">
    <mergeCell ref="U1:U2"/>
    <mergeCell ref="V1:V2"/>
    <mergeCell ref="O1:O2"/>
    <mergeCell ref="P1:P2"/>
    <mergeCell ref="Q1:Q2"/>
    <mergeCell ref="R1:R2"/>
    <mergeCell ref="S1:S2"/>
    <mergeCell ref="T1:T2"/>
    <mergeCell ref="D13:D14"/>
    <mergeCell ref="L1:L2"/>
    <mergeCell ref="M1:M2"/>
    <mergeCell ref="N1:N2"/>
    <mergeCell ref="A7:A8"/>
    <mergeCell ref="D1:G1"/>
    <mergeCell ref="H1:J1"/>
    <mergeCell ref="K1:K2"/>
    <mergeCell ref="A2:J2"/>
    <mergeCell ref="A5:A6"/>
    <mergeCell ref="A1:C1"/>
    <mergeCell ref="C5:C10"/>
    <mergeCell ref="A9:A10"/>
  </mergeCells>
  <conditionalFormatting sqref="M5:V10">
    <cfRule type="cellIs" dxfId="41" priority="16" stopIfTrue="1" operator="greaterThan">
      <formula>0</formula>
    </cfRule>
    <cfRule type="cellIs" dxfId="40" priority="17" stopIfTrue="1" operator="greaterThan">
      <formula>0</formula>
    </cfRule>
    <cfRule type="cellIs" dxfId="39" priority="18" stopIfTrue="1" operator="greaterThan">
      <formula>0</formula>
    </cfRule>
  </conditionalFormatting>
  <conditionalFormatting sqref="M4:V4">
    <cfRule type="cellIs" dxfId="38" priority="13" stopIfTrue="1" operator="greaterThan">
      <formula>0</formula>
    </cfRule>
    <cfRule type="cellIs" dxfId="37" priority="14" stopIfTrue="1" operator="greaterThan">
      <formula>0</formula>
    </cfRule>
    <cfRule type="cellIs" dxfId="36" priority="15" stopIfTrue="1" operator="greaterThan">
      <formula>0</formula>
    </cfRule>
  </conditionalFormatting>
  <conditionalFormatting sqref="K4 K5:L10">
    <cfRule type="cellIs" dxfId="35" priority="4" stopIfTrue="1" operator="greaterThan">
      <formula>0</formula>
    </cfRule>
    <cfRule type="cellIs" dxfId="34" priority="5" stopIfTrue="1" operator="greaterThan">
      <formula>0</formula>
    </cfRule>
    <cfRule type="cellIs" dxfId="33" priority="6" stopIfTrue="1" operator="greaterThan">
      <formula>0</formula>
    </cfRule>
  </conditionalFormatting>
  <conditionalFormatting sqref="L4">
    <cfRule type="cellIs" dxfId="32" priority="1" stopIfTrue="1" operator="greaterThan">
      <formula>0</formula>
    </cfRule>
    <cfRule type="cellIs" dxfId="31" priority="2" stopIfTrue="1" operator="greaterThan">
      <formula>0</formula>
    </cfRule>
    <cfRule type="cellIs" dxfId="3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"/>
  <sheetViews>
    <sheetView tabSelected="1" topLeftCell="A4" zoomScale="80" zoomScaleNormal="80" workbookViewId="0">
      <selection activeCell="I4" sqref="I4:I10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11" width="12.85546875" style="19" customWidth="1"/>
    <col min="12" max="21" width="12" style="19" customWidth="1"/>
    <col min="22" max="16384" width="9.7109375" style="15"/>
  </cols>
  <sheetData>
    <row r="1" spans="1:21" ht="32.25" customHeight="1" x14ac:dyDescent="0.25">
      <c r="A1" s="88" t="s">
        <v>55</v>
      </c>
      <c r="B1" s="88"/>
      <c r="C1" s="88"/>
      <c r="D1" s="88" t="s">
        <v>56</v>
      </c>
      <c r="E1" s="88"/>
      <c r="F1" s="88"/>
      <c r="G1" s="88"/>
      <c r="H1" s="88" t="s">
        <v>57</v>
      </c>
      <c r="I1" s="88"/>
      <c r="J1" s="88"/>
      <c r="K1" s="87" t="s">
        <v>75</v>
      </c>
      <c r="L1" s="87" t="s">
        <v>76</v>
      </c>
      <c r="M1" s="87" t="s">
        <v>59</v>
      </c>
      <c r="N1" s="87" t="s">
        <v>59</v>
      </c>
      <c r="O1" s="87" t="s">
        <v>59</v>
      </c>
      <c r="P1" s="87" t="s">
        <v>59</v>
      </c>
      <c r="Q1" s="87" t="s">
        <v>59</v>
      </c>
      <c r="R1" s="87" t="s">
        <v>59</v>
      </c>
      <c r="S1" s="87" t="s">
        <v>59</v>
      </c>
      <c r="T1" s="87" t="s">
        <v>59</v>
      </c>
      <c r="U1" s="87" t="s">
        <v>59</v>
      </c>
    </row>
    <row r="2" spans="1:21" ht="26.25" customHeight="1" x14ac:dyDescent="0.25">
      <c r="A2" s="88" t="s">
        <v>58</v>
      </c>
      <c r="B2" s="88"/>
      <c r="C2" s="88"/>
      <c r="D2" s="88"/>
      <c r="E2" s="88"/>
      <c r="F2" s="88"/>
      <c r="G2" s="88"/>
      <c r="H2" s="88"/>
      <c r="I2" s="88"/>
      <c r="J2" s="88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1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113">
        <v>43216</v>
      </c>
      <c r="L3" s="113">
        <v>43249</v>
      </c>
      <c r="M3" s="113">
        <v>43325</v>
      </c>
      <c r="N3" s="75" t="s">
        <v>2</v>
      </c>
      <c r="O3" s="75" t="s">
        <v>2</v>
      </c>
      <c r="P3" s="75" t="s">
        <v>2</v>
      </c>
      <c r="Q3" s="75" t="s">
        <v>2</v>
      </c>
      <c r="R3" s="75" t="s">
        <v>2</v>
      </c>
      <c r="S3" s="75" t="s">
        <v>2</v>
      </c>
      <c r="T3" s="75" t="s">
        <v>2</v>
      </c>
      <c r="U3" s="75" t="s">
        <v>2</v>
      </c>
    </row>
    <row r="4" spans="1:21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>
        <v>12</v>
      </c>
      <c r="I4" s="47">
        <f>H4-(SUM(K4:U4))</f>
        <v>0</v>
      </c>
      <c r="J4" s="48" t="str">
        <f>IF(I4&lt;0,"ATENÇÃO","OK")</f>
        <v>OK</v>
      </c>
      <c r="K4" s="33">
        <v>12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ht="50.1" customHeight="1" x14ac:dyDescent="0.25">
      <c r="A5" s="83">
        <v>2</v>
      </c>
      <c r="B5" s="63">
        <v>2</v>
      </c>
      <c r="C5" s="77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>
        <v>2</v>
      </c>
      <c r="I5" s="47">
        <f>H5-(SUM(K5:U5))</f>
        <v>2</v>
      </c>
      <c r="J5" s="48" t="str">
        <f t="shared" ref="J5:J10" si="0">IF(I5&lt;0,"ATENÇÃO","OK")</f>
        <v>OK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50.1" customHeight="1" x14ac:dyDescent="0.25">
      <c r="A6" s="86"/>
      <c r="B6" s="63">
        <v>3</v>
      </c>
      <c r="C6" s="78"/>
      <c r="D6" s="64" t="s">
        <v>42</v>
      </c>
      <c r="E6" s="65" t="s">
        <v>9</v>
      </c>
      <c r="F6" s="65" t="s">
        <v>53</v>
      </c>
      <c r="G6" s="76">
        <v>0.73</v>
      </c>
      <c r="H6" s="35">
        <v>1500</v>
      </c>
      <c r="I6" s="47">
        <f>H6-(SUM(K6:U6))</f>
        <v>1500</v>
      </c>
      <c r="J6" s="48" t="str">
        <f t="shared" si="0"/>
        <v>OK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50.1" customHeight="1" x14ac:dyDescent="0.25">
      <c r="A7" s="85">
        <v>3</v>
      </c>
      <c r="B7" s="60">
        <v>4</v>
      </c>
      <c r="C7" s="78"/>
      <c r="D7" s="62" t="s">
        <v>43</v>
      </c>
      <c r="E7" s="41" t="s">
        <v>47</v>
      </c>
      <c r="F7" s="41" t="s">
        <v>54</v>
      </c>
      <c r="G7" s="57">
        <v>150</v>
      </c>
      <c r="H7" s="35">
        <v>14</v>
      </c>
      <c r="I7" s="47">
        <f>H7-(SUM(K7:U7))</f>
        <v>12</v>
      </c>
      <c r="J7" s="48" t="str">
        <f t="shared" si="0"/>
        <v>OK</v>
      </c>
      <c r="K7" s="33"/>
      <c r="L7" s="33">
        <v>1</v>
      </c>
      <c r="M7" s="33">
        <v>1</v>
      </c>
      <c r="N7" s="33"/>
      <c r="O7" s="33"/>
      <c r="P7" s="33"/>
      <c r="Q7" s="33"/>
      <c r="R7" s="33"/>
      <c r="S7" s="33"/>
      <c r="T7" s="33"/>
      <c r="U7" s="33"/>
    </row>
    <row r="8" spans="1:21" ht="50.1" customHeight="1" x14ac:dyDescent="0.25">
      <c r="A8" s="85"/>
      <c r="B8" s="60">
        <v>5</v>
      </c>
      <c r="C8" s="78"/>
      <c r="D8" s="66" t="s">
        <v>44</v>
      </c>
      <c r="E8" s="41" t="s">
        <v>48</v>
      </c>
      <c r="F8" s="41" t="s">
        <v>54</v>
      </c>
      <c r="G8" s="57">
        <v>2.04</v>
      </c>
      <c r="H8" s="35">
        <f>1590-150</f>
        <v>1440</v>
      </c>
      <c r="I8" s="47">
        <f>H8-(SUM(K8:U8))</f>
        <v>650</v>
      </c>
      <c r="J8" s="48" t="str">
        <f t="shared" si="0"/>
        <v>OK</v>
      </c>
      <c r="K8" s="33"/>
      <c r="L8" s="33">
        <v>400</v>
      </c>
      <c r="M8" s="33">
        <v>390</v>
      </c>
      <c r="N8" s="33"/>
      <c r="O8" s="33"/>
      <c r="P8" s="33"/>
      <c r="Q8" s="33"/>
      <c r="R8" s="33"/>
      <c r="S8" s="33"/>
      <c r="T8" s="33"/>
      <c r="U8" s="33"/>
    </row>
    <row r="9" spans="1:21" ht="50.1" customHeight="1" x14ac:dyDescent="0.25">
      <c r="A9" s="83">
        <v>4</v>
      </c>
      <c r="B9" s="63">
        <v>6</v>
      </c>
      <c r="C9" s="78"/>
      <c r="D9" s="64" t="s">
        <v>66</v>
      </c>
      <c r="E9" s="65" t="s">
        <v>47</v>
      </c>
      <c r="F9" s="65" t="s">
        <v>54</v>
      </c>
      <c r="G9" s="76">
        <v>67.66</v>
      </c>
      <c r="H9" s="35"/>
      <c r="I9" s="47">
        <f>H9-(SUM(K9:U9))</f>
        <v>0</v>
      </c>
      <c r="J9" s="48" t="str">
        <f t="shared" si="0"/>
        <v>OK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 ht="50.1" customHeight="1" x14ac:dyDescent="0.25">
      <c r="A10" s="83"/>
      <c r="B10" s="63">
        <v>7</v>
      </c>
      <c r="C10" s="79"/>
      <c r="D10" s="67" t="s">
        <v>45</v>
      </c>
      <c r="E10" s="65" t="s">
        <v>49</v>
      </c>
      <c r="F10" s="65" t="s">
        <v>54</v>
      </c>
      <c r="G10" s="76">
        <v>0.53</v>
      </c>
      <c r="H10" s="35"/>
      <c r="I10" s="47">
        <f>H10-(SUM(K10:U10))</f>
        <v>0</v>
      </c>
      <c r="J10" s="48" t="str">
        <f t="shared" si="0"/>
        <v>OK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1" x14ac:dyDescent="0.25">
      <c r="K11" s="51"/>
    </row>
    <row r="13" spans="1:21" x14ac:dyDescent="0.25">
      <c r="D13" s="84" t="s">
        <v>50</v>
      </c>
    </row>
    <row r="14" spans="1:21" x14ac:dyDescent="0.25">
      <c r="D14" s="84"/>
    </row>
  </sheetData>
  <mergeCells count="19">
    <mergeCell ref="U1:U2"/>
    <mergeCell ref="P1:P2"/>
    <mergeCell ref="Q1:Q2"/>
    <mergeCell ref="R1:R2"/>
    <mergeCell ref="S1:S2"/>
    <mergeCell ref="A9:A10"/>
    <mergeCell ref="D13:D14"/>
    <mergeCell ref="M1:M2"/>
    <mergeCell ref="T1:T2"/>
    <mergeCell ref="N1:N2"/>
    <mergeCell ref="O1:O2"/>
    <mergeCell ref="A5:A6"/>
    <mergeCell ref="A7:A8"/>
    <mergeCell ref="L1:L2"/>
    <mergeCell ref="D1:G1"/>
    <mergeCell ref="H1:J1"/>
    <mergeCell ref="K1:K2"/>
    <mergeCell ref="A2:J2"/>
    <mergeCell ref="A1:C1"/>
  </mergeCells>
  <conditionalFormatting sqref="N5:U10">
    <cfRule type="cellIs" dxfId="23" priority="22" stopIfTrue="1" operator="greaterThan">
      <formula>0</formula>
    </cfRule>
    <cfRule type="cellIs" dxfId="22" priority="23" stopIfTrue="1" operator="greaterThan">
      <formula>0</formula>
    </cfRule>
    <cfRule type="cellIs" dxfId="21" priority="24" stopIfTrue="1" operator="greaterThan">
      <formula>0</formula>
    </cfRule>
  </conditionalFormatting>
  <conditionalFormatting sqref="N4:U4">
    <cfRule type="cellIs" dxfId="20" priority="19" stopIfTrue="1" operator="greaterThan">
      <formula>0</formula>
    </cfRule>
    <cfRule type="cellIs" dxfId="19" priority="20" stopIfTrue="1" operator="greaterThan">
      <formula>0</formula>
    </cfRule>
    <cfRule type="cellIs" dxfId="18" priority="21" stopIfTrue="1" operator="greaterThan">
      <formula>0</formula>
    </cfRule>
  </conditionalFormatting>
  <conditionalFormatting sqref="K4:K10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L5:M10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L4:M4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80" zoomScaleNormal="80" workbookViewId="0">
      <selection activeCell="H4" sqref="H4:H10"/>
    </sheetView>
  </sheetViews>
  <sheetFormatPr defaultColWidth="9.7109375" defaultRowHeight="15" x14ac:dyDescent="0.25"/>
  <cols>
    <col min="1" max="1" width="17.140625" style="1" customWidth="1"/>
    <col min="2" max="2" width="5.5703125" style="1" bestFit="1" customWidth="1"/>
    <col min="3" max="3" width="6" style="49" bestFit="1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1.28515625" style="17" customWidth="1"/>
    <col min="9" max="9" width="13.28515625" style="50" customWidth="1"/>
    <col min="10" max="10" width="12.5703125" style="18" customWidth="1"/>
    <col min="11" max="11" width="16.140625" style="15" customWidth="1"/>
    <col min="12" max="12" width="15.42578125" style="15" customWidth="1"/>
    <col min="13" max="16384" width="9.7109375" style="15"/>
  </cols>
  <sheetData>
    <row r="1" spans="1:12" ht="32.25" customHeight="1" x14ac:dyDescent="0.25">
      <c r="A1" s="99" t="s">
        <v>55</v>
      </c>
      <c r="B1" s="99"/>
      <c r="C1" s="99"/>
      <c r="D1" s="99" t="s">
        <v>56</v>
      </c>
      <c r="E1" s="99"/>
      <c r="F1" s="99"/>
      <c r="G1" s="99"/>
      <c r="H1" s="98" t="s">
        <v>57</v>
      </c>
      <c r="I1" s="98"/>
      <c r="J1" s="98"/>
      <c r="K1" s="98"/>
      <c r="L1" s="98"/>
    </row>
    <row r="2" spans="1:12" ht="26.25" customHeight="1" x14ac:dyDescent="0.25">
      <c r="A2" s="99" t="s">
        <v>38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16" customFormat="1" ht="45" x14ac:dyDescent="0.2">
      <c r="A3" s="42" t="s">
        <v>3</v>
      </c>
      <c r="B3" s="42" t="s">
        <v>1</v>
      </c>
      <c r="C3" s="43" t="s">
        <v>4</v>
      </c>
      <c r="D3" s="43" t="s">
        <v>6</v>
      </c>
      <c r="E3" s="43" t="s">
        <v>36</v>
      </c>
      <c r="F3" s="43" t="s">
        <v>39</v>
      </c>
      <c r="G3" s="55" t="s">
        <v>5</v>
      </c>
      <c r="H3" s="44" t="s">
        <v>29</v>
      </c>
      <c r="I3" s="45" t="s">
        <v>37</v>
      </c>
      <c r="J3" s="42" t="s">
        <v>28</v>
      </c>
      <c r="K3" s="53" t="s">
        <v>30</v>
      </c>
      <c r="L3" s="53" t="s">
        <v>31</v>
      </c>
    </row>
    <row r="4" spans="1:12" ht="39.950000000000003" customHeight="1" x14ac:dyDescent="0.25">
      <c r="A4" s="46" t="s">
        <v>52</v>
      </c>
      <c r="B4" s="46">
        <v>1</v>
      </c>
      <c r="C4" s="46">
        <v>1</v>
      </c>
      <c r="D4" s="36" t="s">
        <v>40</v>
      </c>
      <c r="E4" s="32" t="s">
        <v>46</v>
      </c>
      <c r="F4" s="41" t="s">
        <v>53</v>
      </c>
      <c r="G4" s="56">
        <v>418.6</v>
      </c>
      <c r="H4" s="34">
        <f>REITORIA!H4+MUSEU!H4+CEART!H4+CESFI!H4+CEFID!H4+CERES!H4</f>
        <v>43</v>
      </c>
      <c r="I4" s="47">
        <f>(REITORIA!H4-REITORIA!I4)+(MUSEU!H4-MUSEU!I4)+(CEART!H4-CEART!I4)+(CESFI!H4-CESFI!I4)+(CEFID!H4-CEFID!I4)+(CERES!H4-CERES!I4)</f>
        <v>18</v>
      </c>
      <c r="J4" s="54">
        <f>H4-I4</f>
        <v>25</v>
      </c>
      <c r="K4" s="39">
        <f>G4*H4</f>
        <v>17999.8</v>
      </c>
      <c r="L4" s="39">
        <f>G4*I4</f>
        <v>7534.8</v>
      </c>
    </row>
    <row r="5" spans="1:12" ht="39.950000000000003" customHeight="1" x14ac:dyDescent="0.25">
      <c r="A5" s="100" t="s">
        <v>52</v>
      </c>
      <c r="B5" s="100">
        <v>2</v>
      </c>
      <c r="C5" s="46">
        <v>2</v>
      </c>
      <c r="D5" s="36" t="s">
        <v>41</v>
      </c>
      <c r="E5" s="32" t="s">
        <v>47</v>
      </c>
      <c r="F5" s="52" t="s">
        <v>53</v>
      </c>
      <c r="G5" s="57">
        <v>150</v>
      </c>
      <c r="H5" s="34">
        <f>REITORIA!H5+MUSEU!H5+CEART!H5+CESFI!H5+CEFID!H5+CERES!H5</f>
        <v>18</v>
      </c>
      <c r="I5" s="47">
        <f>(REITORIA!H5-REITORIA!I5)+(MUSEU!H5-MUSEU!I5)+(CEART!H5-CEART!I5)+(CESFI!H5-CESFI!I5)+(CEFID!H5-CEFID!I5)+(CERES!H5-CERES!I5)</f>
        <v>2</v>
      </c>
      <c r="J5" s="54">
        <f t="shared" ref="J5:J10" si="0">H5-I5</f>
        <v>16</v>
      </c>
      <c r="K5" s="39">
        <f t="shared" ref="K5:K10" si="1">G5*H5</f>
        <v>2700</v>
      </c>
      <c r="L5" s="39">
        <f t="shared" ref="L5:L10" si="2">G5*I5</f>
        <v>300</v>
      </c>
    </row>
    <row r="6" spans="1:12" ht="39.950000000000003" customHeight="1" x14ac:dyDescent="0.25">
      <c r="A6" s="101"/>
      <c r="B6" s="101"/>
      <c r="C6" s="31">
        <v>3</v>
      </c>
      <c r="D6" s="36" t="s">
        <v>42</v>
      </c>
      <c r="E6" s="20" t="s">
        <v>9</v>
      </c>
      <c r="F6" s="52" t="s">
        <v>53</v>
      </c>
      <c r="G6" s="57">
        <v>0.73</v>
      </c>
      <c r="H6" s="34">
        <f>REITORIA!H6+MUSEU!H6+CEART!H6+CESFI!H6+CEFID!H6+CERES!H6</f>
        <v>5750</v>
      </c>
      <c r="I6" s="47">
        <f>(REITORIA!H6-REITORIA!I6)+(MUSEU!H6-MUSEU!I6)+(CEART!H6-CEART!I6)+(CESFI!H6-CESFI!I6)+(CEFID!H6-CEFID!I6)+(CERES!H6-CERES!I6)</f>
        <v>200</v>
      </c>
      <c r="J6" s="54">
        <f t="shared" si="0"/>
        <v>5550</v>
      </c>
      <c r="K6" s="39">
        <f t="shared" si="1"/>
        <v>4197.5</v>
      </c>
      <c r="L6" s="39">
        <f t="shared" si="2"/>
        <v>146</v>
      </c>
    </row>
    <row r="7" spans="1:12" ht="39.950000000000003" customHeight="1" x14ac:dyDescent="0.25">
      <c r="A7" s="100" t="s">
        <v>52</v>
      </c>
      <c r="B7" s="100">
        <v>3</v>
      </c>
      <c r="C7" s="31">
        <v>4</v>
      </c>
      <c r="D7" s="37" t="s">
        <v>43</v>
      </c>
      <c r="E7" s="20" t="s">
        <v>47</v>
      </c>
      <c r="F7" s="52" t="s">
        <v>54</v>
      </c>
      <c r="G7" s="57">
        <v>150</v>
      </c>
      <c r="H7" s="34">
        <f>REITORIA!H7+MUSEU!H7+CEART!H7+CESFI!H7+CEFID!H7+CERES!H7</f>
        <v>23</v>
      </c>
      <c r="I7" s="47">
        <f>(REITORIA!H7-REITORIA!I7)+(MUSEU!H7-MUSEU!I7)+(CEART!H7-CEART!I7)+(CESFI!H7-CESFI!I7)+(CEFID!H7-CEFID!I7)+(CERES!H7-CERES!I7)</f>
        <v>5</v>
      </c>
      <c r="J7" s="54">
        <f t="shared" si="0"/>
        <v>18</v>
      </c>
      <c r="K7" s="39">
        <f t="shared" si="1"/>
        <v>3450</v>
      </c>
      <c r="L7" s="39">
        <f t="shared" si="2"/>
        <v>750</v>
      </c>
    </row>
    <row r="8" spans="1:12" ht="39.950000000000003" customHeight="1" x14ac:dyDescent="0.25">
      <c r="A8" s="101"/>
      <c r="B8" s="101"/>
      <c r="C8" s="31">
        <v>5</v>
      </c>
      <c r="D8" s="37" t="s">
        <v>44</v>
      </c>
      <c r="E8" s="20" t="s">
        <v>48</v>
      </c>
      <c r="F8" s="52" t="s">
        <v>54</v>
      </c>
      <c r="G8" s="57">
        <v>2.04</v>
      </c>
      <c r="H8" s="34">
        <f>REITORIA!H8+MUSEU!H8+CEART!H8+CESFI!H8+CEFID!H8+CERES!H8</f>
        <v>1635</v>
      </c>
      <c r="I8" s="47">
        <f>(REITORIA!H8-REITORIA!I8)+(MUSEU!H8-MUSEU!I8)+(CEART!H8-CEART!I8)+(CESFI!H8-CESFI!I8)+(CEFID!H8-CEFID!I8)+(CERES!H8-CERES!I8)</f>
        <v>970</v>
      </c>
      <c r="J8" s="54">
        <f t="shared" si="0"/>
        <v>665</v>
      </c>
      <c r="K8" s="39">
        <f t="shared" si="1"/>
        <v>3335.4</v>
      </c>
      <c r="L8" s="39">
        <f t="shared" si="2"/>
        <v>1978.8</v>
      </c>
    </row>
    <row r="9" spans="1:12" ht="39.950000000000003" customHeight="1" x14ac:dyDescent="0.25">
      <c r="A9" s="46" t="s">
        <v>52</v>
      </c>
      <c r="B9" s="100">
        <v>4</v>
      </c>
      <c r="C9" s="31">
        <v>6</v>
      </c>
      <c r="D9" s="37" t="s">
        <v>51</v>
      </c>
      <c r="E9" s="20" t="s">
        <v>47</v>
      </c>
      <c r="F9" s="52" t="s">
        <v>54</v>
      </c>
      <c r="G9" s="57">
        <v>67.66</v>
      </c>
      <c r="H9" s="34">
        <f>REITORIA!H9+MUSEU!H9+CEART!H9+CESFI!H9+CEFID!H9+CERES!H9</f>
        <v>30</v>
      </c>
      <c r="I9" s="47">
        <f>(REITORIA!H9-REITORIA!I9)+(MUSEU!H9-MUSEU!I9)+(CEART!H9-CEART!I9)+(CESFI!H9-CESFI!I9)+(CEFID!H9-CEFID!I9)+(CERES!H9-CERES!I9)</f>
        <v>10</v>
      </c>
      <c r="J9" s="54">
        <f t="shared" si="0"/>
        <v>20</v>
      </c>
      <c r="K9" s="39">
        <f t="shared" si="1"/>
        <v>2029.8</v>
      </c>
      <c r="L9" s="39">
        <f t="shared" si="2"/>
        <v>676.59999999999991</v>
      </c>
    </row>
    <row r="10" spans="1:12" ht="39.950000000000003" customHeight="1" x14ac:dyDescent="0.25">
      <c r="A10" s="46" t="s">
        <v>52</v>
      </c>
      <c r="B10" s="101"/>
      <c r="C10" s="31">
        <v>7</v>
      </c>
      <c r="D10" s="37" t="s">
        <v>45</v>
      </c>
      <c r="E10" s="20" t="s">
        <v>49</v>
      </c>
      <c r="F10" s="52" t="s">
        <v>54</v>
      </c>
      <c r="G10" s="57">
        <v>0.53</v>
      </c>
      <c r="H10" s="34">
        <f>REITORIA!H10+MUSEU!H10+CEART!H10+CESFI!H10+CEFID!H10+CERES!H10</f>
        <v>3600</v>
      </c>
      <c r="I10" s="47">
        <f>(REITORIA!H10-REITORIA!I10)+(MUSEU!H10-MUSEU!I10)+(CEART!H10-CEART!I10)+(CESFI!H10-CESFI!I10)+(CEFID!H10-CEFID!I10)+(CERES!H10-CERES!I10)</f>
        <v>1000</v>
      </c>
      <c r="J10" s="54">
        <f t="shared" si="0"/>
        <v>2600</v>
      </c>
      <c r="K10" s="39">
        <f t="shared" si="1"/>
        <v>1908</v>
      </c>
      <c r="L10" s="39">
        <f t="shared" si="2"/>
        <v>530</v>
      </c>
    </row>
    <row r="11" spans="1:12" x14ac:dyDescent="0.25">
      <c r="K11" s="38">
        <f>SUM(K4:K10)</f>
        <v>35620.5</v>
      </c>
      <c r="L11" s="38">
        <f>SUM(L4:L10)</f>
        <v>11916.199999999999</v>
      </c>
    </row>
    <row r="13" spans="1:12" x14ac:dyDescent="0.25">
      <c r="D13" s="1" t="s">
        <v>50</v>
      </c>
    </row>
    <row r="14" spans="1:12" ht="15.75" x14ac:dyDescent="0.25">
      <c r="H14" s="102" t="str">
        <f>A1</f>
        <v>PROCESSO: 151/2018/UDESC</v>
      </c>
      <c r="I14" s="103"/>
      <c r="J14" s="103"/>
      <c r="K14" s="103"/>
      <c r="L14" s="104"/>
    </row>
    <row r="15" spans="1:12" ht="31.5" customHeight="1" x14ac:dyDescent="0.25">
      <c r="H15" s="89" t="str">
        <f>D1</f>
        <v>COLETA DE RESÍDUOS QUÍMICOS, LABORATORIAIS, HOSPITALARES, ENTULHOS E LÂMPADAS PARA O CAMPUS I, CERES E CESFI DA UDESC</v>
      </c>
      <c r="I15" s="90"/>
      <c r="J15" s="90"/>
      <c r="K15" s="90"/>
      <c r="L15" s="91"/>
    </row>
    <row r="16" spans="1:12" ht="15.75" x14ac:dyDescent="0.25">
      <c r="H16" s="92" t="str">
        <f>H1</f>
        <v>VIGÊNCIA DA ATA: 26/03/2018 até 25/03/2019</v>
      </c>
      <c r="I16" s="93"/>
      <c r="J16" s="93"/>
      <c r="K16" s="93"/>
      <c r="L16" s="94"/>
    </row>
    <row r="17" spans="8:12" ht="16.5" customHeight="1" x14ac:dyDescent="0.25">
      <c r="H17" s="25" t="s">
        <v>32</v>
      </c>
      <c r="I17" s="26"/>
      <c r="J17" s="26"/>
      <c r="K17" s="26"/>
      <c r="L17" s="21">
        <f>K11</f>
        <v>35620.5</v>
      </c>
    </row>
    <row r="18" spans="8:12" ht="15.75" x14ac:dyDescent="0.25">
      <c r="H18" s="27" t="s">
        <v>33</v>
      </c>
      <c r="I18" s="28"/>
      <c r="J18" s="28"/>
      <c r="K18" s="28"/>
      <c r="L18" s="22">
        <f>L11</f>
        <v>11916.199999999999</v>
      </c>
    </row>
    <row r="19" spans="8:12" ht="15" customHeight="1" x14ac:dyDescent="0.25">
      <c r="H19" s="27" t="s">
        <v>34</v>
      </c>
      <c r="I19" s="28"/>
      <c r="J19" s="28"/>
      <c r="K19" s="28"/>
      <c r="L19" s="24"/>
    </row>
    <row r="20" spans="8:12" ht="15.75" x14ac:dyDescent="0.25">
      <c r="H20" s="29" t="s">
        <v>35</v>
      </c>
      <c r="I20" s="30"/>
      <c r="J20" s="30"/>
      <c r="K20" s="30"/>
      <c r="L20" s="23">
        <f>L18/L17</f>
        <v>0.33453208124535028</v>
      </c>
    </row>
    <row r="21" spans="8:12" ht="15.75" x14ac:dyDescent="0.25">
      <c r="H21" s="95" t="s">
        <v>67</v>
      </c>
      <c r="I21" s="96"/>
      <c r="J21" s="96"/>
      <c r="K21" s="96"/>
      <c r="L21" s="97"/>
    </row>
  </sheetData>
  <mergeCells count="13">
    <mergeCell ref="H15:L15"/>
    <mergeCell ref="H16:L16"/>
    <mergeCell ref="H21:L21"/>
    <mergeCell ref="H1:L1"/>
    <mergeCell ref="A2:L2"/>
    <mergeCell ref="A1:C1"/>
    <mergeCell ref="D1:G1"/>
    <mergeCell ref="A5:A6"/>
    <mergeCell ref="B5:B6"/>
    <mergeCell ref="A7:A8"/>
    <mergeCell ref="B7:B8"/>
    <mergeCell ref="B9:B10"/>
    <mergeCell ref="H14:L1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6" t="s">
        <v>11</v>
      </c>
      <c r="B1" s="106"/>
      <c r="C1" s="106"/>
      <c r="D1" s="106"/>
      <c r="E1" s="106"/>
      <c r="F1" s="106"/>
      <c r="G1" s="106"/>
      <c r="H1" s="106"/>
    </row>
    <row r="2" spans="1:8" ht="20.25" x14ac:dyDescent="0.2">
      <c r="B2" s="3"/>
    </row>
    <row r="3" spans="1:8" ht="47.25" customHeight="1" x14ac:dyDescent="0.2">
      <c r="A3" s="107" t="s">
        <v>12</v>
      </c>
      <c r="B3" s="107"/>
      <c r="C3" s="107"/>
      <c r="D3" s="107"/>
      <c r="E3" s="107"/>
      <c r="F3" s="107"/>
      <c r="G3" s="107"/>
      <c r="H3" s="107"/>
    </row>
    <row r="4" spans="1:8" ht="35.25" customHeight="1" x14ac:dyDescent="0.2">
      <c r="B4" s="4"/>
    </row>
    <row r="5" spans="1:8" ht="15" customHeight="1" x14ac:dyDescent="0.2">
      <c r="A5" s="108" t="s">
        <v>13</v>
      </c>
      <c r="B5" s="108"/>
      <c r="C5" s="108"/>
      <c r="D5" s="108"/>
      <c r="E5" s="108"/>
      <c r="F5" s="108"/>
      <c r="G5" s="108"/>
      <c r="H5" s="108"/>
    </row>
    <row r="6" spans="1:8" ht="15" customHeight="1" x14ac:dyDescent="0.2">
      <c r="A6" s="108" t="s">
        <v>14</v>
      </c>
      <c r="B6" s="108"/>
      <c r="C6" s="108"/>
      <c r="D6" s="108"/>
      <c r="E6" s="108"/>
      <c r="F6" s="108"/>
      <c r="G6" s="108"/>
      <c r="H6" s="108"/>
    </row>
    <row r="7" spans="1:8" ht="15" customHeight="1" x14ac:dyDescent="0.2">
      <c r="A7" s="108" t="s">
        <v>15</v>
      </c>
      <c r="B7" s="108"/>
      <c r="C7" s="108"/>
      <c r="D7" s="108"/>
      <c r="E7" s="108"/>
      <c r="F7" s="108"/>
      <c r="G7" s="108"/>
      <c r="H7" s="108"/>
    </row>
    <row r="8" spans="1:8" ht="15" customHeight="1" x14ac:dyDescent="0.2">
      <c r="A8" s="108" t="s">
        <v>16</v>
      </c>
      <c r="B8" s="108"/>
      <c r="C8" s="108"/>
      <c r="D8" s="108"/>
      <c r="E8" s="108"/>
      <c r="F8" s="108"/>
      <c r="G8" s="108"/>
      <c r="H8" s="108"/>
    </row>
    <row r="9" spans="1:8" ht="30" customHeight="1" x14ac:dyDescent="0.2">
      <c r="B9" s="5"/>
    </row>
    <row r="10" spans="1:8" ht="105" customHeight="1" x14ac:dyDescent="0.2">
      <c r="A10" s="109" t="s">
        <v>17</v>
      </c>
      <c r="B10" s="109"/>
      <c r="C10" s="109"/>
      <c r="D10" s="109"/>
      <c r="E10" s="109"/>
      <c r="F10" s="109"/>
      <c r="G10" s="109"/>
      <c r="H10" s="109"/>
    </row>
    <row r="11" spans="1:8" ht="15.75" thickBot="1" x14ac:dyDescent="0.25">
      <c r="B11" s="6"/>
    </row>
    <row r="12" spans="1:8" ht="48.75" thickBot="1" x14ac:dyDescent="0.25">
      <c r="A12" s="7" t="s">
        <v>10</v>
      </c>
      <c r="B12" s="7" t="s">
        <v>8</v>
      </c>
      <c r="C12" s="8" t="s">
        <v>18</v>
      </c>
      <c r="D12" s="8" t="s">
        <v>9</v>
      </c>
      <c r="E12" s="8" t="s">
        <v>19</v>
      </c>
      <c r="F12" s="8" t="s">
        <v>20</v>
      </c>
      <c r="G12" s="8" t="s">
        <v>21</v>
      </c>
      <c r="H12" s="8" t="s">
        <v>22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0" t="s">
        <v>23</v>
      </c>
      <c r="B19" s="110"/>
      <c r="C19" s="110"/>
      <c r="D19" s="110"/>
      <c r="E19" s="110"/>
      <c r="F19" s="110"/>
      <c r="G19" s="110"/>
      <c r="H19" s="110"/>
    </row>
    <row r="20" spans="1:8" ht="14.25" x14ac:dyDescent="0.2">
      <c r="A20" s="111" t="s">
        <v>24</v>
      </c>
      <c r="B20" s="111"/>
      <c r="C20" s="111"/>
      <c r="D20" s="111"/>
      <c r="E20" s="111"/>
      <c r="F20" s="111"/>
      <c r="G20" s="111"/>
      <c r="H20" s="111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2" t="s">
        <v>25</v>
      </c>
      <c r="B24" s="112"/>
      <c r="C24" s="112"/>
      <c r="D24" s="112"/>
      <c r="E24" s="112"/>
      <c r="F24" s="112"/>
      <c r="G24" s="112"/>
      <c r="H24" s="112"/>
    </row>
    <row r="25" spans="1:8" ht="15" customHeight="1" x14ac:dyDescent="0.2">
      <c r="A25" s="112" t="s">
        <v>26</v>
      </c>
      <c r="B25" s="112"/>
      <c r="C25" s="112"/>
      <c r="D25" s="112"/>
      <c r="E25" s="112"/>
      <c r="F25" s="112"/>
      <c r="G25" s="112"/>
      <c r="H25" s="112"/>
    </row>
    <row r="26" spans="1:8" ht="15" customHeight="1" x14ac:dyDescent="0.2">
      <c r="A26" s="105" t="s">
        <v>27</v>
      </c>
      <c r="B26" s="105"/>
      <c r="C26" s="105"/>
      <c r="D26" s="105"/>
      <c r="E26" s="105"/>
      <c r="F26" s="105"/>
      <c r="G26" s="105"/>
      <c r="H26" s="10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REITORIA</vt:lpstr>
      <vt:lpstr>MUSEU</vt:lpstr>
      <vt:lpstr>CEART</vt:lpstr>
      <vt:lpstr>CESFI</vt:lpstr>
      <vt:lpstr>CEFID</vt:lpstr>
      <vt:lpstr>CERES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2015-07-08T21:27:45Z</cp:lastPrinted>
  <dcterms:created xsi:type="dcterms:W3CDTF">2010-06-19T20:43:11Z</dcterms:created>
  <dcterms:modified xsi:type="dcterms:W3CDTF">2018-10-09T17:11:38Z</dcterms:modified>
</cp:coreProperties>
</file>