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PE 0154.2019 SGPE 11556.2018 - Aviamentos para a UDESC - SRP vig 06.03.20\"/>
    </mc:Choice>
  </mc:AlternateContent>
  <xr:revisionPtr revIDLastSave="0" documentId="13_ncr:1_{DB215113-6E5B-43C5-8379-92F3B2C02B54}" xr6:coauthVersionLast="45" xr6:coauthVersionMax="45" xr10:uidLastSave="{00000000-0000-0000-0000-000000000000}"/>
  <bookViews>
    <workbookView xWindow="-28920" yWindow="3990" windowWidth="29040" windowHeight="15840" tabRatio="857" xr2:uid="{00000000-000D-0000-FFFF-FFFF00000000}"/>
  </bookViews>
  <sheets>
    <sheet name="CEART" sheetId="163" r:id="rId1"/>
    <sheet name="CEFID" sheetId="164" r:id="rId2"/>
    <sheet name="GESTOR" sheetId="162" r:id="rId3"/>
    <sheet name="Modelo Anexo II IN 002_2014" sheetId="77" r:id="rId4"/>
  </sheets>
  <definedNames>
    <definedName name="diasuteis" localSheetId="1">#REF!</definedName>
    <definedName name="diasuteis" localSheetId="2">#REF!</definedName>
    <definedName name="diasuteis">#REF!</definedName>
    <definedName name="Ferias" localSheetId="1">#REF!</definedName>
    <definedName name="Ferias" localSheetId="2">#REF!</definedName>
    <definedName name="Ferias">#REF!</definedName>
    <definedName name="RD" localSheetId="1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63" l="1"/>
  <c r="O14" i="163"/>
  <c r="M14" i="163"/>
  <c r="I18" i="162" l="1"/>
  <c r="I17" i="162"/>
  <c r="I16" i="162"/>
  <c r="J5" i="162"/>
  <c r="M5" i="162" s="1"/>
  <c r="J6" i="162"/>
  <c r="J7" i="162"/>
  <c r="J8" i="162"/>
  <c r="M8" i="162" s="1"/>
  <c r="J9" i="162"/>
  <c r="M9" i="162" s="1"/>
  <c r="J10" i="162"/>
  <c r="J11" i="162"/>
  <c r="M11" i="162" s="1"/>
  <c r="J12" i="162"/>
  <c r="M12" i="162" s="1"/>
  <c r="J13" i="162"/>
  <c r="M13" i="162" s="1"/>
  <c r="J4" i="162"/>
  <c r="M4" i="162" s="1"/>
  <c r="K5" i="164"/>
  <c r="L5" i="164" s="1"/>
  <c r="K6" i="164"/>
  <c r="K7" i="164"/>
  <c r="L7" i="164" s="1"/>
  <c r="K8" i="164"/>
  <c r="L8" i="164" s="1"/>
  <c r="K9" i="164"/>
  <c r="L9" i="164" s="1"/>
  <c r="K10" i="164"/>
  <c r="L10" i="164" s="1"/>
  <c r="K11" i="164"/>
  <c r="L11" i="164" s="1"/>
  <c r="K12" i="164"/>
  <c r="L12" i="164" s="1"/>
  <c r="K13" i="164"/>
  <c r="L13" i="164" s="1"/>
  <c r="K4" i="164"/>
  <c r="L4" i="164" s="1"/>
  <c r="K5" i="163"/>
  <c r="L5" i="163" s="1"/>
  <c r="K6" i="163"/>
  <c r="L6" i="163" s="1"/>
  <c r="K7" i="163"/>
  <c r="L7" i="163" s="1"/>
  <c r="K8" i="163"/>
  <c r="L8" i="163" s="1"/>
  <c r="K9" i="163"/>
  <c r="L9" i="163" s="1"/>
  <c r="K10" i="163"/>
  <c r="L10" i="163" s="1"/>
  <c r="K11" i="163"/>
  <c r="L11" i="163" s="1"/>
  <c r="K12" i="163"/>
  <c r="L12" i="163" s="1"/>
  <c r="K13" i="163"/>
  <c r="L13" i="163" s="1"/>
  <c r="K4" i="163"/>
  <c r="L4" i="163" s="1"/>
  <c r="K10" i="162" l="1"/>
  <c r="N10" i="162" s="1"/>
  <c r="K6" i="162"/>
  <c r="N6" i="162" s="1"/>
  <c r="L6" i="164"/>
  <c r="K12" i="162"/>
  <c r="N12" i="162" s="1"/>
  <c r="K4" i="162"/>
  <c r="N4" i="162" s="1"/>
  <c r="K8" i="162"/>
  <c r="N8" i="162" s="1"/>
  <c r="K13" i="162"/>
  <c r="N13" i="162" s="1"/>
  <c r="K11" i="162"/>
  <c r="N11" i="162" s="1"/>
  <c r="K9" i="162"/>
  <c r="N9" i="162" s="1"/>
  <c r="K7" i="162"/>
  <c r="N7" i="162" s="1"/>
  <c r="K5" i="162"/>
  <c r="L5" i="162" s="1"/>
  <c r="L10" i="162"/>
  <c r="M7" i="162"/>
  <c r="L6" i="162"/>
  <c r="M10" i="162"/>
  <c r="M6" i="162"/>
  <c r="M14" i="162" s="1"/>
  <c r="N19" i="162" s="1"/>
  <c r="N5" i="162" l="1"/>
  <c r="N14" i="162"/>
  <c r="N20" i="162" s="1"/>
  <c r="L8" i="162"/>
  <c r="L13" i="162"/>
  <c r="L9" i="162"/>
  <c r="L4" i="162"/>
  <c r="L7" i="162"/>
  <c r="L12" i="162"/>
  <c r="L11" i="162"/>
  <c r="N22" i="162" l="1"/>
</calcChain>
</file>

<file path=xl/sharedStrings.xml><?xml version="1.0" encoding="utf-8"?>
<sst xmlns="http://schemas.openxmlformats.org/spreadsheetml/2006/main" count="253" uniqueCount="74">
  <si>
    <t>Saldo / Automático</t>
  </si>
  <si>
    <t>...../...../......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</si>
  <si>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</si>
  <si>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</si>
  <si>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</si>
  <si>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</si>
  <si>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</si>
  <si>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</si>
  <si>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</si>
  <si>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</si>
  <si>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</si>
  <si>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</si>
  <si>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</si>
  <si>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</si>
  <si>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</si>
  <si>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</si>
  <si>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</si>
  <si>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</si>
  <si>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</si>
  <si>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</si>
  <si>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</si>
  <si>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</si>
  <si>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</si>
  <si>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</si>
  <si>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Valor Total da Ata com Aditivo</t>
  </si>
  <si>
    <t>Valor Utilizado</t>
  </si>
  <si>
    <t>% Aditivos</t>
  </si>
  <si>
    <t>% Utilizado</t>
  </si>
  <si>
    <t>Valor Registrado</t>
  </si>
  <si>
    <t>Peça</t>
  </si>
  <si>
    <t>339030-23</t>
  </si>
  <si>
    <t>Especificação</t>
  </si>
  <si>
    <t>Detalhamento</t>
  </si>
  <si>
    <t xml:space="preserve">CENTRO PARTICIPANTE: CEART </t>
  </si>
  <si>
    <t>CENTRO PARTICIPANTE: GESTOR</t>
  </si>
  <si>
    <t xml:space="preserve"> Contrato nº  xxxx/2017 Qtde. DT</t>
  </si>
  <si>
    <t>Empresa</t>
  </si>
  <si>
    <t>Grupo-Classe</t>
  </si>
  <si>
    <t>Código NUC</t>
  </si>
  <si>
    <t>Quantidade</t>
  </si>
  <si>
    <t>Preço Unitário</t>
  </si>
  <si>
    <t>42-02</t>
  </si>
  <si>
    <t>PROCESSO: 154/2019/UDESC</t>
  </si>
  <si>
    <t xml:space="preserve">OBJETO: Aquisição de Material de Aviamentos para o Centro de Artes </t>
  </si>
  <si>
    <t>VIGÊNCIA DA ATA: 07/03/19 Até 06/03/2020</t>
  </si>
  <si>
    <t>SIMONE KACIANO DE ARAÚJO ME CNPJ 11.234.029/0001-54</t>
  </si>
  <si>
    <t>Linha de costura 120.  Cone com 2000 jardas. Composição 100% poliéster. Tex: 28. Cor branca</t>
  </si>
  <si>
    <t>00400-6-023</t>
  </si>
  <si>
    <t>Linha de costura 120.  Cone com 2000 jardas. Composição 100% poliéster. Tex: 28. Cor preta</t>
  </si>
  <si>
    <t>00400-6-019</t>
  </si>
  <si>
    <t>Linha de costura.  Cone com 2000 jardas. Composição 100% poliéster. Tex: 28. Cores diversas a escolha</t>
  </si>
  <si>
    <t>00400-6-011</t>
  </si>
  <si>
    <t xml:space="preserve">Soutache (cordão). 55% viscose, 45% algodão, rolo com 50 m, cor vermelha.  </t>
  </si>
  <si>
    <t>Rolo</t>
  </si>
  <si>
    <t>52-01</t>
  </si>
  <si>
    <t>07901-4-002</t>
  </si>
  <si>
    <t xml:space="preserve">Soutache (cordão). 55% viscose, 45% algodão, rolo com 50 m, cor verde.  </t>
  </si>
  <si>
    <t xml:space="preserve">Soutache (cordão). 55% viscose, 45% algodão, rolo com 50 m, corpreta.  </t>
  </si>
  <si>
    <t xml:space="preserve">Soutache (cordão). 55% viscose, 45% algodão, rolo com 50 m, cor azul.  </t>
  </si>
  <si>
    <t>Alfinete de cabeça. Alfinete fabricado em aço niquelado com cabeça número 29. Caixa com peso líquido de 50g.</t>
  </si>
  <si>
    <t>Caixa</t>
  </si>
  <si>
    <t>00563-0-015</t>
  </si>
  <si>
    <t>MACHADO COMÉRCIO OBRAS E SERVIÇOS EIRELI CNPJ 16.954.128/0001-24</t>
  </si>
  <si>
    <t>Motor Eletrônico sem parada de agulha. Potência de 550 W, com velocidade máxima de 3450RPM ajustável. Voltagem: 220 V</t>
  </si>
  <si>
    <t>12333-1-002</t>
  </si>
  <si>
    <t>339030-25</t>
  </si>
  <si>
    <t xml:space="preserve">Motor Eletrônico com parada de agulha. Potência de 550 W, com velocidade máxima de 4500 RPM ajustável. Voltagem: 220 V. </t>
  </si>
  <si>
    <t>Qtde Registrada</t>
  </si>
  <si>
    <t>Quantidade Utilizada</t>
  </si>
  <si>
    <t xml:space="preserve">Resumo Atualizado em </t>
  </si>
  <si>
    <t xml:space="preserve"> Contrato nº  278/2019 Qtde. DT</t>
  </si>
  <si>
    <t xml:space="preserve"> Contrato nº  685/2019 Qtde. DT</t>
  </si>
  <si>
    <t xml:space="preserve"> Contrato nº  283/2020 Qtde. DT</t>
  </si>
  <si>
    <t xml:space="preserve"> Contrato nº  280/2020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</si>
</sst>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00\-00"/>
  </numFmts>
  <fonts count="2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1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44" fontId="4" fillId="10" borderId="1" xfId="13" applyFont="1" applyFill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vertical="center" wrapText="1"/>
      <protection locked="0"/>
    </xf>
    <xf numFmtId="44" fontId="4" fillId="0" borderId="0" xfId="13" applyFont="1" applyFill="1" applyAlignment="1">
      <alignment horizontal="center" vertical="center" wrapText="1"/>
    </xf>
    <xf numFmtId="0" fontId="4" fillId="7" borderId="12" xfId="1" applyFont="1" applyFill="1" applyBorder="1" applyAlignment="1" applyProtection="1">
      <alignment horizontal="left"/>
      <protection locked="0"/>
    </xf>
    <xf numFmtId="0" fontId="4" fillId="7" borderId="18" xfId="1" applyFont="1" applyFill="1" applyBorder="1" applyAlignment="1" applyProtection="1">
      <alignment horizontal="left"/>
      <protection locked="0"/>
    </xf>
    <xf numFmtId="44" fontId="4" fillId="7" borderId="18" xfId="13" applyFont="1" applyFill="1" applyBorder="1" applyAlignment="1" applyProtection="1">
      <alignment horizontal="left"/>
      <protection locked="0"/>
    </xf>
    <xf numFmtId="168" fontId="4" fillId="7" borderId="6" xfId="1" applyNumberFormat="1" applyFont="1" applyFill="1" applyBorder="1" applyAlignment="1" applyProtection="1">
      <alignment horizontal="right"/>
      <protection locked="0"/>
    </xf>
    <xf numFmtId="0" fontId="4" fillId="7" borderId="14" xfId="1" applyFont="1" applyFill="1" applyBorder="1" applyAlignment="1" applyProtection="1">
      <alignment horizontal="left"/>
      <protection locked="0"/>
    </xf>
    <xf numFmtId="0" fontId="4" fillId="7" borderId="0" xfId="1" applyFont="1" applyFill="1" applyBorder="1" applyAlignment="1" applyProtection="1">
      <alignment horizontal="left"/>
      <protection locked="0"/>
    </xf>
    <xf numFmtId="44" fontId="4" fillId="7" borderId="0" xfId="13" applyFont="1" applyFill="1" applyBorder="1" applyAlignment="1" applyProtection="1">
      <alignment horizontal="left"/>
      <protection locked="0"/>
    </xf>
    <xf numFmtId="168" fontId="4" fillId="7" borderId="11" xfId="1" applyNumberFormat="1" applyFont="1" applyFill="1" applyBorder="1" applyAlignment="1" applyProtection="1">
      <alignment horizontal="right"/>
      <protection locked="0"/>
    </xf>
    <xf numFmtId="2" fontId="4" fillId="7" borderId="11" xfId="1" applyNumberFormat="1" applyFont="1" applyFill="1" applyBorder="1" applyAlignment="1">
      <alignment horizontal="right"/>
    </xf>
    <xf numFmtId="0" fontId="4" fillId="7" borderId="15" xfId="1" applyFont="1" applyFill="1" applyBorder="1" applyAlignment="1" applyProtection="1">
      <alignment horizontal="left"/>
      <protection locked="0"/>
    </xf>
    <xf numFmtId="0" fontId="4" fillId="7" borderId="17" xfId="1" applyFont="1" applyFill="1" applyBorder="1" applyAlignment="1" applyProtection="1">
      <alignment horizontal="left"/>
      <protection locked="0"/>
    </xf>
    <xf numFmtId="44" fontId="4" fillId="7" borderId="17" xfId="13" applyFont="1" applyFill="1" applyBorder="1" applyAlignment="1" applyProtection="1">
      <alignment horizontal="left"/>
      <protection locked="0"/>
    </xf>
    <xf numFmtId="9" fontId="4" fillId="7" borderId="7" xfId="12" applyFont="1" applyFill="1" applyBorder="1" applyAlignment="1" applyProtection="1">
      <alignment horizontal="right"/>
      <protection locked="0"/>
    </xf>
    <xf numFmtId="0" fontId="4" fillId="0" borderId="0" xfId="1" applyFont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15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/>
    </xf>
    <xf numFmtId="169" fontId="17" fillId="8" borderId="1" xfId="0" applyNumberFormat="1" applyFont="1" applyFill="1" applyBorder="1" applyAlignment="1">
      <alignment horizontal="center" vertical="center" wrapText="1"/>
    </xf>
    <xf numFmtId="44" fontId="17" fillId="8" borderId="1" xfId="13" applyFont="1" applyFill="1" applyBorder="1" applyAlignment="1">
      <alignment vertical="center"/>
    </xf>
    <xf numFmtId="44" fontId="4" fillId="0" borderId="1" xfId="13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13" borderId="1" xfId="0" applyNumberFormat="1" applyFont="1" applyFill="1" applyBorder="1" applyAlignment="1">
      <alignment horizontal="center" vertical="center" wrapText="1"/>
    </xf>
    <xf numFmtId="166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44" fontId="17" fillId="12" borderId="1" xfId="13" applyFont="1" applyFill="1" applyBorder="1" applyAlignment="1">
      <alignment vertical="center"/>
    </xf>
    <xf numFmtId="44" fontId="17" fillId="0" borderId="1" xfId="13" applyFont="1" applyFill="1" applyBorder="1" applyAlignment="1">
      <alignment vertical="center"/>
    </xf>
    <xf numFmtId="0" fontId="10" fillId="12" borderId="10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44" fontId="4" fillId="0" borderId="0" xfId="13" applyFont="1" applyFill="1" applyAlignment="1" applyProtection="1">
      <alignment vertical="center" wrapText="1"/>
      <protection locked="0"/>
    </xf>
    <xf numFmtId="44" fontId="4" fillId="0" borderId="0" xfId="13" applyFont="1" applyFill="1" applyAlignment="1">
      <alignment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8" borderId="6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1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center" vertical="center" wrapText="1"/>
    </xf>
    <xf numFmtId="0" fontId="4" fillId="6" borderId="9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4" fillId="7" borderId="8" xfId="1" applyFont="1" applyFill="1" applyBorder="1" applyAlignment="1" applyProtection="1">
      <alignment horizontal="left"/>
      <protection locked="0"/>
    </xf>
    <xf numFmtId="0" fontId="4" fillId="7" borderId="9" xfId="1" applyFont="1" applyFill="1" applyBorder="1" applyAlignment="1" applyProtection="1">
      <alignment horizontal="left"/>
      <protection locked="0"/>
    </xf>
    <xf numFmtId="0" fontId="4" fillId="7" borderId="10" xfId="1" applyFont="1" applyFill="1" applyBorder="1" applyAlignment="1" applyProtection="1">
      <alignment horizontal="left"/>
      <protection locked="0"/>
    </xf>
    <xf numFmtId="0" fontId="4" fillId="7" borderId="12" xfId="1" applyFont="1" applyFill="1" applyBorder="1" applyAlignment="1">
      <alignment horizontal="left" vertical="center" wrapText="1"/>
    </xf>
    <xf numFmtId="0" fontId="4" fillId="7" borderId="18" xfId="1" applyFont="1" applyFill="1" applyBorder="1" applyAlignment="1">
      <alignment horizontal="left" vertical="center" wrapText="1"/>
    </xf>
    <xf numFmtId="0" fontId="4" fillId="7" borderId="13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7" borderId="15" xfId="1" applyFont="1" applyFill="1" applyBorder="1" applyAlignment="1">
      <alignment horizontal="left" vertical="center" wrapText="1"/>
    </xf>
    <xf numFmtId="0" fontId="4" fillId="7" borderId="17" xfId="1" applyFont="1" applyFill="1" applyBorder="1" applyAlignment="1">
      <alignment horizontal="left" vertical="center" wrapText="1"/>
    </xf>
    <xf numFmtId="0" fontId="4" fillId="7" borderId="16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13" borderId="1" xfId="1" applyFont="1" applyFill="1" applyBorder="1" applyAlignment="1" applyProtection="1">
      <alignment horizontal="center" vertical="center" wrapText="1"/>
      <protection locked="0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4"/>
  <sheetViews>
    <sheetView tabSelected="1" zoomScale="80" zoomScaleNormal="80" workbookViewId="0">
      <selection activeCell="K9" sqref="K9"/>
    </sheetView>
  </sheetViews>
  <sheetFormatPr defaultColWidth="9.73046875" defaultRowHeight="30" customHeight="1" x14ac:dyDescent="0.45"/>
  <cols>
    <col min="1" max="1" width="9.73046875" style="1" customWidth="1"/>
    <col min="2" max="2" width="40.3984375" style="1" customWidth="1"/>
    <col min="3" max="3" width="10.265625" style="1" customWidth="1"/>
    <col min="4" max="4" width="32.3984375" style="1" customWidth="1"/>
    <col min="5" max="5" width="14.59765625" style="1" customWidth="1"/>
    <col min="6" max="6" width="13" style="1" customWidth="1"/>
    <col min="7" max="8" width="16.1328125" style="1" customWidth="1"/>
    <col min="9" max="9" width="20.3984375" style="1" customWidth="1"/>
    <col min="10" max="10" width="15.3984375" style="30" customWidth="1"/>
    <col min="11" max="11" width="13.265625" style="25" customWidth="1"/>
    <col min="12" max="12" width="12.59765625" style="17" customWidth="1"/>
    <col min="13" max="21" width="13.59765625" style="53" customWidth="1"/>
    <col min="22" max="79" width="9.73046875" style="44"/>
    <col min="80" max="16384" width="9.73046875" style="15"/>
  </cols>
  <sheetData>
    <row r="1" spans="1:79" ht="30" customHeight="1" x14ac:dyDescent="0.45">
      <c r="A1" s="92" t="s">
        <v>42</v>
      </c>
      <c r="B1" s="92"/>
      <c r="C1" s="92"/>
      <c r="D1" s="92"/>
      <c r="E1" s="93" t="s">
        <v>43</v>
      </c>
      <c r="F1" s="94"/>
      <c r="G1" s="94"/>
      <c r="H1" s="94"/>
      <c r="I1" s="95"/>
      <c r="J1" s="93" t="s">
        <v>44</v>
      </c>
      <c r="K1" s="94"/>
      <c r="L1" s="95"/>
      <c r="M1" s="82" t="s">
        <v>70</v>
      </c>
      <c r="N1" s="82" t="s">
        <v>71</v>
      </c>
      <c r="O1" s="82" t="s">
        <v>72</v>
      </c>
      <c r="P1" s="82" t="s">
        <v>73</v>
      </c>
      <c r="Q1" s="82" t="s">
        <v>35</v>
      </c>
      <c r="R1" s="82" t="s">
        <v>35</v>
      </c>
      <c r="S1" s="82" t="s">
        <v>35</v>
      </c>
      <c r="T1" s="82" t="s">
        <v>35</v>
      </c>
      <c r="U1" s="82" t="s">
        <v>35</v>
      </c>
    </row>
    <row r="2" spans="1:79" ht="30" customHeight="1" x14ac:dyDescent="0.4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82"/>
      <c r="N2" s="82"/>
      <c r="O2" s="82"/>
      <c r="P2" s="82"/>
      <c r="Q2" s="82"/>
      <c r="R2" s="82"/>
      <c r="S2" s="82"/>
      <c r="T2" s="82"/>
      <c r="U2" s="82"/>
    </row>
    <row r="3" spans="1:79" s="16" customFormat="1" ht="30" customHeight="1" x14ac:dyDescent="0.35">
      <c r="A3" s="46" t="s">
        <v>5</v>
      </c>
      <c r="B3" s="46" t="s">
        <v>36</v>
      </c>
      <c r="C3" s="46" t="s">
        <v>3</v>
      </c>
      <c r="D3" s="47" t="s">
        <v>31</v>
      </c>
      <c r="E3" s="50" t="s">
        <v>4</v>
      </c>
      <c r="F3" s="47" t="s">
        <v>37</v>
      </c>
      <c r="G3" s="47" t="s">
        <v>38</v>
      </c>
      <c r="H3" s="47" t="s">
        <v>40</v>
      </c>
      <c r="I3" s="47" t="s">
        <v>32</v>
      </c>
      <c r="J3" s="71" t="s">
        <v>39</v>
      </c>
      <c r="K3" s="21" t="s">
        <v>0</v>
      </c>
      <c r="L3" s="20" t="s">
        <v>2</v>
      </c>
      <c r="M3" s="81">
        <v>43917</v>
      </c>
      <c r="N3" s="81">
        <v>43616</v>
      </c>
      <c r="O3" s="81">
        <v>43889</v>
      </c>
      <c r="P3" s="81">
        <v>43889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</row>
    <row r="4" spans="1:79" ht="30" customHeight="1" x14ac:dyDescent="0.45">
      <c r="A4" s="83">
        <v>2</v>
      </c>
      <c r="B4" s="86" t="s">
        <v>45</v>
      </c>
      <c r="C4" s="48">
        <v>29</v>
      </c>
      <c r="D4" s="61" t="s">
        <v>46</v>
      </c>
      <c r="E4" s="62" t="s">
        <v>29</v>
      </c>
      <c r="F4" s="62" t="s">
        <v>41</v>
      </c>
      <c r="G4" s="63" t="s">
        <v>47</v>
      </c>
      <c r="H4" s="65">
        <v>4</v>
      </c>
      <c r="I4" s="51" t="s">
        <v>30</v>
      </c>
      <c r="J4" s="74">
        <v>400</v>
      </c>
      <c r="K4" s="23">
        <f>J4-(SUM(M4:AD4))</f>
        <v>330</v>
      </c>
      <c r="L4" s="24" t="str">
        <f t="shared" ref="L4" si="0">IF(K4&lt;0,"ATENÇÃO","OK")</f>
        <v>OK</v>
      </c>
      <c r="M4" s="52"/>
      <c r="N4" s="52"/>
      <c r="O4" s="52">
        <v>70</v>
      </c>
      <c r="P4" s="52"/>
      <c r="Q4" s="52"/>
      <c r="R4" s="52"/>
      <c r="S4" s="52"/>
      <c r="T4" s="52"/>
      <c r="U4" s="52"/>
    </row>
    <row r="5" spans="1:79" ht="30" customHeight="1" x14ac:dyDescent="0.45">
      <c r="A5" s="84"/>
      <c r="B5" s="87"/>
      <c r="C5" s="48">
        <v>30</v>
      </c>
      <c r="D5" s="61" t="s">
        <v>48</v>
      </c>
      <c r="E5" s="62" t="s">
        <v>29</v>
      </c>
      <c r="F5" s="62" t="s">
        <v>41</v>
      </c>
      <c r="G5" s="63" t="s">
        <v>49</v>
      </c>
      <c r="H5" s="65">
        <v>4.1500000000000004</v>
      </c>
      <c r="I5" s="51" t="s">
        <v>30</v>
      </c>
      <c r="J5" s="74">
        <v>400</v>
      </c>
      <c r="K5" s="23">
        <f t="shared" ref="K5:K13" si="1">J5-(SUM(M5:AD5))</f>
        <v>230</v>
      </c>
      <c r="L5" s="24" t="str">
        <f t="shared" ref="L5:L13" si="2">IF(K5&lt;0,"ATENÇÃO","OK")</f>
        <v>OK</v>
      </c>
      <c r="M5" s="117">
        <v>100</v>
      </c>
      <c r="N5" s="52"/>
      <c r="O5" s="52">
        <v>70</v>
      </c>
      <c r="P5" s="52"/>
      <c r="Q5" s="52"/>
      <c r="R5" s="52"/>
      <c r="S5" s="52"/>
      <c r="T5" s="52"/>
      <c r="U5" s="52"/>
    </row>
    <row r="6" spans="1:79" s="27" customFormat="1" ht="30" customHeight="1" x14ac:dyDescent="0.45">
      <c r="A6" s="84"/>
      <c r="B6" s="87"/>
      <c r="C6" s="48">
        <v>31</v>
      </c>
      <c r="D6" s="61" t="s">
        <v>50</v>
      </c>
      <c r="E6" s="62" t="s">
        <v>29</v>
      </c>
      <c r="F6" s="62" t="s">
        <v>41</v>
      </c>
      <c r="G6" s="62" t="s">
        <v>51</v>
      </c>
      <c r="H6" s="65">
        <v>4.1500000000000004</v>
      </c>
      <c r="I6" s="51" t="s">
        <v>30</v>
      </c>
      <c r="J6" s="74">
        <v>400</v>
      </c>
      <c r="K6" s="23">
        <f t="shared" si="1"/>
        <v>270</v>
      </c>
      <c r="L6" s="24" t="str">
        <f t="shared" si="2"/>
        <v>OK</v>
      </c>
      <c r="M6" s="52"/>
      <c r="N6" s="52"/>
      <c r="O6" s="52">
        <v>130</v>
      </c>
      <c r="P6" s="52"/>
      <c r="Q6" s="52"/>
      <c r="R6" s="52"/>
      <c r="S6" s="52"/>
      <c r="T6" s="52"/>
      <c r="U6" s="52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</row>
    <row r="7" spans="1:79" ht="30" customHeight="1" x14ac:dyDescent="0.45">
      <c r="A7" s="84"/>
      <c r="B7" s="87"/>
      <c r="C7" s="48">
        <v>32</v>
      </c>
      <c r="D7" s="49" t="s">
        <v>52</v>
      </c>
      <c r="E7" s="62" t="s">
        <v>53</v>
      </c>
      <c r="F7" s="62" t="s">
        <v>54</v>
      </c>
      <c r="G7" s="63" t="s">
        <v>55</v>
      </c>
      <c r="H7" s="65">
        <v>9.3000000000000007</v>
      </c>
      <c r="I7" s="51" t="s">
        <v>30</v>
      </c>
      <c r="J7" s="74">
        <v>20</v>
      </c>
      <c r="K7" s="23">
        <f t="shared" si="1"/>
        <v>20</v>
      </c>
      <c r="L7" s="24" t="str">
        <f t="shared" si="2"/>
        <v>OK</v>
      </c>
      <c r="M7" s="52"/>
      <c r="N7" s="52"/>
      <c r="O7" s="52"/>
      <c r="P7" s="52"/>
      <c r="Q7" s="52"/>
      <c r="R7" s="52"/>
      <c r="S7" s="52"/>
      <c r="T7" s="52"/>
      <c r="U7" s="52"/>
    </row>
    <row r="8" spans="1:79" ht="30" customHeight="1" x14ac:dyDescent="0.45">
      <c r="A8" s="84"/>
      <c r="B8" s="87"/>
      <c r="C8" s="48">
        <v>33</v>
      </c>
      <c r="D8" s="49" t="s">
        <v>56</v>
      </c>
      <c r="E8" s="62" t="s">
        <v>53</v>
      </c>
      <c r="F8" s="62" t="s">
        <v>54</v>
      </c>
      <c r="G8" s="63" t="s">
        <v>55</v>
      </c>
      <c r="H8" s="65">
        <v>9.3000000000000007</v>
      </c>
      <c r="I8" s="51" t="s">
        <v>30</v>
      </c>
      <c r="J8" s="75">
        <v>20</v>
      </c>
      <c r="K8" s="23">
        <f t="shared" si="1"/>
        <v>20</v>
      </c>
      <c r="L8" s="24" t="str">
        <f t="shared" si="2"/>
        <v>OK</v>
      </c>
      <c r="M8" s="52"/>
      <c r="N8" s="52"/>
      <c r="O8" s="52"/>
      <c r="P8" s="52"/>
      <c r="Q8" s="52"/>
      <c r="R8" s="52"/>
      <c r="S8" s="52"/>
      <c r="T8" s="52"/>
      <c r="U8" s="52"/>
    </row>
    <row r="9" spans="1:79" ht="30" customHeight="1" x14ac:dyDescent="0.45">
      <c r="A9" s="84"/>
      <c r="B9" s="87"/>
      <c r="C9" s="48">
        <v>34</v>
      </c>
      <c r="D9" s="49" t="s">
        <v>57</v>
      </c>
      <c r="E9" s="62" t="s">
        <v>53</v>
      </c>
      <c r="F9" s="62" t="s">
        <v>54</v>
      </c>
      <c r="G9" s="63" t="s">
        <v>55</v>
      </c>
      <c r="H9" s="66">
        <v>9.3000000000000007</v>
      </c>
      <c r="I9" s="51" t="s">
        <v>30</v>
      </c>
      <c r="J9" s="75">
        <v>20</v>
      </c>
      <c r="K9" s="23">
        <f t="shared" si="1"/>
        <v>20</v>
      </c>
      <c r="L9" s="24" t="str">
        <f t="shared" si="2"/>
        <v>OK</v>
      </c>
      <c r="M9" s="52"/>
      <c r="N9" s="52"/>
      <c r="O9" s="52"/>
      <c r="P9" s="52"/>
      <c r="Q9" s="52"/>
      <c r="R9" s="52"/>
      <c r="S9" s="52"/>
      <c r="T9" s="52"/>
      <c r="U9" s="52"/>
    </row>
    <row r="10" spans="1:79" ht="30" customHeight="1" x14ac:dyDescent="0.45">
      <c r="A10" s="84"/>
      <c r="B10" s="87"/>
      <c r="C10" s="48">
        <v>35</v>
      </c>
      <c r="D10" s="49" t="s">
        <v>58</v>
      </c>
      <c r="E10" s="62" t="s">
        <v>53</v>
      </c>
      <c r="F10" s="62" t="s">
        <v>54</v>
      </c>
      <c r="G10" s="63" t="s">
        <v>55</v>
      </c>
      <c r="H10" s="66">
        <v>9.3000000000000007</v>
      </c>
      <c r="I10" s="51" t="s">
        <v>30</v>
      </c>
      <c r="J10" s="74">
        <v>20</v>
      </c>
      <c r="K10" s="23">
        <f t="shared" si="1"/>
        <v>20</v>
      </c>
      <c r="L10" s="24" t="str">
        <f t="shared" si="2"/>
        <v>OK</v>
      </c>
      <c r="M10" s="52"/>
      <c r="N10" s="52"/>
      <c r="O10" s="52"/>
      <c r="P10" s="52"/>
      <c r="Q10" s="52"/>
      <c r="R10" s="52"/>
      <c r="S10" s="52"/>
      <c r="T10" s="52"/>
      <c r="U10" s="52"/>
    </row>
    <row r="11" spans="1:79" ht="30" customHeight="1" x14ac:dyDescent="0.45">
      <c r="A11" s="85"/>
      <c r="B11" s="88"/>
      <c r="C11" s="48">
        <v>36</v>
      </c>
      <c r="D11" s="49" t="s">
        <v>59</v>
      </c>
      <c r="E11" s="62" t="s">
        <v>60</v>
      </c>
      <c r="F11" s="64">
        <v>1001</v>
      </c>
      <c r="G11" s="63" t="s">
        <v>61</v>
      </c>
      <c r="H11" s="66">
        <v>4.78</v>
      </c>
      <c r="I11" s="51" t="s">
        <v>30</v>
      </c>
      <c r="J11" s="74">
        <v>100</v>
      </c>
      <c r="K11" s="23">
        <f t="shared" si="1"/>
        <v>80</v>
      </c>
      <c r="L11" s="24" t="str">
        <f t="shared" si="2"/>
        <v>OK</v>
      </c>
      <c r="M11" s="52"/>
      <c r="N11" s="52"/>
      <c r="O11" s="52">
        <v>20</v>
      </c>
      <c r="P11" s="52"/>
      <c r="Q11" s="52"/>
      <c r="R11" s="52"/>
      <c r="S11" s="52"/>
      <c r="T11" s="52"/>
      <c r="U11" s="52"/>
    </row>
    <row r="12" spans="1:79" ht="30" customHeight="1" x14ac:dyDescent="0.45">
      <c r="A12" s="89">
        <v>4</v>
      </c>
      <c r="B12" s="90" t="s">
        <v>62</v>
      </c>
      <c r="C12" s="55">
        <v>69</v>
      </c>
      <c r="D12" s="56" t="s">
        <v>63</v>
      </c>
      <c r="E12" s="57" t="s">
        <v>29</v>
      </c>
      <c r="F12" s="58">
        <v>4201</v>
      </c>
      <c r="G12" s="60" t="s">
        <v>64</v>
      </c>
      <c r="H12" s="66">
        <v>700</v>
      </c>
      <c r="I12" s="59" t="s">
        <v>65</v>
      </c>
      <c r="J12" s="76">
        <v>11</v>
      </c>
      <c r="K12" s="23">
        <f t="shared" si="1"/>
        <v>4</v>
      </c>
      <c r="L12" s="24" t="str">
        <f t="shared" si="2"/>
        <v>OK</v>
      </c>
      <c r="M12" s="52"/>
      <c r="N12" s="117">
        <v>4</v>
      </c>
      <c r="O12" s="52"/>
      <c r="P12" s="52">
        <v>3</v>
      </c>
      <c r="Q12" s="52"/>
      <c r="R12" s="52"/>
      <c r="S12" s="52"/>
      <c r="T12" s="52"/>
      <c r="U12" s="52"/>
    </row>
    <row r="13" spans="1:79" ht="30" customHeight="1" x14ac:dyDescent="0.45">
      <c r="A13" s="89"/>
      <c r="B13" s="91"/>
      <c r="C13" s="55">
        <v>70</v>
      </c>
      <c r="D13" s="56" t="s">
        <v>66</v>
      </c>
      <c r="E13" s="57" t="s">
        <v>29</v>
      </c>
      <c r="F13" s="58">
        <v>4201</v>
      </c>
      <c r="G13" s="60" t="s">
        <v>64</v>
      </c>
      <c r="H13" s="66">
        <v>1100</v>
      </c>
      <c r="I13" s="59" t="s">
        <v>65</v>
      </c>
      <c r="J13" s="76">
        <v>5</v>
      </c>
      <c r="K13" s="23">
        <f t="shared" si="1"/>
        <v>0</v>
      </c>
      <c r="L13" s="24" t="str">
        <f t="shared" si="2"/>
        <v>OK</v>
      </c>
      <c r="M13" s="52"/>
      <c r="N13" s="117">
        <v>2</v>
      </c>
      <c r="O13" s="52"/>
      <c r="P13" s="52">
        <v>3</v>
      </c>
      <c r="Q13" s="52"/>
      <c r="R13" s="52"/>
      <c r="S13" s="52"/>
      <c r="T13" s="52"/>
      <c r="U13" s="52"/>
    </row>
    <row r="14" spans="1:79" ht="30" customHeight="1" x14ac:dyDescent="0.45">
      <c r="M14" s="53">
        <f>SUMPRODUCT(H4:H13,M4:M13)</f>
        <v>415.00000000000006</v>
      </c>
      <c r="O14" s="53">
        <f>SUMPRODUCT(H4:H13,O4:O13)</f>
        <v>1205.5999999999999</v>
      </c>
      <c r="P14" s="53">
        <f>SUMPRODUCT(H4:H13,P4:P13)</f>
        <v>5400</v>
      </c>
    </row>
  </sheetData>
  <mergeCells count="17">
    <mergeCell ref="U1:U2"/>
    <mergeCell ref="A2:L2"/>
    <mergeCell ref="M1:M2"/>
    <mergeCell ref="N1:N2"/>
    <mergeCell ref="O1:O2"/>
    <mergeCell ref="P1:P2"/>
    <mergeCell ref="Q1:Q2"/>
    <mergeCell ref="R1:R2"/>
    <mergeCell ref="A1:D1"/>
    <mergeCell ref="E1:I1"/>
    <mergeCell ref="J1:L1"/>
    <mergeCell ref="S1:S2"/>
    <mergeCell ref="T1:T2"/>
    <mergeCell ref="A4:A11"/>
    <mergeCell ref="B4:B11"/>
    <mergeCell ref="A12:A13"/>
    <mergeCell ref="B12:B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13"/>
  <sheetViews>
    <sheetView zoomScale="80" zoomScaleNormal="80" workbookViewId="0">
      <selection activeCell="H13" sqref="H13"/>
    </sheetView>
  </sheetViews>
  <sheetFormatPr defaultColWidth="9.73046875" defaultRowHeight="30" customHeight="1" x14ac:dyDescent="0.45"/>
  <cols>
    <col min="1" max="1" width="9.73046875" style="1" customWidth="1"/>
    <col min="2" max="2" width="40.3984375" style="1" customWidth="1"/>
    <col min="3" max="3" width="10.265625" style="1" customWidth="1"/>
    <col min="4" max="4" width="32.3984375" style="1" customWidth="1"/>
    <col min="5" max="5" width="14.59765625" style="1" customWidth="1"/>
    <col min="6" max="6" width="13" style="1" customWidth="1"/>
    <col min="7" max="8" width="16.1328125" style="1" customWidth="1"/>
    <col min="9" max="9" width="20.3984375" style="1" customWidth="1"/>
    <col min="10" max="10" width="16.265625" style="29" customWidth="1"/>
    <col min="11" max="11" width="13.265625" style="25" customWidth="1"/>
    <col min="12" max="12" width="12.59765625" style="17" customWidth="1"/>
    <col min="13" max="21" width="13.59765625" style="53" customWidth="1"/>
    <col min="22" max="79" width="9.73046875" style="44"/>
    <col min="80" max="16384" width="9.73046875" style="15"/>
  </cols>
  <sheetData>
    <row r="1" spans="1:79" ht="30" customHeight="1" x14ac:dyDescent="0.45">
      <c r="A1" s="92" t="s">
        <v>42</v>
      </c>
      <c r="B1" s="92"/>
      <c r="C1" s="92"/>
      <c r="D1" s="92"/>
      <c r="E1" s="93" t="s">
        <v>43</v>
      </c>
      <c r="F1" s="94"/>
      <c r="G1" s="94"/>
      <c r="H1" s="94"/>
      <c r="I1" s="95"/>
      <c r="J1" s="94"/>
      <c r="K1" s="94"/>
      <c r="L1" s="95"/>
      <c r="M1" s="82" t="s">
        <v>35</v>
      </c>
      <c r="N1" s="82" t="s">
        <v>35</v>
      </c>
      <c r="O1" s="82" t="s">
        <v>35</v>
      </c>
      <c r="P1" s="82" t="s">
        <v>35</v>
      </c>
      <c r="Q1" s="82" t="s">
        <v>35</v>
      </c>
      <c r="R1" s="82" t="s">
        <v>35</v>
      </c>
      <c r="S1" s="82" t="s">
        <v>35</v>
      </c>
      <c r="T1" s="82" t="s">
        <v>35</v>
      </c>
      <c r="U1" s="82" t="s">
        <v>35</v>
      </c>
    </row>
    <row r="2" spans="1:79" ht="30" customHeight="1" x14ac:dyDescent="0.4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82"/>
      <c r="N2" s="82"/>
      <c r="O2" s="82"/>
      <c r="P2" s="82"/>
      <c r="Q2" s="82"/>
      <c r="R2" s="82"/>
      <c r="S2" s="82"/>
      <c r="T2" s="82"/>
      <c r="U2" s="82"/>
    </row>
    <row r="3" spans="1:79" s="16" customFormat="1" ht="30" customHeight="1" x14ac:dyDescent="0.35">
      <c r="A3" s="46" t="s">
        <v>5</v>
      </c>
      <c r="B3" s="46" t="s">
        <v>36</v>
      </c>
      <c r="C3" s="46" t="s">
        <v>3</v>
      </c>
      <c r="D3" s="47" t="s">
        <v>31</v>
      </c>
      <c r="E3" s="50" t="s">
        <v>4</v>
      </c>
      <c r="F3" s="47" t="s">
        <v>37</v>
      </c>
      <c r="G3" s="47" t="s">
        <v>38</v>
      </c>
      <c r="H3" s="47" t="s">
        <v>40</v>
      </c>
      <c r="I3" s="47" t="s">
        <v>32</v>
      </c>
      <c r="J3" s="70" t="s">
        <v>67</v>
      </c>
      <c r="K3" s="21" t="s">
        <v>0</v>
      </c>
      <c r="L3" s="20" t="s">
        <v>2</v>
      </c>
      <c r="M3" s="22" t="s">
        <v>1</v>
      </c>
      <c r="N3" s="22" t="s">
        <v>1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</row>
    <row r="4" spans="1:79" ht="30" customHeight="1" x14ac:dyDescent="0.45">
      <c r="A4" s="83">
        <v>2</v>
      </c>
      <c r="B4" s="86" t="s">
        <v>45</v>
      </c>
      <c r="C4" s="48">
        <v>29</v>
      </c>
      <c r="D4" s="61" t="s">
        <v>46</v>
      </c>
      <c r="E4" s="62" t="s">
        <v>29</v>
      </c>
      <c r="F4" s="62" t="s">
        <v>41</v>
      </c>
      <c r="G4" s="63" t="s">
        <v>47</v>
      </c>
      <c r="H4" s="65">
        <v>4</v>
      </c>
      <c r="I4" s="51" t="s">
        <v>30</v>
      </c>
      <c r="J4" s="77">
        <v>2</v>
      </c>
      <c r="K4" s="23">
        <f>J4-(SUM(M4:AD4))</f>
        <v>2</v>
      </c>
      <c r="L4" s="24" t="str">
        <f t="shared" ref="L4" si="0">IF(K4&lt;0,"ATENÇÃO","OK")</f>
        <v>OK</v>
      </c>
      <c r="M4" s="52"/>
      <c r="N4" s="52"/>
      <c r="O4" s="52"/>
      <c r="P4" s="52"/>
      <c r="Q4" s="52"/>
      <c r="R4" s="52"/>
      <c r="S4" s="52"/>
      <c r="T4" s="52"/>
      <c r="U4" s="52"/>
    </row>
    <row r="5" spans="1:79" ht="30" customHeight="1" x14ac:dyDescent="0.45">
      <c r="A5" s="84"/>
      <c r="B5" s="87"/>
      <c r="C5" s="48">
        <v>30</v>
      </c>
      <c r="D5" s="61" t="s">
        <v>48</v>
      </c>
      <c r="E5" s="62" t="s">
        <v>29</v>
      </c>
      <c r="F5" s="62" t="s">
        <v>41</v>
      </c>
      <c r="G5" s="63" t="s">
        <v>49</v>
      </c>
      <c r="H5" s="65">
        <v>4.1500000000000004</v>
      </c>
      <c r="I5" s="51" t="s">
        <v>30</v>
      </c>
      <c r="J5" s="77"/>
      <c r="K5" s="23">
        <f t="shared" ref="K5:K13" si="1">J5-(SUM(M5:AD5))</f>
        <v>0</v>
      </c>
      <c r="L5" s="24" t="str">
        <f t="shared" ref="L5:L13" si="2">IF(K5&lt;0,"ATENÇÃO","OK")</f>
        <v>OK</v>
      </c>
      <c r="M5" s="52"/>
      <c r="N5" s="52"/>
      <c r="O5" s="52"/>
      <c r="P5" s="52"/>
      <c r="Q5" s="52"/>
      <c r="R5" s="52"/>
      <c r="S5" s="52"/>
      <c r="T5" s="52"/>
      <c r="U5" s="52"/>
    </row>
    <row r="6" spans="1:79" s="27" customFormat="1" ht="30" customHeight="1" x14ac:dyDescent="0.45">
      <c r="A6" s="84"/>
      <c r="B6" s="87"/>
      <c r="C6" s="48">
        <v>31</v>
      </c>
      <c r="D6" s="61" t="s">
        <v>50</v>
      </c>
      <c r="E6" s="62" t="s">
        <v>29</v>
      </c>
      <c r="F6" s="62" t="s">
        <v>41</v>
      </c>
      <c r="G6" s="62" t="s">
        <v>51</v>
      </c>
      <c r="H6" s="65">
        <v>4.1500000000000004</v>
      </c>
      <c r="I6" s="51" t="s">
        <v>30</v>
      </c>
      <c r="J6" s="77"/>
      <c r="K6" s="23">
        <f t="shared" si="1"/>
        <v>0</v>
      </c>
      <c r="L6" s="24" t="str">
        <f t="shared" si="2"/>
        <v>OK</v>
      </c>
      <c r="M6" s="52"/>
      <c r="N6" s="52"/>
      <c r="O6" s="52"/>
      <c r="P6" s="52"/>
      <c r="Q6" s="52"/>
      <c r="R6" s="52"/>
      <c r="S6" s="52"/>
      <c r="T6" s="52"/>
      <c r="U6" s="52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</row>
    <row r="7" spans="1:79" ht="30" customHeight="1" x14ac:dyDescent="0.45">
      <c r="A7" s="84"/>
      <c r="B7" s="87"/>
      <c r="C7" s="48">
        <v>32</v>
      </c>
      <c r="D7" s="49" t="s">
        <v>52</v>
      </c>
      <c r="E7" s="62" t="s">
        <v>53</v>
      </c>
      <c r="F7" s="62" t="s">
        <v>54</v>
      </c>
      <c r="G7" s="63" t="s">
        <v>55</v>
      </c>
      <c r="H7" s="65">
        <v>9.3000000000000007</v>
      </c>
      <c r="I7" s="51" t="s">
        <v>30</v>
      </c>
      <c r="J7" s="77"/>
      <c r="K7" s="23">
        <f t="shared" si="1"/>
        <v>0</v>
      </c>
      <c r="L7" s="24" t="str">
        <f t="shared" si="2"/>
        <v>OK</v>
      </c>
      <c r="M7" s="52"/>
      <c r="N7" s="52"/>
      <c r="O7" s="52"/>
      <c r="P7" s="52"/>
      <c r="Q7" s="52"/>
      <c r="R7" s="52"/>
      <c r="S7" s="52"/>
      <c r="T7" s="52"/>
      <c r="U7" s="52"/>
    </row>
    <row r="8" spans="1:79" ht="30" customHeight="1" x14ac:dyDescent="0.45">
      <c r="A8" s="84"/>
      <c r="B8" s="87"/>
      <c r="C8" s="48">
        <v>33</v>
      </c>
      <c r="D8" s="49" t="s">
        <v>56</v>
      </c>
      <c r="E8" s="62" t="s">
        <v>53</v>
      </c>
      <c r="F8" s="62" t="s">
        <v>54</v>
      </c>
      <c r="G8" s="63" t="s">
        <v>55</v>
      </c>
      <c r="H8" s="65">
        <v>9.3000000000000007</v>
      </c>
      <c r="I8" s="51" t="s">
        <v>30</v>
      </c>
      <c r="J8" s="78">
        <v>5</v>
      </c>
      <c r="K8" s="23">
        <f t="shared" si="1"/>
        <v>5</v>
      </c>
      <c r="L8" s="24" t="str">
        <f t="shared" si="2"/>
        <v>OK</v>
      </c>
      <c r="M8" s="52"/>
      <c r="N8" s="52"/>
      <c r="O8" s="52"/>
      <c r="P8" s="52"/>
      <c r="Q8" s="52"/>
      <c r="R8" s="52"/>
      <c r="S8" s="52"/>
      <c r="T8" s="52"/>
      <c r="U8" s="52"/>
    </row>
    <row r="9" spans="1:79" ht="30" customHeight="1" x14ac:dyDescent="0.45">
      <c r="A9" s="84"/>
      <c r="B9" s="87"/>
      <c r="C9" s="48">
        <v>34</v>
      </c>
      <c r="D9" s="49" t="s">
        <v>57</v>
      </c>
      <c r="E9" s="62" t="s">
        <v>53</v>
      </c>
      <c r="F9" s="62" t="s">
        <v>54</v>
      </c>
      <c r="G9" s="63" t="s">
        <v>55</v>
      </c>
      <c r="H9" s="66">
        <v>9.3000000000000007</v>
      </c>
      <c r="I9" s="51" t="s">
        <v>30</v>
      </c>
      <c r="J9" s="78">
        <v>1</v>
      </c>
      <c r="K9" s="23">
        <f t="shared" si="1"/>
        <v>1</v>
      </c>
      <c r="L9" s="24" t="str">
        <f t="shared" si="2"/>
        <v>OK</v>
      </c>
      <c r="M9" s="52"/>
      <c r="N9" s="52"/>
      <c r="O9" s="52"/>
      <c r="P9" s="52"/>
      <c r="Q9" s="52"/>
      <c r="R9" s="52"/>
      <c r="S9" s="52"/>
      <c r="T9" s="52"/>
      <c r="U9" s="52"/>
    </row>
    <row r="10" spans="1:79" ht="30" customHeight="1" x14ac:dyDescent="0.45">
      <c r="A10" s="84"/>
      <c r="B10" s="87"/>
      <c r="C10" s="48">
        <v>35</v>
      </c>
      <c r="D10" s="49" t="s">
        <v>58</v>
      </c>
      <c r="E10" s="62" t="s">
        <v>53</v>
      </c>
      <c r="F10" s="62" t="s">
        <v>54</v>
      </c>
      <c r="G10" s="63" t="s">
        <v>55</v>
      </c>
      <c r="H10" s="66">
        <v>9.3000000000000007</v>
      </c>
      <c r="I10" s="51" t="s">
        <v>30</v>
      </c>
      <c r="J10" s="77">
        <v>5</v>
      </c>
      <c r="K10" s="23">
        <f t="shared" si="1"/>
        <v>5</v>
      </c>
      <c r="L10" s="24" t="str">
        <f t="shared" si="2"/>
        <v>OK</v>
      </c>
      <c r="M10" s="52"/>
      <c r="N10" s="52"/>
      <c r="O10" s="52"/>
      <c r="P10" s="52"/>
      <c r="Q10" s="52"/>
      <c r="R10" s="52"/>
      <c r="S10" s="52"/>
      <c r="T10" s="52"/>
      <c r="U10" s="52"/>
    </row>
    <row r="11" spans="1:79" ht="30" customHeight="1" x14ac:dyDescent="0.45">
      <c r="A11" s="85"/>
      <c r="B11" s="88"/>
      <c r="C11" s="48">
        <v>36</v>
      </c>
      <c r="D11" s="49" t="s">
        <v>59</v>
      </c>
      <c r="E11" s="62" t="s">
        <v>60</v>
      </c>
      <c r="F11" s="64">
        <v>1001</v>
      </c>
      <c r="G11" s="63" t="s">
        <v>61</v>
      </c>
      <c r="H11" s="66">
        <v>4.78</v>
      </c>
      <c r="I11" s="51" t="s">
        <v>30</v>
      </c>
      <c r="J11" s="77">
        <v>100</v>
      </c>
      <c r="K11" s="23">
        <f t="shared" si="1"/>
        <v>100</v>
      </c>
      <c r="L11" s="24" t="str">
        <f t="shared" si="2"/>
        <v>OK</v>
      </c>
      <c r="M11" s="52"/>
      <c r="N11" s="52"/>
      <c r="O11" s="52"/>
      <c r="P11" s="52"/>
      <c r="Q11" s="52"/>
      <c r="R11" s="52"/>
      <c r="S11" s="52"/>
      <c r="T11" s="52"/>
      <c r="U11" s="52"/>
    </row>
    <row r="12" spans="1:79" ht="30" customHeight="1" x14ac:dyDescent="0.45">
      <c r="A12" s="89">
        <v>4</v>
      </c>
      <c r="B12" s="90" t="s">
        <v>62</v>
      </c>
      <c r="C12" s="55">
        <v>69</v>
      </c>
      <c r="D12" s="56" t="s">
        <v>63</v>
      </c>
      <c r="E12" s="57" t="s">
        <v>29</v>
      </c>
      <c r="F12" s="58">
        <v>4201</v>
      </c>
      <c r="G12" s="60" t="s">
        <v>64</v>
      </c>
      <c r="H12" s="66">
        <v>700</v>
      </c>
      <c r="I12" s="59" t="s">
        <v>65</v>
      </c>
      <c r="J12" s="77"/>
      <c r="K12" s="23">
        <f t="shared" si="1"/>
        <v>0</v>
      </c>
      <c r="L12" s="24" t="str">
        <f t="shared" si="2"/>
        <v>OK</v>
      </c>
      <c r="M12" s="52"/>
      <c r="N12" s="52"/>
      <c r="O12" s="52"/>
      <c r="P12" s="52"/>
      <c r="Q12" s="52"/>
      <c r="R12" s="52"/>
      <c r="S12" s="52"/>
      <c r="T12" s="52"/>
      <c r="U12" s="52"/>
    </row>
    <row r="13" spans="1:79" ht="30" customHeight="1" x14ac:dyDescent="0.45">
      <c r="A13" s="89"/>
      <c r="B13" s="91"/>
      <c r="C13" s="55">
        <v>70</v>
      </c>
      <c r="D13" s="56" t="s">
        <v>66</v>
      </c>
      <c r="E13" s="57" t="s">
        <v>29</v>
      </c>
      <c r="F13" s="58">
        <v>4201</v>
      </c>
      <c r="G13" s="60" t="s">
        <v>64</v>
      </c>
      <c r="H13" s="66">
        <v>1100</v>
      </c>
      <c r="I13" s="59" t="s">
        <v>65</v>
      </c>
      <c r="J13" s="77"/>
      <c r="K13" s="23">
        <f t="shared" si="1"/>
        <v>0</v>
      </c>
      <c r="L13" s="24" t="str">
        <f t="shared" si="2"/>
        <v>OK</v>
      </c>
      <c r="M13" s="52"/>
      <c r="N13" s="52"/>
      <c r="O13" s="52"/>
      <c r="P13" s="52"/>
      <c r="Q13" s="52"/>
      <c r="R13" s="52"/>
      <c r="S13" s="52"/>
      <c r="T13" s="52"/>
      <c r="U13" s="52"/>
    </row>
  </sheetData>
  <mergeCells count="17">
    <mergeCell ref="Q1:Q2"/>
    <mergeCell ref="R1:R2"/>
    <mergeCell ref="S1:S2"/>
    <mergeCell ref="T1:T2"/>
    <mergeCell ref="U1:U2"/>
    <mergeCell ref="A4:A11"/>
    <mergeCell ref="B4:B11"/>
    <mergeCell ref="A12:A13"/>
    <mergeCell ref="B12:B13"/>
    <mergeCell ref="P1:P2"/>
    <mergeCell ref="A1:D1"/>
    <mergeCell ref="E1:I1"/>
    <mergeCell ref="J1:L1"/>
    <mergeCell ref="M1:M2"/>
    <mergeCell ref="N1:N2"/>
    <mergeCell ref="O1:O2"/>
    <mergeCell ref="A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3"/>
  <sheetViews>
    <sheetView topLeftCell="A5" zoomScale="98" zoomScaleNormal="98" workbookViewId="0">
      <selection activeCell="I11" sqref="I11"/>
    </sheetView>
  </sheetViews>
  <sheetFormatPr defaultColWidth="9.73046875" defaultRowHeight="30" customHeight="1" x14ac:dyDescent="0.45"/>
  <cols>
    <col min="1" max="1" width="8.265625" style="1" customWidth="1"/>
    <col min="2" max="2" width="26.1328125" style="1" customWidth="1"/>
    <col min="3" max="3" width="9.59765625" style="1" customWidth="1"/>
    <col min="4" max="4" width="30.86328125" style="1" customWidth="1"/>
    <col min="5" max="5" width="15.86328125" style="1" customWidth="1"/>
    <col min="6" max="6" width="12.73046875" style="1" customWidth="1"/>
    <col min="7" max="7" width="16.59765625" style="1" customWidth="1"/>
    <col min="8" max="8" width="13.3984375" style="30" customWidth="1"/>
    <col min="9" max="9" width="16.265625" style="19" customWidth="1"/>
    <col min="10" max="11" width="13.265625" style="25" customWidth="1"/>
    <col min="12" max="12" width="12.59765625" style="17" customWidth="1"/>
    <col min="13" max="13" width="16.59765625" style="19" customWidth="1"/>
    <col min="14" max="14" width="16.59765625" style="25" customWidth="1"/>
    <col min="15" max="15" width="12.59765625" style="17" customWidth="1"/>
    <col min="16" max="16" width="15.73046875" style="18" customWidth="1"/>
    <col min="17" max="17" width="18.265625" style="18" customWidth="1"/>
    <col min="18" max="27" width="12" style="18" customWidth="1"/>
    <col min="28" max="16384" width="9.73046875" style="15"/>
  </cols>
  <sheetData>
    <row r="1" spans="1:27" ht="30" customHeight="1" x14ac:dyDescent="0.45">
      <c r="A1" s="92" t="s">
        <v>42</v>
      </c>
      <c r="B1" s="92"/>
      <c r="C1" s="92"/>
      <c r="D1" s="92" t="s">
        <v>43</v>
      </c>
      <c r="E1" s="92"/>
      <c r="F1" s="92"/>
      <c r="G1" s="92"/>
      <c r="H1" s="92"/>
      <c r="I1" s="93" t="s">
        <v>44</v>
      </c>
      <c r="J1" s="94"/>
      <c r="K1" s="94"/>
      <c r="L1" s="94"/>
      <c r="M1" s="94"/>
      <c r="N1" s="9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30" customHeight="1" x14ac:dyDescent="0.45">
      <c r="A2" s="96" t="s">
        <v>34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s="16" customFormat="1" ht="30" customHeight="1" x14ac:dyDescent="0.35">
      <c r="A3" s="46" t="s">
        <v>5</v>
      </c>
      <c r="B3" s="46" t="s">
        <v>36</v>
      </c>
      <c r="C3" s="46" t="s">
        <v>3</v>
      </c>
      <c r="D3" s="47" t="s">
        <v>31</v>
      </c>
      <c r="E3" s="50" t="s">
        <v>4</v>
      </c>
      <c r="F3" s="47" t="s">
        <v>37</v>
      </c>
      <c r="G3" s="47" t="s">
        <v>38</v>
      </c>
      <c r="H3" s="47" t="s">
        <v>32</v>
      </c>
      <c r="I3" s="47" t="s">
        <v>40</v>
      </c>
      <c r="J3" s="67" t="s">
        <v>67</v>
      </c>
      <c r="K3" s="21" t="s">
        <v>68</v>
      </c>
      <c r="L3" s="20" t="s">
        <v>23</v>
      </c>
      <c r="M3" s="54" t="s">
        <v>28</v>
      </c>
      <c r="N3" s="54" t="s">
        <v>25</v>
      </c>
    </row>
    <row r="4" spans="1:27" ht="30" customHeight="1" x14ac:dyDescent="0.45">
      <c r="A4" s="83">
        <v>2</v>
      </c>
      <c r="B4" s="86" t="s">
        <v>45</v>
      </c>
      <c r="C4" s="48">
        <v>29</v>
      </c>
      <c r="D4" s="61" t="s">
        <v>46</v>
      </c>
      <c r="E4" s="62" t="s">
        <v>29</v>
      </c>
      <c r="F4" s="62" t="s">
        <v>41</v>
      </c>
      <c r="G4" s="63" t="s">
        <v>47</v>
      </c>
      <c r="H4" s="51" t="s">
        <v>30</v>
      </c>
      <c r="I4" s="72">
        <v>4</v>
      </c>
      <c r="J4" s="68">
        <f>CEART!J4+CEFID!J4</f>
        <v>402</v>
      </c>
      <c r="K4" s="28">
        <f>(CEART!J4-CEART!K4)+(CEFID!J4-CEFID!K4)</f>
        <v>70</v>
      </c>
      <c r="L4" s="69">
        <f t="shared" ref="L4" si="0">J4-K4</f>
        <v>332</v>
      </c>
      <c r="M4" s="26">
        <f>I4*J4</f>
        <v>1608</v>
      </c>
      <c r="N4" s="26">
        <f>I4*K4</f>
        <v>280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30" customHeight="1" x14ac:dyDescent="0.45">
      <c r="A5" s="84"/>
      <c r="B5" s="87"/>
      <c r="C5" s="48">
        <v>30</v>
      </c>
      <c r="D5" s="61" t="s">
        <v>48</v>
      </c>
      <c r="E5" s="62" t="s">
        <v>29</v>
      </c>
      <c r="F5" s="62" t="s">
        <v>41</v>
      </c>
      <c r="G5" s="63" t="s">
        <v>49</v>
      </c>
      <c r="H5" s="51" t="s">
        <v>30</v>
      </c>
      <c r="I5" s="72">
        <v>4.1500000000000004</v>
      </c>
      <c r="J5" s="68">
        <f>CEART!J5+CEFID!J5</f>
        <v>400</v>
      </c>
      <c r="K5" s="28">
        <f>(CEART!J5-CEART!K5)+(CEFID!J5-CEFID!K5)</f>
        <v>170</v>
      </c>
      <c r="L5" s="69">
        <f t="shared" ref="L5:L13" si="1">J5-K5</f>
        <v>230</v>
      </c>
      <c r="M5" s="26">
        <f t="shared" ref="M5:M13" si="2">I5*J5</f>
        <v>1660.0000000000002</v>
      </c>
      <c r="N5" s="26">
        <f t="shared" ref="N5:N13" si="3">I5*K5</f>
        <v>705.50000000000011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30" customHeight="1" x14ac:dyDescent="0.45">
      <c r="A6" s="84"/>
      <c r="B6" s="87"/>
      <c r="C6" s="48">
        <v>31</v>
      </c>
      <c r="D6" s="61" t="s">
        <v>50</v>
      </c>
      <c r="E6" s="62" t="s">
        <v>29</v>
      </c>
      <c r="F6" s="62" t="s">
        <v>41</v>
      </c>
      <c r="G6" s="62" t="s">
        <v>51</v>
      </c>
      <c r="H6" s="51" t="s">
        <v>30</v>
      </c>
      <c r="I6" s="72">
        <v>4.1500000000000004</v>
      </c>
      <c r="J6" s="68">
        <f>CEART!J6+CEFID!J6</f>
        <v>400</v>
      </c>
      <c r="K6" s="28">
        <f>(CEART!J6-CEART!K6)+(CEFID!J6-CEFID!K6)</f>
        <v>130</v>
      </c>
      <c r="L6" s="69">
        <f t="shared" si="1"/>
        <v>270</v>
      </c>
      <c r="M6" s="26">
        <f t="shared" si="2"/>
        <v>1660.0000000000002</v>
      </c>
      <c r="N6" s="26">
        <f t="shared" si="3"/>
        <v>539.5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30" customHeight="1" x14ac:dyDescent="0.45">
      <c r="A7" s="84"/>
      <c r="B7" s="87"/>
      <c r="C7" s="48">
        <v>32</v>
      </c>
      <c r="D7" s="49" t="s">
        <v>52</v>
      </c>
      <c r="E7" s="62" t="s">
        <v>53</v>
      </c>
      <c r="F7" s="62" t="s">
        <v>54</v>
      </c>
      <c r="G7" s="63" t="s">
        <v>55</v>
      </c>
      <c r="H7" s="51" t="s">
        <v>30</v>
      </c>
      <c r="I7" s="72">
        <v>9.3000000000000007</v>
      </c>
      <c r="J7" s="68">
        <f>CEART!J7+CEFID!J7</f>
        <v>20</v>
      </c>
      <c r="K7" s="28">
        <f>(CEART!J7-CEART!K7)+(CEFID!J7-CEFID!K7)</f>
        <v>0</v>
      </c>
      <c r="L7" s="69">
        <f t="shared" si="1"/>
        <v>20</v>
      </c>
      <c r="M7" s="26">
        <f t="shared" si="2"/>
        <v>186</v>
      </c>
      <c r="N7" s="26">
        <f t="shared" si="3"/>
        <v>0</v>
      </c>
    </row>
    <row r="8" spans="1:27" ht="30" customHeight="1" x14ac:dyDescent="0.45">
      <c r="A8" s="84"/>
      <c r="B8" s="87"/>
      <c r="C8" s="48">
        <v>33</v>
      </c>
      <c r="D8" s="49" t="s">
        <v>56</v>
      </c>
      <c r="E8" s="62" t="s">
        <v>53</v>
      </c>
      <c r="F8" s="62" t="s">
        <v>54</v>
      </c>
      <c r="G8" s="63" t="s">
        <v>55</v>
      </c>
      <c r="H8" s="51" t="s">
        <v>30</v>
      </c>
      <c r="I8" s="72">
        <v>9.3000000000000007</v>
      </c>
      <c r="J8" s="68">
        <f>CEART!J8+CEFID!J8</f>
        <v>25</v>
      </c>
      <c r="K8" s="28">
        <f>(CEART!J8-CEART!K8)+(CEFID!J8-CEFID!K8)</f>
        <v>0</v>
      </c>
      <c r="L8" s="69">
        <f t="shared" si="1"/>
        <v>25</v>
      </c>
      <c r="M8" s="26">
        <f t="shared" si="2"/>
        <v>232.50000000000003</v>
      </c>
      <c r="N8" s="26">
        <f t="shared" si="3"/>
        <v>0</v>
      </c>
    </row>
    <row r="9" spans="1:27" ht="30" customHeight="1" x14ac:dyDescent="0.45">
      <c r="A9" s="84"/>
      <c r="B9" s="87"/>
      <c r="C9" s="48">
        <v>34</v>
      </c>
      <c r="D9" s="49" t="s">
        <v>57</v>
      </c>
      <c r="E9" s="62" t="s">
        <v>53</v>
      </c>
      <c r="F9" s="62" t="s">
        <v>54</v>
      </c>
      <c r="G9" s="63" t="s">
        <v>55</v>
      </c>
      <c r="H9" s="51" t="s">
        <v>30</v>
      </c>
      <c r="I9" s="72">
        <v>9.3000000000000007</v>
      </c>
      <c r="J9" s="68">
        <f>CEART!J9+CEFID!J9</f>
        <v>21</v>
      </c>
      <c r="K9" s="28">
        <f>(CEART!J9-CEART!K9)+(CEFID!J9-CEFID!K9)</f>
        <v>0</v>
      </c>
      <c r="L9" s="69">
        <f t="shared" si="1"/>
        <v>21</v>
      </c>
      <c r="M9" s="26">
        <f t="shared" si="2"/>
        <v>195.3</v>
      </c>
      <c r="N9" s="26">
        <f t="shared" si="3"/>
        <v>0</v>
      </c>
    </row>
    <row r="10" spans="1:27" ht="30" customHeight="1" x14ac:dyDescent="0.45">
      <c r="A10" s="84"/>
      <c r="B10" s="87"/>
      <c r="C10" s="48">
        <v>35</v>
      </c>
      <c r="D10" s="49" t="s">
        <v>58</v>
      </c>
      <c r="E10" s="62" t="s">
        <v>53</v>
      </c>
      <c r="F10" s="62" t="s">
        <v>54</v>
      </c>
      <c r="G10" s="63" t="s">
        <v>55</v>
      </c>
      <c r="H10" s="51" t="s">
        <v>30</v>
      </c>
      <c r="I10" s="72">
        <v>9.3000000000000007</v>
      </c>
      <c r="J10" s="68">
        <f>CEART!J10+CEFID!J10</f>
        <v>25</v>
      </c>
      <c r="K10" s="28">
        <f>(CEART!J10-CEART!K10)+(CEFID!J10-CEFID!K10)</f>
        <v>0</v>
      </c>
      <c r="L10" s="69">
        <f t="shared" si="1"/>
        <v>25</v>
      </c>
      <c r="M10" s="26">
        <f t="shared" si="2"/>
        <v>232.50000000000003</v>
      </c>
      <c r="N10" s="26">
        <f t="shared" si="3"/>
        <v>0</v>
      </c>
    </row>
    <row r="11" spans="1:27" ht="30" customHeight="1" x14ac:dyDescent="0.45">
      <c r="A11" s="85"/>
      <c r="B11" s="88"/>
      <c r="C11" s="48">
        <v>36</v>
      </c>
      <c r="D11" s="49" t="s">
        <v>59</v>
      </c>
      <c r="E11" s="62" t="s">
        <v>60</v>
      </c>
      <c r="F11" s="64">
        <v>1001</v>
      </c>
      <c r="G11" s="63" t="s">
        <v>61</v>
      </c>
      <c r="H11" s="51" t="s">
        <v>30</v>
      </c>
      <c r="I11" s="72">
        <v>4.78</v>
      </c>
      <c r="J11" s="68">
        <f>CEART!J11+CEFID!J11</f>
        <v>200</v>
      </c>
      <c r="K11" s="28">
        <f>(CEART!J11-CEART!K11)+(CEFID!J11-CEFID!K11)</f>
        <v>20</v>
      </c>
      <c r="L11" s="69">
        <f t="shared" si="1"/>
        <v>180</v>
      </c>
      <c r="M11" s="26">
        <f t="shared" si="2"/>
        <v>956</v>
      </c>
      <c r="N11" s="26">
        <f t="shared" si="3"/>
        <v>95.600000000000009</v>
      </c>
    </row>
    <row r="12" spans="1:27" ht="30" customHeight="1" x14ac:dyDescent="0.45">
      <c r="A12" s="89">
        <v>4</v>
      </c>
      <c r="B12" s="90" t="s">
        <v>62</v>
      </c>
      <c r="C12" s="55">
        <v>69</v>
      </c>
      <c r="D12" s="56" t="s">
        <v>63</v>
      </c>
      <c r="E12" s="57" t="s">
        <v>29</v>
      </c>
      <c r="F12" s="58">
        <v>4201</v>
      </c>
      <c r="G12" s="60" t="s">
        <v>64</v>
      </c>
      <c r="H12" s="59" t="s">
        <v>65</v>
      </c>
      <c r="I12" s="73">
        <v>700</v>
      </c>
      <c r="J12" s="68">
        <f>CEART!J12+CEFID!J12</f>
        <v>11</v>
      </c>
      <c r="K12" s="28">
        <f>(CEART!J12-CEART!K12)+(CEFID!J12-CEFID!K12)</f>
        <v>7</v>
      </c>
      <c r="L12" s="69">
        <f t="shared" si="1"/>
        <v>4</v>
      </c>
      <c r="M12" s="26">
        <f t="shared" si="2"/>
        <v>7700</v>
      </c>
      <c r="N12" s="26">
        <f t="shared" si="3"/>
        <v>4900</v>
      </c>
    </row>
    <row r="13" spans="1:27" ht="30" customHeight="1" x14ac:dyDescent="0.45">
      <c r="A13" s="89"/>
      <c r="B13" s="91"/>
      <c r="C13" s="55">
        <v>70</v>
      </c>
      <c r="D13" s="56" t="s">
        <v>66</v>
      </c>
      <c r="E13" s="57" t="s">
        <v>29</v>
      </c>
      <c r="F13" s="58">
        <v>4201</v>
      </c>
      <c r="G13" s="60" t="s">
        <v>64</v>
      </c>
      <c r="H13" s="59" t="s">
        <v>65</v>
      </c>
      <c r="I13" s="73">
        <v>1100</v>
      </c>
      <c r="J13" s="68">
        <f>CEART!J13+CEFID!J13</f>
        <v>5</v>
      </c>
      <c r="K13" s="28">
        <f>(CEART!J13-CEART!K13)+(CEFID!J13-CEFID!K13)</f>
        <v>5</v>
      </c>
      <c r="L13" s="69">
        <f t="shared" si="1"/>
        <v>0</v>
      </c>
      <c r="M13" s="26">
        <f t="shared" si="2"/>
        <v>5500</v>
      </c>
      <c r="N13" s="26">
        <f t="shared" si="3"/>
        <v>5500</v>
      </c>
    </row>
    <row r="14" spans="1:27" ht="30" customHeight="1" x14ac:dyDescent="0.45">
      <c r="M14" s="79">
        <f>SUM(M4:M13)</f>
        <v>19930.3</v>
      </c>
      <c r="N14" s="80">
        <f>SUM(N4:N13)</f>
        <v>12020.6</v>
      </c>
    </row>
    <row r="16" spans="1:27" ht="30" customHeight="1" x14ac:dyDescent="0.45">
      <c r="I16" s="102" t="str">
        <f>A1</f>
        <v>PROCESSO: 154/2019/UDESC</v>
      </c>
      <c r="J16" s="103"/>
      <c r="K16" s="103"/>
      <c r="L16" s="103"/>
      <c r="M16" s="103"/>
      <c r="N16" s="104"/>
    </row>
    <row r="17" spans="9:14" ht="30" customHeight="1" x14ac:dyDescent="0.45">
      <c r="I17" s="105" t="str">
        <f>D1</f>
        <v xml:space="preserve">OBJETO: Aquisição de Material de Aviamentos para o Centro de Artes </v>
      </c>
      <c r="J17" s="105"/>
      <c r="K17" s="105"/>
      <c r="L17" s="105"/>
      <c r="M17" s="105"/>
      <c r="N17" s="105"/>
    </row>
    <row r="18" spans="9:14" ht="30" customHeight="1" x14ac:dyDescent="0.45">
      <c r="I18" s="106" t="str">
        <f>I1</f>
        <v>VIGÊNCIA DA ATA: 07/03/19 Até 06/03/2020</v>
      </c>
      <c r="J18" s="107"/>
      <c r="K18" s="107"/>
      <c r="L18" s="107"/>
      <c r="M18" s="107"/>
      <c r="N18" s="108"/>
    </row>
    <row r="19" spans="9:14" ht="30" customHeight="1" x14ac:dyDescent="0.45">
      <c r="I19" s="31" t="s">
        <v>24</v>
      </c>
      <c r="J19" s="32"/>
      <c r="K19" s="32"/>
      <c r="L19" s="32"/>
      <c r="M19" s="33"/>
      <c r="N19" s="34">
        <f>M14</f>
        <v>19930.3</v>
      </c>
    </row>
    <row r="20" spans="9:14" ht="30" customHeight="1" x14ac:dyDescent="0.45">
      <c r="I20" s="35" t="s">
        <v>25</v>
      </c>
      <c r="J20" s="36"/>
      <c r="K20" s="36"/>
      <c r="L20" s="36"/>
      <c r="M20" s="37"/>
      <c r="N20" s="38">
        <f>N14</f>
        <v>12020.6</v>
      </c>
    </row>
    <row r="21" spans="9:14" ht="30" customHeight="1" x14ac:dyDescent="0.45">
      <c r="I21" s="35" t="s">
        <v>26</v>
      </c>
      <c r="J21" s="36"/>
      <c r="K21" s="36"/>
      <c r="L21" s="36"/>
      <c r="M21" s="37"/>
      <c r="N21" s="39"/>
    </row>
    <row r="22" spans="9:14" ht="30" customHeight="1" x14ac:dyDescent="0.45">
      <c r="I22" s="40" t="s">
        <v>27</v>
      </c>
      <c r="J22" s="41"/>
      <c r="K22" s="41"/>
      <c r="L22" s="41"/>
      <c r="M22" s="42"/>
      <c r="N22" s="43">
        <f>N20/N19</f>
        <v>0.60313191472280903</v>
      </c>
    </row>
    <row r="23" spans="9:14" ht="30" customHeight="1" x14ac:dyDescent="0.45">
      <c r="I23" s="99" t="s">
        <v>69</v>
      </c>
      <c r="J23" s="100"/>
      <c r="K23" s="100"/>
      <c r="L23" s="100"/>
      <c r="M23" s="100"/>
      <c r="N23" s="101"/>
    </row>
  </sheetData>
  <mergeCells count="12">
    <mergeCell ref="A1:C1"/>
    <mergeCell ref="D1:H1"/>
    <mergeCell ref="I1:N1"/>
    <mergeCell ref="A2:N2"/>
    <mergeCell ref="I23:N23"/>
    <mergeCell ref="I16:N16"/>
    <mergeCell ref="I17:N17"/>
    <mergeCell ref="I18:N18"/>
    <mergeCell ref="A4:A11"/>
    <mergeCell ref="B4:B11"/>
    <mergeCell ref="A12:A13"/>
    <mergeCell ref="B12:B1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topLeftCell="A10"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10" t="s">
        <v>6</v>
      </c>
      <c r="B1" s="110"/>
      <c r="C1" s="110"/>
      <c r="D1" s="110"/>
      <c r="E1" s="110"/>
      <c r="F1" s="110"/>
      <c r="G1" s="110"/>
      <c r="H1" s="110"/>
    </row>
    <row r="2" spans="1:8" ht="20.65" x14ac:dyDescent="0.35">
      <c r="B2" s="3"/>
    </row>
    <row r="3" spans="1:8" ht="47.25" customHeight="1" x14ac:dyDescent="0.35">
      <c r="A3" s="111" t="s">
        <v>7</v>
      </c>
      <c r="B3" s="111"/>
      <c r="C3" s="111"/>
      <c r="D3" s="111"/>
      <c r="E3" s="111"/>
      <c r="F3" s="111"/>
      <c r="G3" s="111"/>
      <c r="H3" s="111"/>
    </row>
    <row r="4" spans="1:8" ht="35.25" customHeight="1" x14ac:dyDescent="0.35">
      <c r="B4" s="4"/>
    </row>
    <row r="5" spans="1:8" ht="15" customHeight="1" x14ac:dyDescent="0.35">
      <c r="A5" s="112" t="s">
        <v>8</v>
      </c>
      <c r="B5" s="112"/>
      <c r="C5" s="112"/>
      <c r="D5" s="112"/>
      <c r="E5" s="112"/>
      <c r="F5" s="112"/>
      <c r="G5" s="112"/>
      <c r="H5" s="112"/>
    </row>
    <row r="6" spans="1:8" ht="15" customHeight="1" x14ac:dyDescent="0.35">
      <c r="A6" s="112" t="s">
        <v>9</v>
      </c>
      <c r="B6" s="112"/>
      <c r="C6" s="112"/>
      <c r="D6" s="112"/>
      <c r="E6" s="112"/>
      <c r="F6" s="112"/>
      <c r="G6" s="112"/>
      <c r="H6" s="112"/>
    </row>
    <row r="7" spans="1:8" ht="15" customHeight="1" x14ac:dyDescent="0.35">
      <c r="A7" s="112" t="s">
        <v>10</v>
      </c>
      <c r="B7" s="112"/>
      <c r="C7" s="112"/>
      <c r="D7" s="112"/>
      <c r="E7" s="112"/>
      <c r="F7" s="112"/>
      <c r="G7" s="112"/>
      <c r="H7" s="112"/>
    </row>
    <row r="8" spans="1:8" ht="15" customHeight="1" x14ac:dyDescent="0.35">
      <c r="A8" s="112" t="s">
        <v>11</v>
      </c>
      <c r="B8" s="112"/>
      <c r="C8" s="112"/>
      <c r="D8" s="112"/>
      <c r="E8" s="112"/>
      <c r="F8" s="112"/>
      <c r="G8" s="112"/>
      <c r="H8" s="112"/>
    </row>
    <row r="9" spans="1:8" ht="30" customHeight="1" x14ac:dyDescent="0.35">
      <c r="B9" s="5"/>
    </row>
    <row r="10" spans="1:8" ht="105" customHeight="1" x14ac:dyDescent="0.35">
      <c r="A10" s="113" t="s">
        <v>12</v>
      </c>
      <c r="B10" s="113"/>
      <c r="C10" s="113"/>
      <c r="D10" s="113"/>
      <c r="E10" s="113"/>
      <c r="F10" s="113"/>
      <c r="G10" s="113"/>
      <c r="H10" s="113"/>
    </row>
    <row r="11" spans="1:8" ht="15.75" thickBot="1" x14ac:dyDescent="0.4">
      <c r="B11" s="6"/>
    </row>
    <row r="12" spans="1:8" ht="46.9" thickBot="1" x14ac:dyDescent="0.4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14" t="s">
        <v>18</v>
      </c>
      <c r="B19" s="114"/>
      <c r="C19" s="114"/>
      <c r="D19" s="114"/>
      <c r="E19" s="114"/>
      <c r="F19" s="114"/>
      <c r="G19" s="114"/>
      <c r="H19" s="114"/>
    </row>
    <row r="20" spans="1:8" ht="13.9" x14ac:dyDescent="0.35">
      <c r="A20" s="115" t="s">
        <v>19</v>
      </c>
      <c r="B20" s="115"/>
      <c r="C20" s="115"/>
      <c r="D20" s="115"/>
      <c r="E20" s="115"/>
      <c r="F20" s="115"/>
      <c r="G20" s="115"/>
      <c r="H20" s="115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16" t="s">
        <v>20</v>
      </c>
      <c r="B24" s="116"/>
      <c r="C24" s="116"/>
      <c r="D24" s="116"/>
      <c r="E24" s="116"/>
      <c r="F24" s="116"/>
      <c r="G24" s="116"/>
      <c r="H24" s="116"/>
    </row>
    <row r="25" spans="1:8" ht="15" customHeight="1" x14ac:dyDescent="0.35">
      <c r="A25" s="116" t="s">
        <v>21</v>
      </c>
      <c r="B25" s="116"/>
      <c r="C25" s="116"/>
      <c r="D25" s="116"/>
      <c r="E25" s="116"/>
      <c r="F25" s="116"/>
      <c r="G25" s="116"/>
      <c r="H25" s="116"/>
    </row>
    <row r="26" spans="1:8" ht="15" customHeight="1" x14ac:dyDescent="0.35">
      <c r="A26" s="109" t="s">
        <v>22</v>
      </c>
      <c r="B26" s="109"/>
      <c r="C26" s="109"/>
      <c r="D26" s="109"/>
      <c r="E26" s="109"/>
      <c r="F26" s="109"/>
      <c r="G26" s="109"/>
      <c r="H26" s="109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CEART</vt:lpstr>
      <vt:lpstr>CEFID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2020-04-21T18:52:41Z</dcterms:modified>
</cp:coreProperties>
</file>