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4.xml" ContentType="application/vnd.ms-excel.threadedcomments+xml"/>
  <Override PartName="/xl/threadedComments/threadedComment1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1554.2023 SRP SGPE 41092.2023 - Revisão e Tradução - VIG 06.12.2024\"/>
    </mc:Choice>
  </mc:AlternateContent>
  <xr:revisionPtr revIDLastSave="0" documentId="13_ncr:1_{B86D44A7-C678-40C0-AA42-1CEDD2F210EC}" xr6:coauthVersionLast="47" xr6:coauthVersionMax="47" xr10:uidLastSave="{00000000-0000-0000-0000-000000000000}"/>
  <bookViews>
    <workbookView xWindow="28680" yWindow="-120" windowWidth="29040" windowHeight="15720" tabRatio="638" activeTab="15" xr2:uid="{00000000-000D-0000-FFFF-FFFF00000000}"/>
  </bookViews>
  <sheets>
    <sheet name="PROPPG" sheetId="161" r:id="rId1"/>
    <sheet name="REITORIA SCII " sheetId="175" r:id="rId2"/>
    <sheet name="ESAG" sheetId="168" r:id="rId3"/>
    <sheet name="FAED" sheetId="166" r:id="rId4"/>
    <sheet name="CEFID" sheetId="167" r:id="rId5"/>
    <sheet name="CAV" sheetId="174" r:id="rId6"/>
    <sheet name="CCT" sheetId="169" r:id="rId7"/>
    <sheet name="CESMO" sheetId="176" r:id="rId8"/>
    <sheet name="CEART" sheetId="164" r:id="rId9"/>
    <sheet name="CEAD" sheetId="165" r:id="rId10"/>
    <sheet name="CEPLAN" sheetId="172" r:id="rId11"/>
    <sheet name="CEAVI" sheetId="173" r:id="rId12"/>
    <sheet name="CERES" sheetId="177" r:id="rId13"/>
    <sheet name="CESFI" sheetId="170" r:id="rId14"/>
    <sheet name="CEO" sheetId="171" r:id="rId15"/>
    <sheet name="GESTOR" sheetId="162" r:id="rId16"/>
  </sheets>
  <definedNames>
    <definedName name="_xlnm._FilterDatabase" localSheetId="9" hidden="1">CEAD!$A$3:$AB$16</definedName>
    <definedName name="diasuteis" localSheetId="5">#REF!</definedName>
    <definedName name="diasuteis" localSheetId="11">#REF!</definedName>
    <definedName name="diasuteis" localSheetId="10">#REF!</definedName>
    <definedName name="diasuteis" localSheetId="12">#REF!</definedName>
    <definedName name="diasuteis" localSheetId="7">#REF!</definedName>
    <definedName name="diasuteis" localSheetId="15">#REF!</definedName>
    <definedName name="diasuteis" localSheetId="0">#REF!</definedName>
    <definedName name="diasuteis" localSheetId="1">#REF!</definedName>
    <definedName name="diasuteis">#REF!</definedName>
    <definedName name="Ferias" localSheetId="5">#REF!</definedName>
    <definedName name="Ferias" localSheetId="11">#REF!</definedName>
    <definedName name="Ferias" localSheetId="10">#REF!</definedName>
    <definedName name="Ferias" localSheetId="12">#REF!</definedName>
    <definedName name="Ferias" localSheetId="7">#REF!</definedName>
    <definedName name="Ferias" localSheetId="15">#REF!</definedName>
    <definedName name="Ferias" localSheetId="0">#REF!</definedName>
    <definedName name="Ferias" localSheetId="1">#REF!</definedName>
    <definedName name="Ferias">#REF!</definedName>
    <definedName name="RD" localSheetId="5">OFFSET(#REF!,(MATCH(SMALL(#REF!,ROW()-10),#REF!,0)-1),0)</definedName>
    <definedName name="RD" localSheetId="11">OFFSET(#REF!,(MATCH(SMALL(#REF!,ROW()-10),#REF!,0)-1),0)</definedName>
    <definedName name="RD" localSheetId="10">OFFSET(#REF!,(MATCH(SMALL(#REF!,ROW()-10),#REF!,0)-1),0)</definedName>
    <definedName name="RD" localSheetId="12">OFFSET(#REF!,(MATCH(SMALL(#REF!,ROW()-10),#REF!,0)-1),0)</definedName>
    <definedName name="RD" localSheetId="7">OFFSET(#REF!,(MATCH(SMALL(#REF!,ROW()-10),#REF!,0)-1),0)</definedName>
    <definedName name="RD" localSheetId="15">OFFSET(#REF!,(MATCH(SMALL(#REF!,ROW()-10),#REF!,0)-1),0)</definedName>
    <definedName name="RD" localSheetId="0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69" l="1"/>
  <c r="N16" i="169"/>
  <c r="O16" i="169"/>
  <c r="P16" i="169"/>
  <c r="Q16" i="169"/>
  <c r="R16" i="169"/>
  <c r="S16" i="169"/>
  <c r="T16" i="169"/>
  <c r="U16" i="169"/>
  <c r="V16" i="169"/>
  <c r="W16" i="169"/>
  <c r="X16" i="169"/>
  <c r="Y16" i="169"/>
  <c r="Z16" i="169"/>
  <c r="AA16" i="169"/>
  <c r="AB16" i="169"/>
  <c r="J16" i="169"/>
  <c r="I16" i="169"/>
  <c r="Q16" i="174"/>
  <c r="R16" i="174"/>
  <c r="S16" i="174"/>
  <c r="T16" i="174"/>
  <c r="U16" i="174"/>
  <c r="V16" i="174"/>
  <c r="W16" i="174"/>
  <c r="X16" i="174"/>
  <c r="Y16" i="174"/>
  <c r="Z16" i="174"/>
  <c r="AA16" i="174"/>
  <c r="AB16" i="174"/>
  <c r="I16" i="174"/>
  <c r="M16" i="171"/>
  <c r="N16" i="171"/>
  <c r="O16" i="171"/>
  <c r="P16" i="171"/>
  <c r="Q16" i="171"/>
  <c r="R16" i="171"/>
  <c r="S16" i="171"/>
  <c r="T16" i="171"/>
  <c r="U16" i="171"/>
  <c r="V16" i="171"/>
  <c r="W16" i="171"/>
  <c r="X16" i="171"/>
  <c r="Y16" i="171"/>
  <c r="Z16" i="171"/>
  <c r="AA16" i="171"/>
  <c r="AB16" i="171"/>
  <c r="L16" i="171"/>
  <c r="J16" i="170"/>
  <c r="I16" i="170"/>
  <c r="J16" i="177"/>
  <c r="I16" i="177"/>
  <c r="M16" i="167" l="1"/>
  <c r="N16" i="167"/>
  <c r="O16" i="167"/>
  <c r="P16" i="167"/>
  <c r="Q16" i="167"/>
  <c r="R16" i="167"/>
  <c r="S16" i="167"/>
  <c r="T16" i="167"/>
  <c r="J15" i="167" l="1"/>
  <c r="M16" i="166"/>
  <c r="N16" i="166"/>
  <c r="O16" i="166"/>
  <c r="P16" i="166"/>
  <c r="Q16" i="166"/>
  <c r="R16" i="166"/>
  <c r="S16" i="166"/>
  <c r="T16" i="166"/>
  <c r="L16" i="166"/>
  <c r="J15" i="166"/>
  <c r="U16" i="166" l="1"/>
  <c r="V16" i="166"/>
  <c r="W16" i="166"/>
  <c r="X16" i="166"/>
  <c r="Y16" i="166"/>
  <c r="Z16" i="166"/>
  <c r="AA16" i="166"/>
  <c r="AB16" i="166"/>
  <c r="I16" i="166"/>
  <c r="M16" i="164"/>
  <c r="N16" i="164"/>
  <c r="O16" i="164"/>
  <c r="P16" i="164"/>
  <c r="Q16" i="164"/>
  <c r="R16" i="164"/>
  <c r="S16" i="164"/>
  <c r="L16" i="164"/>
  <c r="J15" i="164"/>
  <c r="I16" i="164" l="1"/>
  <c r="J16" i="168"/>
  <c r="I16" i="168"/>
  <c r="M16" i="168"/>
  <c r="N16" i="168"/>
  <c r="O16" i="168"/>
  <c r="P16" i="168"/>
  <c r="Q16" i="168"/>
  <c r="R16" i="168"/>
  <c r="S16" i="168"/>
  <c r="T16" i="168"/>
  <c r="U16" i="168"/>
  <c r="V16" i="168"/>
  <c r="W16" i="168"/>
  <c r="X16" i="168"/>
  <c r="Y16" i="168"/>
  <c r="Z16" i="168"/>
  <c r="AA16" i="168"/>
  <c r="AB16" i="168"/>
  <c r="L16" i="168"/>
  <c r="J4" i="168"/>
  <c r="I6" i="164" l="1"/>
  <c r="I6" i="175"/>
  <c r="I6" i="167"/>
  <c r="I6" i="165"/>
  <c r="I16" i="171"/>
  <c r="R16" i="173"/>
  <c r="S16" i="173"/>
  <c r="T16" i="173"/>
  <c r="U16" i="173"/>
  <c r="V16" i="173"/>
  <c r="W16" i="173"/>
  <c r="X16" i="173"/>
  <c r="Y16" i="173"/>
  <c r="Z16" i="173"/>
  <c r="AA16" i="173"/>
  <c r="AB16" i="173"/>
  <c r="L16" i="173"/>
  <c r="I16" i="173"/>
  <c r="M16" i="177"/>
  <c r="N16" i="177"/>
  <c r="O16" i="177"/>
  <c r="P16" i="177"/>
  <c r="Q16" i="177"/>
  <c r="R16" i="177"/>
  <c r="S16" i="177"/>
  <c r="T16" i="177"/>
  <c r="U16" i="177"/>
  <c r="V16" i="177"/>
  <c r="W16" i="177"/>
  <c r="X16" i="177"/>
  <c r="Y16" i="177"/>
  <c r="Z16" i="177"/>
  <c r="AA16" i="177"/>
  <c r="AB16" i="177"/>
  <c r="L16" i="177"/>
  <c r="AC16" i="167" l="1"/>
  <c r="U16" i="167"/>
  <c r="V16" i="167"/>
  <c r="W16" i="167"/>
  <c r="X16" i="167"/>
  <c r="Y16" i="167"/>
  <c r="Z16" i="167"/>
  <c r="AA16" i="167"/>
  <c r="AB16" i="167"/>
  <c r="L16" i="167"/>
  <c r="I16" i="167"/>
  <c r="T16" i="164" l="1"/>
  <c r="U16" i="164"/>
  <c r="V16" i="164"/>
  <c r="W16" i="164"/>
  <c r="X16" i="164"/>
  <c r="Y16" i="164"/>
  <c r="Z16" i="164"/>
  <c r="AA16" i="164"/>
  <c r="AB16" i="164"/>
  <c r="H5" i="162"/>
  <c r="H6" i="162"/>
  <c r="H7" i="162"/>
  <c r="H8" i="162"/>
  <c r="H9" i="162"/>
  <c r="H10" i="162"/>
  <c r="H11" i="162"/>
  <c r="H12" i="162"/>
  <c r="H13" i="162"/>
  <c r="H14" i="162"/>
  <c r="H15" i="162"/>
  <c r="H4" i="162"/>
  <c r="J15" i="171" l="1"/>
  <c r="K15" i="171" s="1"/>
  <c r="J14" i="171"/>
  <c r="K14" i="171" s="1"/>
  <c r="J13" i="171"/>
  <c r="K13" i="171" s="1"/>
  <c r="J12" i="171"/>
  <c r="K12" i="171" s="1"/>
  <c r="J11" i="171"/>
  <c r="K11" i="171" s="1"/>
  <c r="J10" i="171"/>
  <c r="K10" i="171" s="1"/>
  <c r="J9" i="171"/>
  <c r="K9" i="171" s="1"/>
  <c r="J8" i="171"/>
  <c r="K8" i="171" s="1"/>
  <c r="J7" i="171"/>
  <c r="K7" i="171" s="1"/>
  <c r="J6" i="171"/>
  <c r="K6" i="171" s="1"/>
  <c r="J5" i="171"/>
  <c r="K5" i="171" s="1"/>
  <c r="J4" i="171"/>
  <c r="L16" i="169"/>
  <c r="K15" i="169"/>
  <c r="J15" i="169"/>
  <c r="J14" i="169"/>
  <c r="K14" i="169" s="1"/>
  <c r="J13" i="169"/>
  <c r="K13" i="169" s="1"/>
  <c r="J12" i="169"/>
  <c r="K12" i="169" s="1"/>
  <c r="J11" i="169"/>
  <c r="K11" i="169" s="1"/>
  <c r="J10" i="169"/>
  <c r="K10" i="169" s="1"/>
  <c r="J9" i="169"/>
  <c r="K9" i="169" s="1"/>
  <c r="J8" i="169"/>
  <c r="K8" i="169" s="1"/>
  <c r="J7" i="169"/>
  <c r="K7" i="169" s="1"/>
  <c r="J6" i="169"/>
  <c r="K6" i="169" s="1"/>
  <c r="J5" i="169"/>
  <c r="K5" i="169" s="1"/>
  <c r="J4" i="169"/>
  <c r="K4" i="169" s="1"/>
  <c r="J15" i="173"/>
  <c r="K15" i="173" s="1"/>
  <c r="J14" i="173"/>
  <c r="K14" i="173" s="1"/>
  <c r="J13" i="173"/>
  <c r="K13" i="173" s="1"/>
  <c r="J12" i="173"/>
  <c r="K12" i="173" s="1"/>
  <c r="J11" i="173"/>
  <c r="K11" i="173" s="1"/>
  <c r="J10" i="173"/>
  <c r="K10" i="173" s="1"/>
  <c r="J9" i="173"/>
  <c r="K9" i="173" s="1"/>
  <c r="J8" i="173"/>
  <c r="K8" i="173" s="1"/>
  <c r="J7" i="173"/>
  <c r="K7" i="173" s="1"/>
  <c r="J6" i="173"/>
  <c r="K6" i="173" s="1"/>
  <c r="J5" i="173"/>
  <c r="K5" i="173" s="1"/>
  <c r="J4" i="173"/>
  <c r="M16" i="172"/>
  <c r="L16" i="172"/>
  <c r="J15" i="172"/>
  <c r="K15" i="172" s="1"/>
  <c r="J14" i="172"/>
  <c r="K14" i="172" s="1"/>
  <c r="J13" i="172"/>
  <c r="K13" i="172" s="1"/>
  <c r="J12" i="172"/>
  <c r="K12" i="172" s="1"/>
  <c r="J11" i="172"/>
  <c r="K11" i="172" s="1"/>
  <c r="J10" i="172"/>
  <c r="K10" i="172" s="1"/>
  <c r="J9" i="172"/>
  <c r="K9" i="172" s="1"/>
  <c r="J8" i="172"/>
  <c r="K8" i="172" s="1"/>
  <c r="J7" i="172"/>
  <c r="K7" i="172" s="1"/>
  <c r="J6" i="172"/>
  <c r="K6" i="172" s="1"/>
  <c r="J5" i="172"/>
  <c r="K5" i="172" s="1"/>
  <c r="J4" i="172"/>
  <c r="K4" i="172" s="1"/>
  <c r="J15" i="174"/>
  <c r="K15" i="174" s="1"/>
  <c r="J14" i="174"/>
  <c r="K14" i="174" s="1"/>
  <c r="J13" i="174"/>
  <c r="K13" i="174" s="1"/>
  <c r="J12" i="174"/>
  <c r="K12" i="174" s="1"/>
  <c r="J11" i="174"/>
  <c r="K11" i="174" s="1"/>
  <c r="J10" i="174"/>
  <c r="K10" i="174" s="1"/>
  <c r="J9" i="174"/>
  <c r="K9" i="174" s="1"/>
  <c r="J8" i="174"/>
  <c r="K8" i="174" s="1"/>
  <c r="J7" i="174"/>
  <c r="K7" i="174" s="1"/>
  <c r="J6" i="174"/>
  <c r="K6" i="174" s="1"/>
  <c r="J5" i="174"/>
  <c r="K5" i="174" s="1"/>
  <c r="J4" i="174"/>
  <c r="K15" i="177"/>
  <c r="J15" i="177"/>
  <c r="J14" i="177"/>
  <c r="K14" i="177" s="1"/>
  <c r="J13" i="177"/>
  <c r="K13" i="177" s="1"/>
  <c r="J12" i="177"/>
  <c r="K12" i="177" s="1"/>
  <c r="J11" i="177"/>
  <c r="K11" i="177" s="1"/>
  <c r="J10" i="177"/>
  <c r="K10" i="177" s="1"/>
  <c r="J9" i="177"/>
  <c r="K9" i="177" s="1"/>
  <c r="J8" i="177"/>
  <c r="K8" i="177" s="1"/>
  <c r="J7" i="177"/>
  <c r="K7" i="177" s="1"/>
  <c r="J6" i="177"/>
  <c r="K6" i="177" s="1"/>
  <c r="J5" i="177"/>
  <c r="K5" i="177" s="1"/>
  <c r="J4" i="177"/>
  <c r="K4" i="177" s="1"/>
  <c r="M16" i="170"/>
  <c r="L16" i="170"/>
  <c r="J15" i="170"/>
  <c r="K15" i="170" s="1"/>
  <c r="J14" i="170"/>
  <c r="K14" i="170" s="1"/>
  <c r="J13" i="170"/>
  <c r="K13" i="170" s="1"/>
  <c r="J12" i="170"/>
  <c r="K12" i="170" s="1"/>
  <c r="J11" i="170"/>
  <c r="K11" i="170" s="1"/>
  <c r="J10" i="170"/>
  <c r="K10" i="170" s="1"/>
  <c r="J9" i="170"/>
  <c r="K9" i="170" s="1"/>
  <c r="J8" i="170"/>
  <c r="K8" i="170" s="1"/>
  <c r="J7" i="170"/>
  <c r="K7" i="170" s="1"/>
  <c r="J6" i="170"/>
  <c r="K6" i="170" s="1"/>
  <c r="J5" i="170"/>
  <c r="K5" i="170" s="1"/>
  <c r="J4" i="170"/>
  <c r="K4" i="170" s="1"/>
  <c r="K15" i="167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J5" i="167"/>
  <c r="K5" i="167" s="1"/>
  <c r="J4" i="167"/>
  <c r="K4" i="167" s="1"/>
  <c r="K15" i="166"/>
  <c r="J14" i="166"/>
  <c r="K14" i="166" s="1"/>
  <c r="J13" i="166"/>
  <c r="K13" i="166" s="1"/>
  <c r="J12" i="166"/>
  <c r="K12" i="166" s="1"/>
  <c r="J11" i="166"/>
  <c r="K11" i="166" s="1"/>
  <c r="J10" i="166"/>
  <c r="K10" i="166" s="1"/>
  <c r="J9" i="166"/>
  <c r="K9" i="166" s="1"/>
  <c r="J8" i="166"/>
  <c r="K8" i="166" s="1"/>
  <c r="J7" i="166"/>
  <c r="K7" i="166" s="1"/>
  <c r="J6" i="166"/>
  <c r="K6" i="166" s="1"/>
  <c r="J5" i="166"/>
  <c r="K5" i="166" s="1"/>
  <c r="J4" i="166"/>
  <c r="M16" i="165"/>
  <c r="L16" i="165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K15" i="164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K4" i="168"/>
  <c r="M16" i="161"/>
  <c r="L16" i="161"/>
  <c r="J15" i="161"/>
  <c r="J14" i="161"/>
  <c r="J13" i="161"/>
  <c r="J12" i="161"/>
  <c r="J11" i="161"/>
  <c r="J10" i="161"/>
  <c r="J9" i="161"/>
  <c r="J8" i="161"/>
  <c r="J7" i="161"/>
  <c r="J6" i="161"/>
  <c r="J5" i="161"/>
  <c r="J4" i="161"/>
  <c r="K4" i="161" s="1"/>
  <c r="M16" i="176"/>
  <c r="L16" i="176"/>
  <c r="J15" i="176"/>
  <c r="K15" i="176" s="1"/>
  <c r="J14" i="176"/>
  <c r="K14" i="176" s="1"/>
  <c r="J13" i="176"/>
  <c r="K13" i="176" s="1"/>
  <c r="J12" i="176"/>
  <c r="K12" i="176" s="1"/>
  <c r="J11" i="176"/>
  <c r="K11" i="176" s="1"/>
  <c r="J10" i="176"/>
  <c r="K10" i="176" s="1"/>
  <c r="J9" i="176"/>
  <c r="K9" i="176" s="1"/>
  <c r="J8" i="176"/>
  <c r="K8" i="176" s="1"/>
  <c r="J7" i="176"/>
  <c r="K7" i="176" s="1"/>
  <c r="J6" i="176"/>
  <c r="K6" i="176" s="1"/>
  <c r="J5" i="176"/>
  <c r="K5" i="176" s="1"/>
  <c r="J4" i="176"/>
  <c r="K4" i="176" s="1"/>
  <c r="K4" i="174" l="1"/>
  <c r="J16" i="174"/>
  <c r="K4" i="171"/>
  <c r="J16" i="171"/>
  <c r="K4" i="173"/>
  <c r="J16" i="173"/>
  <c r="K4" i="166"/>
  <c r="J16" i="166"/>
  <c r="K4" i="164"/>
  <c r="J16" i="164"/>
  <c r="K6" i="167"/>
  <c r="J16" i="167"/>
  <c r="K9" i="161"/>
  <c r="K15" i="161"/>
  <c r="K10" i="161"/>
  <c r="I10" i="162"/>
  <c r="K5" i="161"/>
  <c r="K6" i="161"/>
  <c r="K12" i="161"/>
  <c r="I12" i="162"/>
  <c r="K7" i="161"/>
  <c r="I7" i="162"/>
  <c r="K13" i="161"/>
  <c r="I13" i="162"/>
  <c r="K11" i="161"/>
  <c r="I11" i="162"/>
  <c r="K8" i="161"/>
  <c r="K14" i="161"/>
  <c r="C4" i="162"/>
  <c r="C5" i="162"/>
  <c r="C6" i="162"/>
  <c r="C7" i="162"/>
  <c r="C8" i="162"/>
  <c r="C9" i="162"/>
  <c r="C10" i="162"/>
  <c r="C11" i="162"/>
  <c r="C12" i="162"/>
  <c r="C13" i="162"/>
  <c r="M16" i="175"/>
  <c r="L16" i="175"/>
  <c r="J15" i="175"/>
  <c r="K15" i="175" s="1"/>
  <c r="J14" i="175"/>
  <c r="K14" i="175" s="1"/>
  <c r="J13" i="175"/>
  <c r="K13" i="175" s="1"/>
  <c r="J12" i="175"/>
  <c r="K12" i="175" s="1"/>
  <c r="J11" i="175"/>
  <c r="K11" i="175" s="1"/>
  <c r="J10" i="175"/>
  <c r="K10" i="175" s="1"/>
  <c r="J9" i="175"/>
  <c r="K9" i="175" s="1"/>
  <c r="J8" i="175"/>
  <c r="K8" i="175" s="1"/>
  <c r="J7" i="175"/>
  <c r="K7" i="175" s="1"/>
  <c r="J6" i="175"/>
  <c r="K6" i="175" s="1"/>
  <c r="J5" i="175"/>
  <c r="K5" i="175" s="1"/>
  <c r="J4" i="175"/>
  <c r="I14" i="162" l="1"/>
  <c r="I6" i="162"/>
  <c r="I15" i="162"/>
  <c r="I8" i="162"/>
  <c r="I5" i="162"/>
  <c r="I9" i="162"/>
  <c r="K4" i="175"/>
  <c r="I4" i="162"/>
  <c r="K5" i="162"/>
  <c r="K6" i="162"/>
  <c r="K7" i="162"/>
  <c r="K8" i="162"/>
  <c r="K9" i="162"/>
  <c r="K10" i="162"/>
  <c r="K11" i="162"/>
  <c r="K12" i="162"/>
  <c r="K13" i="162"/>
  <c r="K14" i="162"/>
  <c r="K15" i="162"/>
  <c r="L14" i="162" l="1"/>
  <c r="J14" i="162"/>
  <c r="K4" i="162" l="1"/>
  <c r="J8" i="162" l="1"/>
  <c r="J9" i="162"/>
  <c r="J12" i="162"/>
  <c r="J5" i="162"/>
  <c r="J6" i="162"/>
  <c r="J10" i="162"/>
  <c r="J13" i="162"/>
  <c r="J11" i="162"/>
  <c r="J7" i="162"/>
  <c r="J15" i="162"/>
  <c r="H24" i="162"/>
  <c r="H23" i="162"/>
  <c r="H22" i="162"/>
  <c r="L5" i="162" l="1"/>
  <c r="L6" i="162"/>
  <c r="L7" i="162"/>
  <c r="L4" i="162"/>
  <c r="J4" i="162"/>
  <c r="L15" i="162"/>
  <c r="L8" i="162"/>
  <c r="L10" i="162"/>
  <c r="L12" i="162"/>
  <c r="L9" i="162" l="1"/>
  <c r="L11" i="162"/>
  <c r="L13" i="162"/>
  <c r="K16" i="162"/>
  <c r="L25" i="162" s="1"/>
  <c r="L16" i="162" l="1"/>
  <c r="L26" i="162" s="1"/>
  <c r="L28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6" authorId="0" shapeId="0" xr:uid="{69F6CB81-EDDA-43A0-981A-35E1BA2904A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25/11/2024: CEDIDO AO CEAD: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6" authorId="0" shapeId="0" xr:uid="{A760AE0B-A5DA-4EEF-ADF6-49C04F90A9E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25/11/2024: CEDIDO AO CEAD: 25.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6" authorId="0" shapeId="0" xr:uid="{EA97DC8B-40E9-4BE3-86F8-D40E1BC0467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25/11/2024: CEDIDO AO CEAD: 50.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I6" authorId="0" shapeId="0" xr:uid="{9179D5F3-9C96-4F40-902F-ADC62670070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25/11/2024: RECEBIDO DO CEFID: 25.
25/11/2024: RECEBIDO DO CEART: 50.
25/11/2024: RECEBIDO DA SCII: 100.</t>
        </r>
      </text>
    </comment>
  </commentList>
</comments>
</file>

<file path=xl/sharedStrings.xml><?xml version="1.0" encoding="utf-8"?>
<sst xmlns="http://schemas.openxmlformats.org/spreadsheetml/2006/main" count="1499" uniqueCount="77">
  <si>
    <t>Saldo / Automático</t>
  </si>
  <si>
    <t>LOTE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</si>
  <si>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</si>
  <si>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</si>
  <si>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</si>
  <si>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</si>
  <si>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</si>
  <si>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</si>
  <si>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</si>
  <si>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</si>
  <si>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</si>
  <si>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</si>
  <si>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</si>
  <si>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</si>
  <si>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</si>
  <si>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ESPECIFICAÇÃO</t>
  </si>
  <si>
    <t>ITEM</t>
  </si>
  <si>
    <t>LAUDA</t>
  </si>
  <si>
    <t>CENTRO PARTICIPANTE: GESTOR</t>
  </si>
  <si>
    <t xml:space="preserve">CENTRO PARTICIPANTE: </t>
  </si>
  <si>
    <t>EMPRESA</t>
  </si>
  <si>
    <t>Detalhamento da Despesa</t>
  </si>
  <si>
    <t>Códico NUC</t>
  </si>
  <si>
    <t>50244-005</t>
  </si>
  <si>
    <t>PROCESSO: PE 1554/2023</t>
  </si>
  <si>
    <t>VIGÊNCIA DA ATA: 06/12/2023 até 06/12/2024</t>
  </si>
  <si>
    <t>OBJETO: CONTRATAÇÃO DE EMPRESA PRESTADORA DE SERVIÇO DE REVISÃO E TRADUÇÃO DE ARTIGO CIENTÍFICO/TEXTOS, SERVIÇOS DE TRADUÇÃO SIMULTÂNEA E LOCAÇÃO E MONTAGEM DE EQUIPAMENTOS DE TRADUÇÃO SIMULTÂNEA PARA A UDESC,</t>
  </si>
  <si>
    <t>LUIZ FERNANDO SILVA PINTO CNPJ 38.596.647/0001-09</t>
  </si>
  <si>
    <t>339039-05</t>
  </si>
  <si>
    <t>50028-0-046</t>
  </si>
  <si>
    <t xml:space="preserve"> AF/OS nº  xxxx/2023 Qtde. </t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</si>
  <si>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 </t>
    </r>
    <r>
      <rPr>
        <b/>
        <u/>
        <sz val="11"/>
        <rFont val="Arial"/>
        <family val="2"/>
      </rPr>
      <t>Inglesa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</si>
  <si>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Francesa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</si>
  <si>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 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</si>
  <si>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CORRIDO:</t>
    </r>
    <r>
      <rPr>
        <sz val="11"/>
        <rFont val="Arial"/>
        <family val="2"/>
      </rPr>
      <t xml:space="preserve"> Tradução de texto corrido nas línguas </t>
    </r>
    <r>
      <rPr>
        <b/>
        <u/>
        <sz val="11"/>
        <rFont val="Arial"/>
        <family val="2"/>
      </rPr>
      <t>Italiana</t>
    </r>
    <r>
      <rPr>
        <u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para a língua Portuguesa, no formato Word.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</si>
  <si>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Inglesa</t>
    </r>
    <r>
      <rPr>
        <u/>
        <sz val="11"/>
        <rFont val="Arial"/>
        <family val="2"/>
      </rPr>
      <t>,</t>
    </r>
    <r>
      <rPr>
        <sz val="11"/>
        <rFont val="Arial"/>
        <family val="2"/>
      </rPr>
      <t xml:space="preserve">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</si>
  <si>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Francesa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</si>
  <si>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línguas </t>
    </r>
    <r>
      <rPr>
        <b/>
        <u/>
        <sz val="11"/>
        <rFont val="Arial"/>
        <family val="2"/>
      </rPr>
      <t>Espanhola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</si>
  <si>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>PRESTAÇÃO DE SERVIÇO DE TRADUÇÃO DE ARTIGO CIENTÍFICO E TEXTO CORRIDO</t>
    </r>
    <r>
      <rPr>
        <sz val="11"/>
        <rFont val="Arial"/>
        <family val="2"/>
      </rPr>
      <t xml:space="preserve">: Língua Portuguesa para as língua </t>
    </r>
    <r>
      <rPr>
        <b/>
        <u/>
        <sz val="11"/>
        <rFont val="Arial"/>
        <family val="2"/>
      </rPr>
      <t>Italiana</t>
    </r>
    <r>
      <rPr>
        <sz val="11"/>
        <rFont val="Arial"/>
        <family val="2"/>
      </rPr>
      <t xml:space="preserve">, no formato Word. Uma lauda equivale a </t>
    </r>
    <r>
      <rPr>
        <b/>
        <sz val="11"/>
        <rFont val="Arial"/>
        <family val="2"/>
      </rPr>
      <t xml:space="preserve">2100 </t>
    </r>
    <r>
      <rPr>
        <sz val="11"/>
        <rFont val="Arial"/>
        <family val="2"/>
      </rPr>
      <t xml:space="preserve">caracteres com espaçamento, ou fração conforme memorial descritivo.  </t>
    </r>
    <r>
      <rPr>
        <b/>
        <sz val="11"/>
        <rFont val="Arial"/>
        <family val="2"/>
      </rPr>
      <t>Qualidade compativel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</si>
  <si>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PORTUGUESA: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copidesque). </t>
    </r>
    <r>
      <rPr>
        <b/>
        <u/>
        <sz val="11"/>
        <rFont val="Arial"/>
        <family val="2"/>
      </rPr>
      <t xml:space="preserve">Revisão de texto corrido na língua PORTUGUESA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</si>
  <si>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copidesque). </t>
    </r>
    <r>
      <rPr>
        <b/>
        <u/>
        <sz val="11"/>
        <rFont val="Arial"/>
        <family val="2"/>
      </rPr>
      <t xml:space="preserve">Revisão de texto corrido na língua estrangeira Inglesa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</si>
  <si>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>Serviço especializado em correção gramatical, ortográfica e de adequação de artigos científicos e textos relacionados com a pesquisa científica e educacional, em termos de clareza e coesão (revisão com copidesque</t>
    </r>
    <r>
      <rPr>
        <b/>
        <sz val="11"/>
        <rFont val="Arial"/>
        <family val="2"/>
      </rPr>
      <t>).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 xml:space="preserve">Revisão de texto corrido na língua estrangeira Francesa no formato Word. </t>
    </r>
    <r>
      <rPr>
        <sz val="11"/>
        <rFont val="Arial"/>
        <family val="2"/>
      </rPr>
      <t xml:space="preserve">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</si>
  <si>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r>
      <rPr>
        <b/>
        <sz val="11"/>
        <rFont val="Arial"/>
        <family val="2"/>
      </rPr>
      <t xml:space="preserve">PRESTAÇÃO DE SERVIÇO DE REVISÃO DE ARTIGO CIENTÍFICO E TEXTO CORRIDO EM LINGUA ESTRANGEIRA: </t>
    </r>
    <r>
      <rPr>
        <sz val="11"/>
        <rFont val="Arial"/>
        <family val="2"/>
      </rPr>
      <t xml:space="preserve">Serviço especializado em correção gramatical, ortográfica e de adequação de artigos científicos e textos relacionados com a pesquisa científica e educacional, em termos de clareza e coesão (revisão com copidesque): </t>
    </r>
    <r>
      <rPr>
        <b/>
        <u/>
        <sz val="11"/>
        <rFont val="Arial"/>
        <family val="2"/>
      </rPr>
      <t>Revisão de texto corrido na língua estrangeira Espanhola no formato Word.</t>
    </r>
    <r>
      <rPr>
        <sz val="11"/>
        <rFont val="Arial"/>
        <family val="2"/>
      </rPr>
      <t xml:space="preserve"> Uma lauda equivale a </t>
    </r>
    <r>
      <rPr>
        <b/>
        <sz val="11"/>
        <rFont val="Arial"/>
        <family val="2"/>
      </rPr>
      <t>2100</t>
    </r>
    <r>
      <rPr>
        <sz val="11"/>
        <rFont val="Arial"/>
        <family val="2"/>
      </rPr>
      <t xml:space="preserve"> caracteres com espaçamento, ou fração conforme memorial descritivo.  </t>
    </r>
    <r>
      <rPr>
        <b/>
        <sz val="11"/>
        <rFont val="Arial"/>
        <family val="2"/>
      </rPr>
      <t>Qualidade compatível com os periódicos Qualis A (CAPES).</t>
    </r>
  </si>
  <si>
    <t xml:space="preserve"> AF/OS nº  460/2024 Qtde. </t>
  </si>
  <si>
    <t xml:space="preserve">PPGMUS
 OS nº  894/2023 Qtde. </t>
  </si>
  <si>
    <t xml:space="preserve"> AF/OS nº  251/2024 Qtde. </t>
  </si>
  <si>
    <t xml:space="preserve"> AF/OS nº  624/2023 Qtde. </t>
  </si>
  <si>
    <t xml:space="preserve"> AF/OS nº  453/2024</t>
  </si>
  <si>
    <t xml:space="preserve"> AF/OS nº  843/2024</t>
  </si>
  <si>
    <t xml:space="preserve"> OS nº  509/2024 Qtde. </t>
  </si>
  <si>
    <t xml:space="preserve"> AF/OS nº  103/2024 DPPG - MARIA LUIZA. </t>
  </si>
  <si>
    <t xml:space="preserve"> AF/OS nº  109/2024 DPPG. </t>
  </si>
  <si>
    <t xml:space="preserve"> OS nº  3131/2023 Qtde. </t>
  </si>
  <si>
    <t xml:space="preserve"> AF/OS nº  3030/024</t>
  </si>
  <si>
    <t xml:space="preserve"> AF/OS nº  1061/2023LUIZ FERNANDO</t>
  </si>
  <si>
    <t xml:space="preserve"> AF/OS nº  998/2024 Qtde. </t>
  </si>
  <si>
    <t xml:space="preserve"> AF/OS nº  1346/2024 Qtde. </t>
  </si>
  <si>
    <t xml:space="preserve"> AF/OS nº  1950/2024 Qtde. </t>
  </si>
  <si>
    <t xml:space="preserve"> AF/OS nº  2321/2024 Qtde. </t>
  </si>
  <si>
    <t xml:space="preserve"> AF/OS nº  2665/2024 Qtde. </t>
  </si>
  <si>
    <t xml:space="preserve"> AF/OS nº  2807/2023 Qtde. </t>
  </si>
  <si>
    <t xml:space="preserve"> AF/OS nº  1036/2024</t>
  </si>
  <si>
    <t xml:space="preserve"> AF/OS nº  1623/2024 . </t>
  </si>
  <si>
    <t xml:space="preserve"> AF/OS nº  2037/2024  </t>
  </si>
  <si>
    <t xml:space="preserve"> AF/OS nº  3100/2024</t>
  </si>
  <si>
    <t xml:space="preserve"> AF/OS nº  3102/2024 </t>
  </si>
  <si>
    <t xml:space="preserve">AF/OS nº  1341/2024 Qtde. </t>
  </si>
  <si>
    <t xml:space="preserve"> AF/OS nº  2716/2024 Qtde. </t>
  </si>
  <si>
    <t xml:space="preserve"> AF/OS nº 2721/2024 Qtde. </t>
  </si>
  <si>
    <t xml:space="preserve"> AF/OS nº  2960/2024 Qtde. </t>
  </si>
  <si>
    <t xml:space="preserve"> AF/OS nº  2975/2024 Qtde. </t>
  </si>
  <si>
    <t>AF/OS nº  2803/2024 Enf-William</t>
  </si>
  <si>
    <t xml:space="preserve">AF/OS nº  1707/2024 Qtde. </t>
  </si>
  <si>
    <t xml:space="preserve"> AF/OS nº  17/08/2024 Qtde. </t>
  </si>
  <si>
    <t xml:space="preserve"> AF/OS nº  2370/2024 Qtde. </t>
  </si>
  <si>
    <t xml:space="preserve"> AF/OS nº  2701/2024 Qtde. </t>
  </si>
  <si>
    <t>Resumo Atualizado em 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</si>
</sst>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8" formatCode="&quot;R$&quot;\ #,##0.00;[Red]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"/>
    <numFmt numFmtId="170" formatCode="#,##0.00;[Red]#,##0.00"/>
    <numFmt numFmtId="171" formatCode="0.00;[Red]0.00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8"/>
      <name val="Calibri"/>
      <family val="2"/>
      <scheme val="minor"/>
    </font>
    <font>
      <sz val="11"/>
      <color indexed="9"/>
      <name val="Calibri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rgb="FFFFFF00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6" fillId="2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41" fontId="3" fillId="7" borderId="1" xfId="0" applyNumberFormat="1" applyFont="1" applyFill="1" applyBorder="1" applyAlignment="1">
      <alignment horizontal="center" vertical="center" wrapText="1"/>
    </xf>
    <xf numFmtId="44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7" xfId="1" applyNumberFormat="1" applyFont="1" applyFill="1" applyBorder="1" applyAlignment="1" applyProtection="1">
      <alignment horizontal="right"/>
      <protection locked="0"/>
    </xf>
    <xf numFmtId="2" fontId="5" fillId="8" borderId="7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3" xfId="1" applyFont="1" applyFill="1" applyBorder="1" applyAlignment="1" applyProtection="1">
      <alignment horizontal="left"/>
      <protection locked="0"/>
    </xf>
    <xf numFmtId="0" fontId="5" fillId="8" borderId="9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166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3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8" borderId="3" xfId="12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1" xfId="25" applyFont="1" applyFill="1" applyBorder="1" applyAlignment="1">
      <alignment horizontal="center" vertical="center"/>
    </xf>
    <xf numFmtId="0" fontId="9" fillId="13" borderId="1" xfId="26" applyFont="1" applyFill="1" applyBorder="1" applyAlignment="1">
      <alignment horizontal="center" vertical="center"/>
    </xf>
    <xf numFmtId="44" fontId="3" fillId="0" borderId="0" xfId="1" applyNumberFormat="1" applyFont="1" applyAlignment="1">
      <alignment wrapText="1"/>
    </xf>
    <xf numFmtId="0" fontId="3" fillId="0" borderId="1" xfId="1" applyFont="1" applyBorder="1" applyAlignment="1" applyProtection="1">
      <alignment wrapText="1"/>
      <protection locked="0"/>
    </xf>
    <xf numFmtId="0" fontId="7" fillId="19" borderId="3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9" borderId="3" xfId="47" applyFont="1" applyFill="1" applyBorder="1" applyAlignment="1">
      <alignment horizontal="center" vertical="center"/>
    </xf>
    <xf numFmtId="0" fontId="10" fillId="13" borderId="5" xfId="27" applyFont="1" applyFill="1" applyBorder="1" applyAlignment="1">
      <alignment horizontal="center" vertical="center"/>
    </xf>
    <xf numFmtId="8" fontId="9" fillId="13" borderId="1" xfId="25" applyNumberFormat="1" applyFont="1" applyFill="1" applyBorder="1" applyAlignment="1">
      <alignment horizontal="right" vertical="center"/>
    </xf>
    <xf numFmtId="44" fontId="3" fillId="0" borderId="0" xfId="8" applyFont="1" applyAlignment="1" applyProtection="1">
      <alignment wrapText="1"/>
      <protection locked="0"/>
    </xf>
    <xf numFmtId="0" fontId="10" fillId="13" borderId="5" xfId="27" applyFont="1" applyFill="1" applyBorder="1" applyAlignment="1">
      <alignment horizontal="center" vertical="center" textRotation="9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wrapText="1"/>
      <protection locked="0"/>
    </xf>
    <xf numFmtId="0" fontId="10" fillId="13" borderId="1" xfId="26" applyFont="1" applyFill="1" applyBorder="1" applyAlignment="1">
      <alignment horizontal="justify" vertical="top" wrapText="1"/>
    </xf>
    <xf numFmtId="0" fontId="3" fillId="13" borderId="1" xfId="26" applyFont="1" applyFill="1" applyBorder="1" applyAlignment="1">
      <alignment horizontal="center" vertical="center" textRotation="90"/>
    </xf>
    <xf numFmtId="49" fontId="3" fillId="13" borderId="1" xfId="0" applyNumberFormat="1" applyFont="1" applyFill="1" applyBorder="1" applyAlignment="1">
      <alignment horizontal="center" vertical="center" wrapText="1"/>
    </xf>
    <xf numFmtId="41" fontId="3" fillId="13" borderId="1" xfId="25" applyNumberFormat="1" applyFont="1" applyFill="1" applyBorder="1" applyAlignment="1">
      <alignment horizontal="center" vertical="center"/>
    </xf>
    <xf numFmtId="0" fontId="3" fillId="13" borderId="1" xfId="26" applyFont="1" applyFill="1" applyBorder="1" applyAlignment="1">
      <alignment horizontal="center" vertical="center"/>
    </xf>
    <xf numFmtId="14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223" applyFont="1"/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169" fontId="3" fillId="0" borderId="1" xfId="1" applyNumberFormat="1" applyFont="1" applyBorder="1" applyAlignment="1" applyProtection="1">
      <alignment wrapText="1"/>
      <protection locked="0"/>
    </xf>
    <xf numFmtId="169" fontId="3" fillId="7" borderId="1" xfId="1" applyNumberFormat="1" applyFont="1" applyFill="1" applyBorder="1" applyAlignment="1" applyProtection="1">
      <alignment wrapText="1"/>
      <protection locked="0"/>
    </xf>
    <xf numFmtId="169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169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2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8" fontId="19" fillId="0" borderId="0" xfId="0" applyNumberFormat="1" applyFont="1" applyAlignment="1">
      <alignment wrapText="1"/>
    </xf>
    <xf numFmtId="0" fontId="19" fillId="7" borderId="1" xfId="0" applyFont="1" applyFill="1" applyBorder="1" applyAlignment="1">
      <alignment horizontal="center" vertical="center" wrapText="1"/>
    </xf>
    <xf numFmtId="170" fontId="3" fillId="4" borderId="1" xfId="0" applyNumberFormat="1" applyFont="1" applyFill="1" applyBorder="1" applyAlignment="1">
      <alignment horizontal="center" vertical="center" wrapText="1"/>
    </xf>
    <xf numFmtId="171" fontId="3" fillId="0" borderId="0" xfId="1" applyNumberFormat="1" applyFont="1" applyFill="1" applyAlignment="1" applyProtection="1">
      <alignment horizontal="center" wrapText="1"/>
      <protection locked="0"/>
    </xf>
    <xf numFmtId="14" fontId="19" fillId="22" borderId="1" xfId="0" applyNumberFormat="1" applyFont="1" applyFill="1" applyBorder="1" applyAlignment="1">
      <alignment horizontal="center" vertical="center" wrapText="1"/>
    </xf>
    <xf numFmtId="0" fontId="19" fillId="23" borderId="1" xfId="0" applyFont="1" applyFill="1" applyBorder="1" applyAlignment="1">
      <alignment wrapText="1"/>
    </xf>
    <xf numFmtId="0" fontId="19" fillId="23" borderId="1" xfId="0" applyFont="1" applyFill="1" applyBorder="1" applyAlignment="1">
      <alignment horizontal="center" vertical="center" wrapText="1"/>
    </xf>
    <xf numFmtId="0" fontId="19" fillId="24" borderId="1" xfId="0" applyFont="1" applyFill="1" applyBorder="1" applyAlignment="1">
      <alignment wrapText="1"/>
    </xf>
    <xf numFmtId="0" fontId="19" fillId="24" borderId="1" xfId="0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8" borderId="1" xfId="0" applyNumberFormat="1" applyFont="1" applyFill="1" applyBorder="1" applyAlignment="1">
      <alignment horizontal="left" vertical="center" wrapText="1"/>
    </xf>
    <xf numFmtId="0" fontId="7" fillId="13" borderId="2" xfId="25" applyFont="1" applyFill="1" applyBorder="1" applyAlignment="1">
      <alignment horizontal="center" vertical="center"/>
    </xf>
    <xf numFmtId="0" fontId="7" fillId="13" borderId="7" xfId="25" applyFont="1" applyFill="1" applyBorder="1" applyAlignment="1">
      <alignment horizontal="center" vertical="center"/>
    </xf>
    <xf numFmtId="0" fontId="7" fillId="13" borderId="3" xfId="25" applyFont="1" applyFill="1" applyBorder="1" applyAlignment="1">
      <alignment horizontal="center" vertical="center"/>
    </xf>
    <xf numFmtId="0" fontId="7" fillId="13" borderId="2" xfId="25" applyFont="1" applyFill="1" applyBorder="1" applyAlignment="1">
      <alignment horizontal="center" vertical="center" wrapText="1"/>
    </xf>
    <xf numFmtId="0" fontId="7" fillId="13" borderId="7" xfId="25" applyFont="1" applyFill="1" applyBorder="1" applyAlignment="1">
      <alignment horizontal="center" vertical="center" wrapText="1"/>
    </xf>
    <xf numFmtId="0" fontId="7" fillId="13" borderId="3" xfId="25" applyFont="1" applyFill="1" applyBorder="1" applyAlignment="1">
      <alignment horizontal="center" vertical="center" wrapText="1"/>
    </xf>
    <xf numFmtId="3" fontId="1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21" borderId="2" xfId="0" applyFont="1" applyFill="1" applyBorder="1" applyAlignment="1">
      <alignment horizontal="center" vertical="center" wrapText="1"/>
    </xf>
    <xf numFmtId="0" fontId="18" fillId="21" borderId="3" xfId="0" applyFont="1" applyFill="1" applyBorder="1" applyAlignment="1">
      <alignment horizontal="center" vertical="center" wrapText="1"/>
    </xf>
    <xf numFmtId="0" fontId="19" fillId="21" borderId="2" xfId="0" applyFont="1" applyFill="1" applyBorder="1" applyAlignment="1">
      <alignment horizontal="center" vertical="center" wrapText="1"/>
    </xf>
    <xf numFmtId="0" fontId="19" fillId="21" borderId="3" xfId="0" applyFont="1" applyFill="1" applyBorder="1" applyAlignment="1">
      <alignment horizontal="center" vertical="center" wrapText="1"/>
    </xf>
    <xf numFmtId="0" fontId="5" fillId="8" borderId="4" xfId="1" applyFont="1" applyFill="1" applyBorder="1" applyAlignment="1" applyProtection="1">
      <alignment horizontal="left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1" xfId="1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vertical="center" wrapText="1"/>
    </xf>
  </cellXfs>
  <cellStyles count="224">
    <cellStyle name="20% - Accent1" xfId="47" xr:uid="{00000000-0005-0000-0000-000000000000}"/>
    <cellStyle name="40% - Accent4" xfId="25" xr:uid="{00000000-0005-0000-0000-000001000000}"/>
    <cellStyle name="40% - Accent6" xfId="26" xr:uid="{00000000-0005-0000-0000-000002000000}"/>
    <cellStyle name="60% - Accent1" xfId="28" xr:uid="{00000000-0005-0000-0000-000003000000}"/>
    <cellStyle name="Accent3" xfId="27" xr:uid="{00000000-0005-0000-0000-000004000000}"/>
    <cellStyle name="Moeda" xfId="22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18" xr:uid="{00000000-0005-0000-0000-000008000000}"/>
    <cellStyle name="Moeda 3 2 2" xfId="40" xr:uid="{00000000-0005-0000-0000-000009000000}"/>
    <cellStyle name="Moeda 3 2 2 2" xfId="76" xr:uid="{00000000-0005-0000-0000-000009000000}"/>
    <cellStyle name="Moeda 3 2 2 3" xfId="111" xr:uid="{00000000-0005-0000-0000-000009000000}"/>
    <cellStyle name="Moeda 3 2 2 4" xfId="146" xr:uid="{00000000-0005-0000-0000-000009000000}"/>
    <cellStyle name="Moeda 3 2 2 5" xfId="181" xr:uid="{00000000-0005-0000-0000-000009000000}"/>
    <cellStyle name="Moeda 3 2 2 6" xfId="216" xr:uid="{00000000-0005-0000-0000-000009000000}"/>
    <cellStyle name="Moeda 3 2 3" xfId="58" xr:uid="{00000000-0005-0000-0000-000008000000}"/>
    <cellStyle name="Moeda 3 2 4" xfId="93" xr:uid="{00000000-0005-0000-0000-000008000000}"/>
    <cellStyle name="Moeda 3 2 5" xfId="128" xr:uid="{00000000-0005-0000-0000-000008000000}"/>
    <cellStyle name="Moeda 3 2 6" xfId="163" xr:uid="{00000000-0005-0000-0000-000008000000}"/>
    <cellStyle name="Moeda 3 2 7" xfId="198" xr:uid="{00000000-0005-0000-0000-000008000000}"/>
    <cellStyle name="Moeda 3 3" xfId="31" xr:uid="{00000000-0005-0000-0000-00000A000000}"/>
    <cellStyle name="Moeda 3 3 2" xfId="67" xr:uid="{00000000-0005-0000-0000-00000A000000}"/>
    <cellStyle name="Moeda 3 3 3" xfId="102" xr:uid="{00000000-0005-0000-0000-00000A000000}"/>
    <cellStyle name="Moeda 3 3 4" xfId="137" xr:uid="{00000000-0005-0000-0000-00000A000000}"/>
    <cellStyle name="Moeda 3 3 5" xfId="172" xr:uid="{00000000-0005-0000-0000-00000A000000}"/>
    <cellStyle name="Moeda 3 3 6" xfId="207" xr:uid="{00000000-0005-0000-0000-00000A000000}"/>
    <cellStyle name="Moeda 3 4" xfId="50" xr:uid="{00000000-0005-0000-0000-000007000000}"/>
    <cellStyle name="Moeda 3 5" xfId="85" xr:uid="{00000000-0005-0000-0000-000007000000}"/>
    <cellStyle name="Moeda 3 6" xfId="120" xr:uid="{00000000-0005-0000-0000-000007000000}"/>
    <cellStyle name="Moeda 3 7" xfId="155" xr:uid="{00000000-0005-0000-0000-000007000000}"/>
    <cellStyle name="Moeda 3 8" xfId="190" xr:uid="{00000000-0005-0000-0000-000007000000}"/>
    <cellStyle name="Moeda 4" xfId="13" xr:uid="{00000000-0005-0000-0000-00000B000000}"/>
    <cellStyle name="Moeda 4 2" xfId="22" xr:uid="{00000000-0005-0000-0000-00000C000000}"/>
    <cellStyle name="Moeda 4 2 2" xfId="44" xr:uid="{00000000-0005-0000-0000-00000D000000}"/>
    <cellStyle name="Moeda 4 2 2 2" xfId="80" xr:uid="{00000000-0005-0000-0000-00000D000000}"/>
    <cellStyle name="Moeda 4 2 2 3" xfId="115" xr:uid="{00000000-0005-0000-0000-00000D000000}"/>
    <cellStyle name="Moeda 4 2 2 4" xfId="150" xr:uid="{00000000-0005-0000-0000-00000D000000}"/>
    <cellStyle name="Moeda 4 2 2 5" xfId="185" xr:uid="{00000000-0005-0000-0000-00000D000000}"/>
    <cellStyle name="Moeda 4 2 2 6" xfId="220" xr:uid="{00000000-0005-0000-0000-00000D000000}"/>
    <cellStyle name="Moeda 4 2 3" xfId="62" xr:uid="{00000000-0005-0000-0000-00000C000000}"/>
    <cellStyle name="Moeda 4 2 4" xfId="97" xr:uid="{00000000-0005-0000-0000-00000C000000}"/>
    <cellStyle name="Moeda 4 2 5" xfId="132" xr:uid="{00000000-0005-0000-0000-00000C000000}"/>
    <cellStyle name="Moeda 4 2 6" xfId="167" xr:uid="{00000000-0005-0000-0000-00000C000000}"/>
    <cellStyle name="Moeda 4 2 7" xfId="202" xr:uid="{00000000-0005-0000-0000-00000C000000}"/>
    <cellStyle name="Moeda 4 3" xfId="35" xr:uid="{00000000-0005-0000-0000-00000E000000}"/>
    <cellStyle name="Moeda 4 3 2" xfId="71" xr:uid="{00000000-0005-0000-0000-00000E000000}"/>
    <cellStyle name="Moeda 4 3 3" xfId="106" xr:uid="{00000000-0005-0000-0000-00000E000000}"/>
    <cellStyle name="Moeda 4 3 4" xfId="141" xr:uid="{00000000-0005-0000-0000-00000E000000}"/>
    <cellStyle name="Moeda 4 3 5" xfId="176" xr:uid="{00000000-0005-0000-0000-00000E000000}"/>
    <cellStyle name="Moeda 4 3 6" xfId="211" xr:uid="{00000000-0005-0000-0000-00000E000000}"/>
    <cellStyle name="Moeda 4 4" xfId="53" xr:uid="{00000000-0005-0000-0000-00000B000000}"/>
    <cellStyle name="Moeda 4 5" xfId="88" xr:uid="{00000000-0005-0000-0000-00000B000000}"/>
    <cellStyle name="Moeda 4 6" xfId="123" xr:uid="{00000000-0005-0000-0000-00000B000000}"/>
    <cellStyle name="Moeda 4 7" xfId="158" xr:uid="{00000000-0005-0000-0000-00000B000000}"/>
    <cellStyle name="Moeda 4 8" xfId="193" xr:uid="{00000000-0005-0000-0000-00000B000000}"/>
    <cellStyle name="Moeda 5" xfId="21" xr:uid="{00000000-0005-0000-0000-00000F000000}"/>
    <cellStyle name="Moeda 5 2" xfId="43" xr:uid="{00000000-0005-0000-0000-000010000000}"/>
    <cellStyle name="Moeda 5 2 2" xfId="79" xr:uid="{00000000-0005-0000-0000-000010000000}"/>
    <cellStyle name="Moeda 5 2 3" xfId="114" xr:uid="{00000000-0005-0000-0000-000010000000}"/>
    <cellStyle name="Moeda 5 2 4" xfId="149" xr:uid="{00000000-0005-0000-0000-000010000000}"/>
    <cellStyle name="Moeda 5 2 5" xfId="184" xr:uid="{00000000-0005-0000-0000-000010000000}"/>
    <cellStyle name="Moeda 5 2 6" xfId="219" xr:uid="{00000000-0005-0000-0000-000010000000}"/>
    <cellStyle name="Moeda 5 3" xfId="61" xr:uid="{00000000-0005-0000-0000-00000F000000}"/>
    <cellStyle name="Moeda 5 4" xfId="96" xr:uid="{00000000-0005-0000-0000-00000F000000}"/>
    <cellStyle name="Moeda 5 5" xfId="131" xr:uid="{00000000-0005-0000-0000-00000F000000}"/>
    <cellStyle name="Moeda 5 6" xfId="166" xr:uid="{00000000-0005-0000-0000-00000F000000}"/>
    <cellStyle name="Moeda 5 7" xfId="201" xr:uid="{00000000-0005-0000-0000-00000F000000}"/>
    <cellStyle name="Moeda 6" xfId="34" xr:uid="{00000000-0005-0000-0000-000011000000}"/>
    <cellStyle name="Moeda 6 2" xfId="70" xr:uid="{00000000-0005-0000-0000-000011000000}"/>
    <cellStyle name="Moeda 6 3" xfId="105" xr:uid="{00000000-0005-0000-0000-000011000000}"/>
    <cellStyle name="Moeda 6 4" xfId="140" xr:uid="{00000000-0005-0000-0000-000011000000}"/>
    <cellStyle name="Moeda 6 5" xfId="175" xr:uid="{00000000-0005-0000-0000-000011000000}"/>
    <cellStyle name="Moeda 6 6" xfId="210" xr:uid="{00000000-0005-0000-0000-000011000000}"/>
    <cellStyle name="Normal" xfId="0" builtinId="0"/>
    <cellStyle name="Normal 2" xfId="1" xr:uid="{00000000-0005-0000-0000-000013000000}"/>
    <cellStyle name="Porcentagem 2" xfId="12" xr:uid="{00000000-0005-0000-0000-000014000000}"/>
    <cellStyle name="Separador de milhares 2" xfId="2" xr:uid="{00000000-0005-0000-0000-000015000000}"/>
    <cellStyle name="Separador de milhares 2 2" xfId="7" xr:uid="{00000000-0005-0000-0000-000016000000}"/>
    <cellStyle name="Separador de milhares 2 2 10" xfId="189" xr:uid="{00000000-0005-0000-0000-000016000000}"/>
    <cellStyle name="Separador de milhares 2 2 2" xfId="11" xr:uid="{00000000-0005-0000-0000-000017000000}"/>
    <cellStyle name="Separador de milhares 2 2 2 2" xfId="20" xr:uid="{00000000-0005-0000-0000-000018000000}"/>
    <cellStyle name="Separador de milhares 2 2 2 2 2" xfId="42" xr:uid="{00000000-0005-0000-0000-000019000000}"/>
    <cellStyle name="Separador de milhares 2 2 2 2 2 2" xfId="78" xr:uid="{00000000-0005-0000-0000-000019000000}"/>
    <cellStyle name="Separador de milhares 2 2 2 2 2 3" xfId="113" xr:uid="{00000000-0005-0000-0000-000019000000}"/>
    <cellStyle name="Separador de milhares 2 2 2 2 2 4" xfId="148" xr:uid="{00000000-0005-0000-0000-000019000000}"/>
    <cellStyle name="Separador de milhares 2 2 2 2 2 5" xfId="183" xr:uid="{00000000-0005-0000-0000-000019000000}"/>
    <cellStyle name="Separador de milhares 2 2 2 2 2 6" xfId="218" xr:uid="{00000000-0005-0000-0000-000019000000}"/>
    <cellStyle name="Separador de milhares 2 2 2 2 3" xfId="60" xr:uid="{00000000-0005-0000-0000-000018000000}"/>
    <cellStyle name="Separador de milhares 2 2 2 2 4" xfId="95" xr:uid="{00000000-0005-0000-0000-000018000000}"/>
    <cellStyle name="Separador de milhares 2 2 2 2 5" xfId="130" xr:uid="{00000000-0005-0000-0000-000018000000}"/>
    <cellStyle name="Separador de milhares 2 2 2 2 6" xfId="165" xr:uid="{00000000-0005-0000-0000-000018000000}"/>
    <cellStyle name="Separador de milhares 2 2 2 2 7" xfId="200" xr:uid="{00000000-0005-0000-0000-000018000000}"/>
    <cellStyle name="Separador de milhares 2 2 2 3" xfId="33" xr:uid="{00000000-0005-0000-0000-00001A000000}"/>
    <cellStyle name="Separador de milhares 2 2 2 3 2" xfId="69" xr:uid="{00000000-0005-0000-0000-00001A000000}"/>
    <cellStyle name="Separador de milhares 2 2 2 3 3" xfId="104" xr:uid="{00000000-0005-0000-0000-00001A000000}"/>
    <cellStyle name="Separador de milhares 2 2 2 3 4" xfId="139" xr:uid="{00000000-0005-0000-0000-00001A000000}"/>
    <cellStyle name="Separador de milhares 2 2 2 3 5" xfId="174" xr:uid="{00000000-0005-0000-0000-00001A000000}"/>
    <cellStyle name="Separador de milhares 2 2 2 3 6" xfId="209" xr:uid="{00000000-0005-0000-0000-00001A000000}"/>
    <cellStyle name="Separador de milhares 2 2 2 4" xfId="52" xr:uid="{00000000-0005-0000-0000-000017000000}"/>
    <cellStyle name="Separador de milhares 2 2 2 5" xfId="87" xr:uid="{00000000-0005-0000-0000-000017000000}"/>
    <cellStyle name="Separador de milhares 2 2 2 6" xfId="122" xr:uid="{00000000-0005-0000-0000-000017000000}"/>
    <cellStyle name="Separador de milhares 2 2 2 7" xfId="157" xr:uid="{00000000-0005-0000-0000-000017000000}"/>
    <cellStyle name="Separador de milhares 2 2 2 8" xfId="192" xr:uid="{00000000-0005-0000-0000-000017000000}"/>
    <cellStyle name="Separador de milhares 2 2 3" xfId="15" xr:uid="{00000000-0005-0000-0000-00001B000000}"/>
    <cellStyle name="Separador de milhares 2 2 3 2" xfId="24" xr:uid="{00000000-0005-0000-0000-00001C000000}"/>
    <cellStyle name="Separador de milhares 2 2 3 2 2" xfId="46" xr:uid="{00000000-0005-0000-0000-00001D000000}"/>
    <cellStyle name="Separador de milhares 2 2 3 2 2 2" xfId="82" xr:uid="{00000000-0005-0000-0000-00001D000000}"/>
    <cellStyle name="Separador de milhares 2 2 3 2 2 3" xfId="117" xr:uid="{00000000-0005-0000-0000-00001D000000}"/>
    <cellStyle name="Separador de milhares 2 2 3 2 2 4" xfId="152" xr:uid="{00000000-0005-0000-0000-00001D000000}"/>
    <cellStyle name="Separador de milhares 2 2 3 2 2 5" xfId="187" xr:uid="{00000000-0005-0000-0000-00001D000000}"/>
    <cellStyle name="Separador de milhares 2 2 3 2 2 6" xfId="222" xr:uid="{00000000-0005-0000-0000-00001D000000}"/>
    <cellStyle name="Separador de milhares 2 2 3 2 3" xfId="64" xr:uid="{00000000-0005-0000-0000-00001C000000}"/>
    <cellStyle name="Separador de milhares 2 2 3 2 4" xfId="99" xr:uid="{00000000-0005-0000-0000-00001C000000}"/>
    <cellStyle name="Separador de milhares 2 2 3 2 5" xfId="134" xr:uid="{00000000-0005-0000-0000-00001C000000}"/>
    <cellStyle name="Separador de milhares 2 2 3 2 6" xfId="169" xr:uid="{00000000-0005-0000-0000-00001C000000}"/>
    <cellStyle name="Separador de milhares 2 2 3 2 7" xfId="204" xr:uid="{00000000-0005-0000-0000-00001C000000}"/>
    <cellStyle name="Separador de milhares 2 2 3 3" xfId="37" xr:uid="{00000000-0005-0000-0000-00001E000000}"/>
    <cellStyle name="Separador de milhares 2 2 3 3 2" xfId="73" xr:uid="{00000000-0005-0000-0000-00001E000000}"/>
    <cellStyle name="Separador de milhares 2 2 3 3 3" xfId="108" xr:uid="{00000000-0005-0000-0000-00001E000000}"/>
    <cellStyle name="Separador de milhares 2 2 3 3 4" xfId="143" xr:uid="{00000000-0005-0000-0000-00001E000000}"/>
    <cellStyle name="Separador de milhares 2 2 3 3 5" xfId="178" xr:uid="{00000000-0005-0000-0000-00001E000000}"/>
    <cellStyle name="Separador de milhares 2 2 3 3 6" xfId="213" xr:uid="{00000000-0005-0000-0000-00001E000000}"/>
    <cellStyle name="Separador de milhares 2 2 3 4" xfId="55" xr:uid="{00000000-0005-0000-0000-00001B000000}"/>
    <cellStyle name="Separador de milhares 2 2 3 5" xfId="90" xr:uid="{00000000-0005-0000-0000-00001B000000}"/>
    <cellStyle name="Separador de milhares 2 2 3 6" xfId="125" xr:uid="{00000000-0005-0000-0000-00001B000000}"/>
    <cellStyle name="Separador de milhares 2 2 3 7" xfId="160" xr:uid="{00000000-0005-0000-0000-00001B000000}"/>
    <cellStyle name="Separador de milhares 2 2 3 8" xfId="195" xr:uid="{00000000-0005-0000-0000-00001B000000}"/>
    <cellStyle name="Separador de milhares 2 2 4" xfId="17" xr:uid="{00000000-0005-0000-0000-00001F000000}"/>
    <cellStyle name="Separador de milhares 2 2 4 2" xfId="39" xr:uid="{00000000-0005-0000-0000-000020000000}"/>
    <cellStyle name="Separador de milhares 2 2 4 2 2" xfId="75" xr:uid="{00000000-0005-0000-0000-000020000000}"/>
    <cellStyle name="Separador de milhares 2 2 4 2 3" xfId="110" xr:uid="{00000000-0005-0000-0000-000020000000}"/>
    <cellStyle name="Separador de milhares 2 2 4 2 4" xfId="145" xr:uid="{00000000-0005-0000-0000-000020000000}"/>
    <cellStyle name="Separador de milhares 2 2 4 2 5" xfId="180" xr:uid="{00000000-0005-0000-0000-000020000000}"/>
    <cellStyle name="Separador de milhares 2 2 4 2 6" xfId="215" xr:uid="{00000000-0005-0000-0000-000020000000}"/>
    <cellStyle name="Separador de milhares 2 2 4 3" xfId="57" xr:uid="{00000000-0005-0000-0000-00001F000000}"/>
    <cellStyle name="Separador de milhares 2 2 4 4" xfId="92" xr:uid="{00000000-0005-0000-0000-00001F000000}"/>
    <cellStyle name="Separador de milhares 2 2 4 5" xfId="127" xr:uid="{00000000-0005-0000-0000-00001F000000}"/>
    <cellStyle name="Separador de milhares 2 2 4 6" xfId="162" xr:uid="{00000000-0005-0000-0000-00001F000000}"/>
    <cellStyle name="Separador de milhares 2 2 4 7" xfId="197" xr:uid="{00000000-0005-0000-0000-00001F000000}"/>
    <cellStyle name="Separador de milhares 2 2 5" xfId="30" xr:uid="{00000000-0005-0000-0000-000021000000}"/>
    <cellStyle name="Separador de milhares 2 2 5 2" xfId="66" xr:uid="{00000000-0005-0000-0000-000021000000}"/>
    <cellStyle name="Separador de milhares 2 2 5 3" xfId="101" xr:uid="{00000000-0005-0000-0000-000021000000}"/>
    <cellStyle name="Separador de milhares 2 2 5 4" xfId="136" xr:uid="{00000000-0005-0000-0000-000021000000}"/>
    <cellStyle name="Separador de milhares 2 2 5 5" xfId="171" xr:uid="{00000000-0005-0000-0000-000021000000}"/>
    <cellStyle name="Separador de milhares 2 2 5 6" xfId="206" xr:uid="{00000000-0005-0000-0000-000021000000}"/>
    <cellStyle name="Separador de milhares 2 2 6" xfId="49" xr:uid="{00000000-0005-0000-0000-000016000000}"/>
    <cellStyle name="Separador de milhares 2 2 7" xfId="84" xr:uid="{00000000-0005-0000-0000-000016000000}"/>
    <cellStyle name="Separador de milhares 2 2 8" xfId="119" xr:uid="{00000000-0005-0000-0000-000016000000}"/>
    <cellStyle name="Separador de milhares 2 2 9" xfId="154" xr:uid="{00000000-0005-0000-0000-000016000000}"/>
    <cellStyle name="Separador de milhares 2 3" xfId="6" xr:uid="{00000000-0005-0000-0000-000022000000}"/>
    <cellStyle name="Separador de milhares 2 3 10" xfId="188" xr:uid="{00000000-0005-0000-0000-000022000000}"/>
    <cellStyle name="Separador de milhares 2 3 2" xfId="10" xr:uid="{00000000-0005-0000-0000-000023000000}"/>
    <cellStyle name="Separador de milhares 2 3 2 2" xfId="19" xr:uid="{00000000-0005-0000-0000-000024000000}"/>
    <cellStyle name="Separador de milhares 2 3 2 2 2" xfId="41" xr:uid="{00000000-0005-0000-0000-000025000000}"/>
    <cellStyle name="Separador de milhares 2 3 2 2 2 2" xfId="77" xr:uid="{00000000-0005-0000-0000-000025000000}"/>
    <cellStyle name="Separador de milhares 2 3 2 2 2 3" xfId="112" xr:uid="{00000000-0005-0000-0000-000025000000}"/>
    <cellStyle name="Separador de milhares 2 3 2 2 2 4" xfId="147" xr:uid="{00000000-0005-0000-0000-000025000000}"/>
    <cellStyle name="Separador de milhares 2 3 2 2 2 5" xfId="182" xr:uid="{00000000-0005-0000-0000-000025000000}"/>
    <cellStyle name="Separador de milhares 2 3 2 2 2 6" xfId="217" xr:uid="{00000000-0005-0000-0000-000025000000}"/>
    <cellStyle name="Separador de milhares 2 3 2 2 3" xfId="59" xr:uid="{00000000-0005-0000-0000-000024000000}"/>
    <cellStyle name="Separador de milhares 2 3 2 2 4" xfId="94" xr:uid="{00000000-0005-0000-0000-000024000000}"/>
    <cellStyle name="Separador de milhares 2 3 2 2 5" xfId="129" xr:uid="{00000000-0005-0000-0000-000024000000}"/>
    <cellStyle name="Separador de milhares 2 3 2 2 6" xfId="164" xr:uid="{00000000-0005-0000-0000-000024000000}"/>
    <cellStyle name="Separador de milhares 2 3 2 2 7" xfId="199" xr:uid="{00000000-0005-0000-0000-000024000000}"/>
    <cellStyle name="Separador de milhares 2 3 2 3" xfId="32" xr:uid="{00000000-0005-0000-0000-000026000000}"/>
    <cellStyle name="Separador de milhares 2 3 2 3 2" xfId="68" xr:uid="{00000000-0005-0000-0000-000026000000}"/>
    <cellStyle name="Separador de milhares 2 3 2 3 3" xfId="103" xr:uid="{00000000-0005-0000-0000-000026000000}"/>
    <cellStyle name="Separador de milhares 2 3 2 3 4" xfId="138" xr:uid="{00000000-0005-0000-0000-000026000000}"/>
    <cellStyle name="Separador de milhares 2 3 2 3 5" xfId="173" xr:uid="{00000000-0005-0000-0000-000026000000}"/>
    <cellStyle name="Separador de milhares 2 3 2 3 6" xfId="208" xr:uid="{00000000-0005-0000-0000-000026000000}"/>
    <cellStyle name="Separador de milhares 2 3 2 4" xfId="51" xr:uid="{00000000-0005-0000-0000-000023000000}"/>
    <cellStyle name="Separador de milhares 2 3 2 5" xfId="86" xr:uid="{00000000-0005-0000-0000-000023000000}"/>
    <cellStyle name="Separador de milhares 2 3 2 6" xfId="121" xr:uid="{00000000-0005-0000-0000-000023000000}"/>
    <cellStyle name="Separador de milhares 2 3 2 7" xfId="156" xr:uid="{00000000-0005-0000-0000-000023000000}"/>
    <cellStyle name="Separador de milhares 2 3 2 8" xfId="191" xr:uid="{00000000-0005-0000-0000-000023000000}"/>
    <cellStyle name="Separador de milhares 2 3 3" xfId="14" xr:uid="{00000000-0005-0000-0000-000027000000}"/>
    <cellStyle name="Separador de milhares 2 3 3 2" xfId="23" xr:uid="{00000000-0005-0000-0000-000028000000}"/>
    <cellStyle name="Separador de milhares 2 3 3 2 2" xfId="45" xr:uid="{00000000-0005-0000-0000-000029000000}"/>
    <cellStyle name="Separador de milhares 2 3 3 2 2 2" xfId="81" xr:uid="{00000000-0005-0000-0000-000029000000}"/>
    <cellStyle name="Separador de milhares 2 3 3 2 2 3" xfId="116" xr:uid="{00000000-0005-0000-0000-000029000000}"/>
    <cellStyle name="Separador de milhares 2 3 3 2 2 4" xfId="151" xr:uid="{00000000-0005-0000-0000-000029000000}"/>
    <cellStyle name="Separador de milhares 2 3 3 2 2 5" xfId="186" xr:uid="{00000000-0005-0000-0000-000029000000}"/>
    <cellStyle name="Separador de milhares 2 3 3 2 2 6" xfId="221" xr:uid="{00000000-0005-0000-0000-000029000000}"/>
    <cellStyle name="Separador de milhares 2 3 3 2 3" xfId="63" xr:uid="{00000000-0005-0000-0000-000028000000}"/>
    <cellStyle name="Separador de milhares 2 3 3 2 4" xfId="98" xr:uid="{00000000-0005-0000-0000-000028000000}"/>
    <cellStyle name="Separador de milhares 2 3 3 2 5" xfId="133" xr:uid="{00000000-0005-0000-0000-000028000000}"/>
    <cellStyle name="Separador de milhares 2 3 3 2 6" xfId="168" xr:uid="{00000000-0005-0000-0000-000028000000}"/>
    <cellStyle name="Separador de milhares 2 3 3 2 7" xfId="203" xr:uid="{00000000-0005-0000-0000-000028000000}"/>
    <cellStyle name="Separador de milhares 2 3 3 3" xfId="36" xr:uid="{00000000-0005-0000-0000-00002A000000}"/>
    <cellStyle name="Separador de milhares 2 3 3 3 2" xfId="72" xr:uid="{00000000-0005-0000-0000-00002A000000}"/>
    <cellStyle name="Separador de milhares 2 3 3 3 3" xfId="107" xr:uid="{00000000-0005-0000-0000-00002A000000}"/>
    <cellStyle name="Separador de milhares 2 3 3 3 4" xfId="142" xr:uid="{00000000-0005-0000-0000-00002A000000}"/>
    <cellStyle name="Separador de milhares 2 3 3 3 5" xfId="177" xr:uid="{00000000-0005-0000-0000-00002A000000}"/>
    <cellStyle name="Separador de milhares 2 3 3 3 6" xfId="212" xr:uid="{00000000-0005-0000-0000-00002A000000}"/>
    <cellStyle name="Separador de milhares 2 3 3 4" xfId="54" xr:uid="{00000000-0005-0000-0000-000027000000}"/>
    <cellStyle name="Separador de milhares 2 3 3 5" xfId="89" xr:uid="{00000000-0005-0000-0000-000027000000}"/>
    <cellStyle name="Separador de milhares 2 3 3 6" xfId="124" xr:uid="{00000000-0005-0000-0000-000027000000}"/>
    <cellStyle name="Separador de milhares 2 3 3 7" xfId="159" xr:uid="{00000000-0005-0000-0000-000027000000}"/>
    <cellStyle name="Separador de milhares 2 3 3 8" xfId="194" xr:uid="{00000000-0005-0000-0000-000027000000}"/>
    <cellStyle name="Separador de milhares 2 3 4" xfId="16" xr:uid="{00000000-0005-0000-0000-00002B000000}"/>
    <cellStyle name="Separador de milhares 2 3 4 2" xfId="38" xr:uid="{00000000-0005-0000-0000-00002C000000}"/>
    <cellStyle name="Separador de milhares 2 3 4 2 2" xfId="74" xr:uid="{00000000-0005-0000-0000-00002C000000}"/>
    <cellStyle name="Separador de milhares 2 3 4 2 3" xfId="109" xr:uid="{00000000-0005-0000-0000-00002C000000}"/>
    <cellStyle name="Separador de milhares 2 3 4 2 4" xfId="144" xr:uid="{00000000-0005-0000-0000-00002C000000}"/>
    <cellStyle name="Separador de milhares 2 3 4 2 5" xfId="179" xr:uid="{00000000-0005-0000-0000-00002C000000}"/>
    <cellStyle name="Separador de milhares 2 3 4 2 6" xfId="214" xr:uid="{00000000-0005-0000-0000-00002C000000}"/>
    <cellStyle name="Separador de milhares 2 3 4 3" xfId="56" xr:uid="{00000000-0005-0000-0000-00002B000000}"/>
    <cellStyle name="Separador de milhares 2 3 4 4" xfId="91" xr:uid="{00000000-0005-0000-0000-00002B000000}"/>
    <cellStyle name="Separador de milhares 2 3 4 5" xfId="126" xr:uid="{00000000-0005-0000-0000-00002B000000}"/>
    <cellStyle name="Separador de milhares 2 3 4 6" xfId="161" xr:uid="{00000000-0005-0000-0000-00002B000000}"/>
    <cellStyle name="Separador de milhares 2 3 4 7" xfId="196" xr:uid="{00000000-0005-0000-0000-00002B000000}"/>
    <cellStyle name="Separador de milhares 2 3 5" xfId="29" xr:uid="{00000000-0005-0000-0000-00002D000000}"/>
    <cellStyle name="Separador de milhares 2 3 5 2" xfId="65" xr:uid="{00000000-0005-0000-0000-00002D000000}"/>
    <cellStyle name="Separador de milhares 2 3 5 3" xfId="100" xr:uid="{00000000-0005-0000-0000-00002D000000}"/>
    <cellStyle name="Separador de milhares 2 3 5 4" xfId="135" xr:uid="{00000000-0005-0000-0000-00002D000000}"/>
    <cellStyle name="Separador de milhares 2 3 5 5" xfId="170" xr:uid="{00000000-0005-0000-0000-00002D000000}"/>
    <cellStyle name="Separador de milhares 2 3 5 6" xfId="205" xr:uid="{00000000-0005-0000-0000-00002D000000}"/>
    <cellStyle name="Separador de milhares 2 3 6" xfId="48" xr:uid="{00000000-0005-0000-0000-000022000000}"/>
    <cellStyle name="Separador de milhares 2 3 7" xfId="83" xr:uid="{00000000-0005-0000-0000-000022000000}"/>
    <cellStyle name="Separador de milhares 2 3 8" xfId="118" xr:uid="{00000000-0005-0000-0000-000022000000}"/>
    <cellStyle name="Separador de milhares 2 3 9" xfId="153" xr:uid="{00000000-0005-0000-0000-000022000000}"/>
    <cellStyle name="Separador de milhares 3" xfId="3" xr:uid="{00000000-0005-0000-0000-00002E000000}"/>
    <cellStyle name="Título 5" xfId="4" xr:uid="{00000000-0005-0000-0000-00002F000000}"/>
  </cellStyles>
  <dxfs count="10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F3812699-0B8A-4FB7-82CD-E36E74D90E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E590FC0C-3483-4A0B-80DD-02AEF1304338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dT="2020-05-18T20:01:06.30" personId="{E590FC0C-3483-4A0B-80DD-02AEF1304338}" id="{8C196632-D121-43ED-B203-6E8830643BA6}">
    <text>Cedeu 28 laudas ao CAV em 18.05.2020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0-03-26T19:05:01.00" personId="{E590FC0C-3483-4A0B-80DD-02AEF1304338}" id="{75AAF2DA-2BFC-470E-8444-6735B5FE84EB}">
    <text>Cedeu 50 para o CAV em 24.03.20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8" dT="2020-05-19T15:11:22.12" personId="{E590FC0C-3483-4A0B-80DD-02AEF1304338}" id="{A4DA8661-CB80-4F5B-970A-C63EB762BAB8}">
    <text>Cedeu ao CAV 65 laudas em 19.05.2020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8" dT="2020-03-26T19:05:41.80" personId="{E590FC0C-3483-4A0B-80DD-02AEF1304338}" id="{397CDF5D-3575-4101-8FEC-BEFFD6EFB195}">
    <text>Recebeu 50 da FAED em 24.03.20</text>
  </threadedComment>
  <threadedComment ref="I8" dT="2020-05-18T20:00:17.79" personId="{E590FC0C-3483-4A0B-80DD-02AEF1304338}" id="{9BE4DC44-C844-4FF6-8559-5FEDEC3CD441}" parentId="{397CDF5D-3575-4101-8FEC-BEFFD6EFB195}">
    <text>Recebeu 28 do CEART dia 18.05.2020</text>
  </threadedComment>
  <threadedComment ref="I8" dT="2020-05-19T15:10:26.00" personId="{E590FC0C-3483-4A0B-80DD-02AEF1304338}" id="{069BAC6C-8E96-47E0-B165-7931F02D1913}" parentId="{397CDF5D-3575-4101-8FEC-BEFFD6EFB195}">
    <text>Recebeu 65 do CESFI em 19.02.2020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16"/>
  <sheetViews>
    <sheetView zoomScale="80" zoomScaleNormal="80" workbookViewId="0">
      <selection activeCell="P7" sqref="P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100</v>
      </c>
      <c r="J8" s="15">
        <f t="shared" si="0"/>
        <v>100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400</v>
      </c>
      <c r="J12" s="15">
        <f t="shared" si="0"/>
        <v>400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200</v>
      </c>
      <c r="J13" s="15">
        <f t="shared" si="0"/>
        <v>200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A4:A15"/>
    <mergeCell ref="B4:B15"/>
    <mergeCell ref="AB1:AB2"/>
    <mergeCell ref="A2:K2"/>
    <mergeCell ref="V1:V2"/>
    <mergeCell ref="O1:O2"/>
    <mergeCell ref="P1:P2"/>
    <mergeCell ref="A1:C1"/>
    <mergeCell ref="L1:L2"/>
    <mergeCell ref="M1:M2"/>
    <mergeCell ref="N1:N2"/>
    <mergeCell ref="U1:U2"/>
    <mergeCell ref="Z1:Z2"/>
    <mergeCell ref="AA1:AA2"/>
    <mergeCell ref="R1:R2"/>
    <mergeCell ref="S1:S2"/>
    <mergeCell ref="X1:X2"/>
    <mergeCell ref="Y1:Y2"/>
    <mergeCell ref="Q1:Q2"/>
    <mergeCell ref="D1:H1"/>
    <mergeCell ref="I1:K1"/>
    <mergeCell ref="W1:W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rgb="FF92D050"/>
  </sheetPr>
  <dimension ref="A1:AB16"/>
  <sheetViews>
    <sheetView zoomScale="80" zoomScaleNormal="80" workbookViewId="0">
      <selection activeCell="D1" sqref="D1:H1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2" width="16.85546875" style="5" customWidth="1"/>
    <col min="13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95" t="s">
        <v>52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5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3">
        <v>45621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hidden="1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25</v>
      </c>
      <c r="J4" s="15">
        <f t="shared" ref="J4:J15" si="0">I4-(SUM(L4:AB4))</f>
        <v>25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hidden="1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f>30+25+50+100</f>
        <v>205</v>
      </c>
      <c r="J6" s="15">
        <f t="shared" si="0"/>
        <v>2</v>
      </c>
      <c r="K6" s="16" t="str">
        <f t="shared" si="1"/>
        <v>OK</v>
      </c>
      <c r="L6" s="69">
        <v>203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hidden="1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hidden="1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125</v>
      </c>
      <c r="J8" s="15">
        <f t="shared" si="0"/>
        <v>125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hidden="1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hidden="1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45</v>
      </c>
      <c r="J10" s="15">
        <f t="shared" si="0"/>
        <v>45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hidden="1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hidden="1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45</v>
      </c>
      <c r="J12" s="15">
        <f t="shared" si="0"/>
        <v>45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hidden="1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45</v>
      </c>
      <c r="J13" s="15">
        <f t="shared" si="0"/>
        <v>45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hidden="1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hidden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3</v>
      </c>
      <c r="J15" s="15">
        <f t="shared" si="0"/>
        <v>3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4579.6799999999994</v>
      </c>
      <c r="M16" s="46">
        <f>SUMPRODUCT($H$4:$H$15,M4:M15)</f>
        <v>0</v>
      </c>
    </row>
  </sheetData>
  <autoFilter ref="A3:AB16" xr:uid="{00000000-0001-0000-0500-000000000000}">
    <filterColumn colId="11">
      <customFilters>
        <customFilter operator="notEqual" val=" "/>
      </customFilters>
    </filterColumn>
  </autoFilter>
  <mergeCells count="23">
    <mergeCell ref="AB1:AB2"/>
    <mergeCell ref="A2:K2"/>
    <mergeCell ref="I1:K1"/>
    <mergeCell ref="U1:U2"/>
    <mergeCell ref="V1:V2"/>
    <mergeCell ref="O1:O2"/>
    <mergeCell ref="P1:P2"/>
    <mergeCell ref="Q1:Q2"/>
    <mergeCell ref="X1:X2"/>
    <mergeCell ref="T1:T2"/>
    <mergeCell ref="W1:W2"/>
    <mergeCell ref="R1:R2"/>
    <mergeCell ref="D1:H1"/>
    <mergeCell ref="Y1:Y2"/>
    <mergeCell ref="AA1:AA2"/>
    <mergeCell ref="Z1:Z2"/>
    <mergeCell ref="S1:S2"/>
    <mergeCell ref="A1:C1"/>
    <mergeCell ref="A4:A15"/>
    <mergeCell ref="B4:B15"/>
    <mergeCell ref="L1:L2"/>
    <mergeCell ref="M1:M2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B16"/>
  <sheetViews>
    <sheetView zoomScale="80" zoomScaleNormal="80" workbookViewId="0">
      <selection activeCell="O7" sqref="O7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600</v>
      </c>
      <c r="J8" s="15">
        <f t="shared" si="0"/>
        <v>600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A4:A15"/>
    <mergeCell ref="B4:B15"/>
    <mergeCell ref="V1:V2"/>
    <mergeCell ref="A1:C1"/>
    <mergeCell ref="M1:M2"/>
    <mergeCell ref="D1:H1"/>
    <mergeCell ref="I1:K1"/>
    <mergeCell ref="A2:K2"/>
    <mergeCell ref="L1:L2"/>
    <mergeCell ref="AB1:AB2"/>
    <mergeCell ref="AA1:AA2"/>
    <mergeCell ref="W1:W2"/>
    <mergeCell ref="N1:N2"/>
    <mergeCell ref="O1:O2"/>
    <mergeCell ref="P1:P2"/>
    <mergeCell ref="X1:X2"/>
    <mergeCell ref="Y1:Y2"/>
    <mergeCell ref="Q1:Q2"/>
    <mergeCell ref="R1:R2"/>
    <mergeCell ref="S1:S2"/>
    <mergeCell ref="Z1:Z2"/>
    <mergeCell ref="T1:T2"/>
    <mergeCell ref="U1:U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AB16"/>
  <sheetViews>
    <sheetView topLeftCell="A11" zoomScale="80" zoomScaleNormal="80" workbookViewId="0">
      <selection activeCell="D20" sqref="D20"/>
    </sheetView>
  </sheetViews>
  <sheetFormatPr defaultColWidth="9.7109375" defaultRowHeight="15" x14ac:dyDescent="0.25"/>
  <cols>
    <col min="1" max="1" width="12" style="1" customWidth="1"/>
    <col min="2" max="2" width="18.85546875" style="1" customWidth="1"/>
    <col min="3" max="3" width="10.28515625" style="1" customWidth="1"/>
    <col min="4" max="4" width="43.57031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49</v>
      </c>
      <c r="M1" s="96" t="s">
        <v>66</v>
      </c>
      <c r="N1" s="96" t="s">
        <v>67</v>
      </c>
      <c r="O1" s="96" t="s">
        <v>68</v>
      </c>
      <c r="P1" s="96" t="s">
        <v>69</v>
      </c>
      <c r="Q1" s="96" t="s">
        <v>70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97"/>
      <c r="N2" s="97"/>
      <c r="O2" s="97"/>
      <c r="P2" s="97"/>
      <c r="Q2" s="9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45383</v>
      </c>
      <c r="M3" s="75" t="s">
        <v>2</v>
      </c>
      <c r="N3" s="75" t="s">
        <v>2</v>
      </c>
      <c r="O3" s="75" t="s">
        <v>2</v>
      </c>
      <c r="P3" s="75" t="s">
        <v>2</v>
      </c>
      <c r="Q3" s="75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200</v>
      </c>
      <c r="J4" s="80">
        <f t="shared" ref="J4:J15" si="0">I4-(SUM(L4:AB4))</f>
        <v>200</v>
      </c>
      <c r="K4" s="16" t="str">
        <f>IF(J4&lt;0,"ATENÇÃO","OK")</f>
        <v>OK</v>
      </c>
      <c r="L4" s="55"/>
      <c r="M4" s="76"/>
      <c r="N4" s="76"/>
      <c r="O4" s="76"/>
      <c r="P4" s="76"/>
      <c r="Q4" s="76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80">
        <f t="shared" si="0"/>
        <v>0</v>
      </c>
      <c r="K5" s="16" t="str">
        <f t="shared" ref="K5:K15" si="1">IF(J5&lt;0,"ATENÇÃO","OK")</f>
        <v>OK</v>
      </c>
      <c r="L5" s="55"/>
      <c r="M5" s="76"/>
      <c r="N5" s="76"/>
      <c r="O5" s="76"/>
      <c r="P5" s="76"/>
      <c r="Q5" s="76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80">
        <f t="shared" si="0"/>
        <v>0</v>
      </c>
      <c r="K6" s="16" t="str">
        <f t="shared" si="1"/>
        <v>OK</v>
      </c>
      <c r="L6" s="55"/>
      <c r="M6" s="76"/>
      <c r="N6" s="76"/>
      <c r="O6" s="76"/>
      <c r="P6" s="76"/>
      <c r="Q6" s="76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80">
        <f t="shared" si="0"/>
        <v>0</v>
      </c>
      <c r="K7" s="16" t="str">
        <f t="shared" si="1"/>
        <v>OK</v>
      </c>
      <c r="L7" s="55"/>
      <c r="M7" s="76"/>
      <c r="N7" s="76"/>
      <c r="O7" s="76"/>
      <c r="P7" s="76"/>
      <c r="Q7" s="76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1634</v>
      </c>
      <c r="J8" s="80">
        <f t="shared" si="0"/>
        <v>1348.8</v>
      </c>
      <c r="K8" s="16" t="str">
        <f t="shared" si="1"/>
        <v>OK</v>
      </c>
      <c r="L8" s="65">
        <v>16</v>
      </c>
      <c r="M8" s="79">
        <v>107.1</v>
      </c>
      <c r="N8" s="79">
        <v>9.5</v>
      </c>
      <c r="O8" s="79">
        <v>24</v>
      </c>
      <c r="P8" s="79">
        <v>23</v>
      </c>
      <c r="Q8" s="79">
        <v>105.6</v>
      </c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80">
        <f t="shared" si="0"/>
        <v>0</v>
      </c>
      <c r="K9" s="16" t="str">
        <f t="shared" si="1"/>
        <v>OK</v>
      </c>
      <c r="L9" s="57"/>
      <c r="M9" s="76"/>
      <c r="N9" s="76"/>
      <c r="O9" s="76"/>
      <c r="P9" s="76"/>
      <c r="Q9" s="76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120</v>
      </c>
      <c r="J10" s="80">
        <f t="shared" si="0"/>
        <v>120</v>
      </c>
      <c r="K10" s="16" t="str">
        <f t="shared" si="1"/>
        <v>OK</v>
      </c>
      <c r="L10" s="56"/>
      <c r="M10" s="77"/>
      <c r="N10" s="76"/>
      <c r="O10" s="76"/>
      <c r="P10" s="76"/>
      <c r="Q10" s="76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80">
        <f t="shared" si="0"/>
        <v>0</v>
      </c>
      <c r="K11" s="16" t="str">
        <f t="shared" si="1"/>
        <v>OK</v>
      </c>
      <c r="L11" s="57"/>
      <c r="M11" s="76"/>
      <c r="N11" s="76"/>
      <c r="O11" s="76"/>
      <c r="P11" s="76"/>
      <c r="Q11" s="76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1405</v>
      </c>
      <c r="J12" s="80">
        <f t="shared" si="0"/>
        <v>1284.5</v>
      </c>
      <c r="K12" s="16" t="str">
        <f t="shared" si="1"/>
        <v>OK</v>
      </c>
      <c r="L12" s="57"/>
      <c r="M12" s="79">
        <v>120.5</v>
      </c>
      <c r="N12" s="76"/>
      <c r="O12" s="76"/>
      <c r="P12" s="76"/>
      <c r="Q12" s="76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355</v>
      </c>
      <c r="J13" s="80">
        <f t="shared" si="0"/>
        <v>343</v>
      </c>
      <c r="K13" s="16" t="str">
        <f t="shared" si="1"/>
        <v>OK</v>
      </c>
      <c r="L13" s="57"/>
      <c r="M13" s="76"/>
      <c r="N13" s="76"/>
      <c r="O13" s="76"/>
      <c r="P13" s="79">
        <v>12</v>
      </c>
      <c r="Q13" s="76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80">
        <f t="shared" si="0"/>
        <v>0</v>
      </c>
      <c r="K14" s="16" t="str">
        <f t="shared" si="1"/>
        <v>OK</v>
      </c>
      <c r="L14" s="57"/>
      <c r="M14" s="76"/>
      <c r="N14" s="76"/>
      <c r="O14" s="76"/>
      <c r="P14" s="76"/>
      <c r="Q14" s="76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80">
        <f t="shared" si="0"/>
        <v>0</v>
      </c>
      <c r="K15" s="16" t="str">
        <f t="shared" si="1"/>
        <v>OK</v>
      </c>
      <c r="L15" s="57"/>
      <c r="M15" s="76"/>
      <c r="N15" s="76"/>
      <c r="O15" s="76"/>
      <c r="P15" s="76"/>
      <c r="Q15" s="76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3714</v>
      </c>
      <c r="J16" s="81">
        <f>SUM(J4:J15)</f>
        <v>3296.3</v>
      </c>
      <c r="L16" s="46">
        <f>SUMPRODUCT($H$4:$H$15,L4:L15)</f>
        <v>430.24</v>
      </c>
      <c r="M16" s="78">
        <v>4400.63</v>
      </c>
      <c r="N16" s="78">
        <v>255.46</v>
      </c>
      <c r="O16" s="78">
        <v>645.36</v>
      </c>
      <c r="P16" s="78">
        <v>889.55</v>
      </c>
      <c r="Q16" s="78">
        <v>2839.58</v>
      </c>
      <c r="R16" s="46">
        <f t="shared" ref="R16:AB16" si="2">SUMPRODUCT($H$4:$H$15,R4:R15)</f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A4:A15"/>
    <mergeCell ref="B4:B15"/>
    <mergeCell ref="V1:V2"/>
    <mergeCell ref="A1:C1"/>
    <mergeCell ref="D1:H1"/>
    <mergeCell ref="I1:K1"/>
    <mergeCell ref="A2:K2"/>
    <mergeCell ref="N1:N2"/>
    <mergeCell ref="L1:L2"/>
    <mergeCell ref="M1:M2"/>
    <mergeCell ref="O1:O2"/>
    <mergeCell ref="P1:P2"/>
    <mergeCell ref="Q1:Q2"/>
    <mergeCell ref="R1:R2"/>
    <mergeCell ref="S1:S2"/>
    <mergeCell ref="T1:T2"/>
    <mergeCell ref="U1:U2"/>
    <mergeCell ref="AB1:AB2"/>
    <mergeCell ref="AA1:AA2"/>
    <mergeCell ref="W1:W2"/>
    <mergeCell ref="X1:X2"/>
    <mergeCell ref="Y1:Y2"/>
    <mergeCell ref="Z1:Z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AA1-AD28-4359-9BBE-97557319C63F}">
  <sheetPr>
    <tabColor rgb="FF92D050"/>
  </sheetPr>
  <dimension ref="A1:AB16"/>
  <sheetViews>
    <sheetView zoomScale="80" zoomScaleNormal="80" workbookViewId="0">
      <selection activeCell="I25" sqref="I25"/>
    </sheetView>
  </sheetViews>
  <sheetFormatPr defaultColWidth="9.7109375" defaultRowHeight="15" x14ac:dyDescent="0.25"/>
  <cols>
    <col min="1" max="1" width="12" style="1" customWidth="1"/>
    <col min="2" max="2" width="22.42578125" style="1" customWidth="1"/>
    <col min="3" max="3" width="10.28515625" style="1" customWidth="1"/>
    <col min="4" max="4" width="34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150</v>
      </c>
      <c r="J8" s="15">
        <f t="shared" si="0"/>
        <v>150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200</v>
      </c>
      <c r="J16" s="6">
        <f>SUM(J4:J15)</f>
        <v>200</v>
      </c>
      <c r="L16" s="46">
        <f>SUMPRODUCT($H$4:$H$15,L4:L15)</f>
        <v>0</v>
      </c>
      <c r="M16" s="46">
        <f t="shared" ref="M16:AB16" si="2">SUMPRODUCT($H$4:$H$15,M4:M15)</f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A4:A15"/>
    <mergeCell ref="B4:B15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B16"/>
  <sheetViews>
    <sheetView topLeftCell="A13" zoomScale="80" zoomScaleNormal="80" workbookViewId="0">
      <selection activeCell="J20" sqref="J20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260</v>
      </c>
      <c r="J8" s="15">
        <f t="shared" si="0"/>
        <v>260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200</v>
      </c>
      <c r="J12" s="15">
        <f t="shared" si="0"/>
        <v>200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200</v>
      </c>
      <c r="J13" s="15">
        <f t="shared" si="0"/>
        <v>200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660</v>
      </c>
      <c r="J16" s="6">
        <f>SUM(J4:J15)</f>
        <v>660</v>
      </c>
      <c r="L16" s="46">
        <f>SUMPRODUCT($H$4:$H$15,L4:L15)</f>
        <v>0</v>
      </c>
      <c r="M16" s="46">
        <f>SUMPRODUCT($H$4:$H$15,M4:M15)</f>
        <v>0</v>
      </c>
    </row>
  </sheetData>
  <mergeCells count="23"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  <mergeCell ref="AA1:AA2"/>
    <mergeCell ref="Z1:Z2"/>
    <mergeCell ref="S1:S2"/>
    <mergeCell ref="A1:C1"/>
    <mergeCell ref="R1:R2"/>
    <mergeCell ref="D1:H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B16"/>
  <sheetViews>
    <sheetView zoomScale="80" zoomScaleNormal="80" workbookViewId="0">
      <selection activeCell="I25" sqref="I25"/>
    </sheetView>
  </sheetViews>
  <sheetFormatPr defaultColWidth="9.7109375" defaultRowHeight="15" x14ac:dyDescent="0.25"/>
  <cols>
    <col min="1" max="1" width="12" style="1" customWidth="1"/>
    <col min="2" max="2" width="16.140625" style="1" customWidth="1"/>
    <col min="3" max="3" width="10.28515625" style="1" customWidth="1"/>
    <col min="4" max="4" width="44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50</v>
      </c>
      <c r="M1" s="87" t="s">
        <v>51</v>
      </c>
      <c r="N1" s="98" t="s">
        <v>71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99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45327</v>
      </c>
      <c r="M3" s="67">
        <v>45327</v>
      </c>
      <c r="N3" s="82">
        <v>45608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76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76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76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76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250</v>
      </c>
      <c r="J8" s="15">
        <f t="shared" si="0"/>
        <v>130</v>
      </c>
      <c r="K8" s="16" t="str">
        <f t="shared" si="1"/>
        <v>OK</v>
      </c>
      <c r="L8" s="56">
        <v>100</v>
      </c>
      <c r="M8" s="64"/>
      <c r="N8" s="83">
        <v>20</v>
      </c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5"/>
      <c r="N9" s="76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6"/>
      <c r="M10" s="64"/>
      <c r="N10" s="76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76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76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120</v>
      </c>
      <c r="J13" s="15">
        <f t="shared" si="0"/>
        <v>70</v>
      </c>
      <c r="K13" s="16" t="str">
        <f t="shared" si="1"/>
        <v>OK</v>
      </c>
      <c r="L13" s="57"/>
      <c r="M13" s="64">
        <v>50</v>
      </c>
      <c r="N13" s="76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76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6.95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50</v>
      </c>
      <c r="J15" s="15">
        <f t="shared" si="0"/>
        <v>50</v>
      </c>
      <c r="K15" s="16" t="str">
        <f t="shared" si="1"/>
        <v>OK</v>
      </c>
      <c r="L15" s="57"/>
      <c r="M15" s="55"/>
      <c r="N15" s="76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470</v>
      </c>
      <c r="J16" s="6">
        <f>SUM(J4:J15)</f>
        <v>300</v>
      </c>
      <c r="L16" s="68">
        <f>SUMPRODUCT($H$4:$H$15,L4:L15)</f>
        <v>2689</v>
      </c>
      <c r="M16" s="68">
        <f t="shared" ref="M16:AB16" si="2">SUMPRODUCT($H$4:$H$15,M4:M15)</f>
        <v>1129.5</v>
      </c>
      <c r="N16" s="68">
        <f t="shared" si="2"/>
        <v>537.79999999999995</v>
      </c>
      <c r="O16" s="68">
        <f t="shared" si="2"/>
        <v>0</v>
      </c>
      <c r="P16" s="68">
        <f t="shared" si="2"/>
        <v>0</v>
      </c>
      <c r="Q16" s="68">
        <f t="shared" si="2"/>
        <v>0</v>
      </c>
      <c r="R16" s="68">
        <f t="shared" si="2"/>
        <v>0</v>
      </c>
      <c r="S16" s="68">
        <f t="shared" si="2"/>
        <v>0</v>
      </c>
      <c r="T16" s="68">
        <f t="shared" si="2"/>
        <v>0</v>
      </c>
      <c r="U16" s="68">
        <f t="shared" si="2"/>
        <v>0</v>
      </c>
      <c r="V16" s="68">
        <f t="shared" si="2"/>
        <v>0</v>
      </c>
      <c r="W16" s="68">
        <f t="shared" si="2"/>
        <v>0</v>
      </c>
      <c r="X16" s="68">
        <f t="shared" si="2"/>
        <v>0</v>
      </c>
      <c r="Y16" s="68">
        <f t="shared" si="2"/>
        <v>0</v>
      </c>
      <c r="Z16" s="68">
        <f t="shared" si="2"/>
        <v>0</v>
      </c>
      <c r="AA16" s="68">
        <f t="shared" si="2"/>
        <v>0</v>
      </c>
      <c r="AB16" s="68">
        <f t="shared" si="2"/>
        <v>0</v>
      </c>
    </row>
  </sheetData>
  <mergeCells count="23"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  <mergeCell ref="AA1:AA2"/>
    <mergeCell ref="Z1:Z2"/>
    <mergeCell ref="S1:S2"/>
    <mergeCell ref="A1:C1"/>
    <mergeCell ref="R1:R2"/>
    <mergeCell ref="D1:H1"/>
  </mergeCells>
  <conditionalFormatting sqref="R4:V15 R17:V17">
    <cfRule type="cellIs" dxfId="9" priority="34" operator="greaterThan">
      <formula>0</formula>
    </cfRule>
    <cfRule type="colorScale" priority="35">
      <colorScale>
        <cfvo type="num" val="1"/>
        <cfvo type="max"/>
        <color rgb="FFFFFF00"/>
        <color rgb="FFFFEF9C"/>
      </colorScale>
    </cfRule>
  </conditionalFormatting>
  <conditionalFormatting sqref="P14:Q15 P17:Q17">
    <cfRule type="cellIs" dxfId="8" priority="19" operator="greaterThan">
      <formula>0</formula>
    </cfRule>
    <cfRule type="colorScale" priority="20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7" priority="17" operator="greaterThan">
      <formula>0</formula>
    </cfRule>
    <cfRule type="colorScale" priority="18">
      <colorScale>
        <cfvo type="num" val="1"/>
        <cfvo type="max"/>
        <color rgb="FFFFFF00"/>
        <color rgb="FFFFEF9C"/>
      </colorScale>
    </cfRule>
  </conditionalFormatting>
  <conditionalFormatting sqref="P4:Q13">
    <cfRule type="cellIs" dxfId="6" priority="16" operator="greaterThan">
      <formula>0</formula>
    </cfRule>
  </conditionalFormatting>
  <conditionalFormatting sqref="N17:O17 O14:O15">
    <cfRule type="cellIs" dxfId="5" priority="14" operator="greaterThan">
      <formula>0</formula>
    </cfRule>
    <cfRule type="colorScale" priority="15">
      <colorScale>
        <cfvo type="num" val="1"/>
        <cfvo type="max"/>
        <color rgb="FFFFFF00"/>
        <color rgb="FFFFEF9C"/>
      </colorScale>
    </cfRule>
  </conditionalFormatting>
  <conditionalFormatting sqref="O4:O13">
    <cfRule type="cellIs" dxfId="4" priority="12" operator="greaterThan">
      <formula>0</formula>
    </cfRule>
    <cfRule type="colorScale" priority="13">
      <colorScale>
        <cfvo type="num" val="1"/>
        <cfvo type="max"/>
        <color rgb="FFFFFF00"/>
        <color rgb="FFFFEF9C"/>
      </colorScale>
    </cfRule>
  </conditionalFormatting>
  <conditionalFormatting sqref="O4:O13">
    <cfRule type="cellIs" dxfId="3" priority="11" operator="greaterThan">
      <formula>0</formula>
    </cfRule>
  </conditionalFormatting>
  <conditionalFormatting sqref="L14:M15 L17:M17">
    <cfRule type="cellIs" dxfId="2" priority="4" operator="greaterThan">
      <formula>0</formula>
    </cfRule>
    <cfRule type="colorScale" priority="5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1" priority="2" operator="greaterThan">
      <formula>0</formula>
    </cfRule>
    <cfRule type="colorScale" priority="3">
      <colorScale>
        <cfvo type="num" val="1"/>
        <cfvo type="max"/>
        <color rgb="FFFFFF00"/>
        <color rgb="FFFFEF9C"/>
      </colorScale>
    </cfRule>
  </conditionalFormatting>
  <conditionalFormatting sqref="L4:M13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tabSelected="1" zoomScale="60" zoomScaleNormal="60" workbookViewId="0">
      <selection activeCell="H30" sqref="H30"/>
    </sheetView>
  </sheetViews>
  <sheetFormatPr defaultColWidth="9.7109375" defaultRowHeight="15" x14ac:dyDescent="0.25"/>
  <cols>
    <col min="1" max="1" width="11.28515625" style="1" customWidth="1"/>
    <col min="2" max="2" width="34.28515625" style="1" customWidth="1"/>
    <col min="3" max="3" width="10.28515625" style="1" customWidth="1"/>
    <col min="4" max="4" width="55.140625" style="17" customWidth="1"/>
    <col min="5" max="5" width="13.140625" style="1" customWidth="1"/>
    <col min="6" max="6" width="16.42578125" style="1" customWidth="1"/>
    <col min="7" max="7" width="15.42578125" style="1" customWidth="1"/>
    <col min="8" max="8" width="13.7109375" style="6" customWidth="1"/>
    <col min="9" max="9" width="13.28515625" style="18" customWidth="1"/>
    <col min="10" max="10" width="12.5703125" style="4" customWidth="1"/>
    <col min="11" max="11" width="18.28515625" style="2" customWidth="1"/>
    <col min="12" max="12" width="20.7109375" style="2" customWidth="1"/>
    <col min="13" max="16384" width="9.7109375" style="2"/>
  </cols>
  <sheetData>
    <row r="1" spans="1:12" ht="65.25" customHeight="1" x14ac:dyDescent="0.25">
      <c r="A1" s="107" t="s">
        <v>24</v>
      </c>
      <c r="B1" s="107"/>
      <c r="C1" s="107"/>
      <c r="D1" s="107" t="s">
        <v>26</v>
      </c>
      <c r="E1" s="107"/>
      <c r="F1" s="107"/>
      <c r="G1" s="107"/>
      <c r="H1" s="107" t="s">
        <v>25</v>
      </c>
      <c r="I1" s="107"/>
      <c r="J1" s="107"/>
      <c r="K1" s="107"/>
      <c r="L1" s="107"/>
    </row>
    <row r="2" spans="1:12" ht="21.75" customHeight="1" x14ac:dyDescent="0.25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s="3" customFormat="1" ht="31.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11" t="s">
        <v>3</v>
      </c>
      <c r="H3" s="29" t="s">
        <v>5</v>
      </c>
      <c r="I3" s="13" t="s">
        <v>7</v>
      </c>
      <c r="J3" s="10" t="s">
        <v>8</v>
      </c>
      <c r="K3" s="30" t="s">
        <v>9</v>
      </c>
      <c r="L3" s="30" t="s">
        <v>10</v>
      </c>
    </row>
    <row r="4" spans="1:12" ht="30.2" customHeight="1" x14ac:dyDescent="0.25">
      <c r="A4" s="89">
        <v>1</v>
      </c>
      <c r="B4" s="92" t="s">
        <v>27</v>
      </c>
      <c r="C4" s="37">
        <f>CEO!C4</f>
        <v>1</v>
      </c>
      <c r="D4" s="58" t="s">
        <v>31</v>
      </c>
      <c r="E4" s="44" t="s">
        <v>17</v>
      </c>
      <c r="F4" s="38" t="s">
        <v>28</v>
      </c>
      <c r="G4" s="45">
        <v>23.26</v>
      </c>
      <c r="H4" s="31">
        <f>PROPPG!I4+CEART!I4+CEAD!I4+FAED!I4+CEFID!I4+ESAG!I4+CCT!I4+CEPLAN!I4+CEAVI!I4+CEO!I4+CAV!I4+CESFI!I4+'REITORIA SCII '!I4+CESMO!I4+CERES!I4</f>
        <v>885</v>
      </c>
      <c r="I4" s="32">
        <f>(PROPPG!I4-PROPPG!J4)+(CEART!I4-CEART!J4)+(CEAD!I4-CEAD!J4)+(FAED!I4-FAED!J4)+(CEFID!I4-CEFID!J4)+(ESAG!I4-ESAG!J4)+(CCT!I4-CCT!J4)+(CEPLAN!I4-CEPLAN!J4)+(CEAVI!I4-CEAVI!J4)+(CEO!I4-CEO!J4)+(CAV!I4-CAV!J4)+(CESFI!I4-CESFI!J4)+('REITORIA SCII '!I4-'REITORIA SCII '!J4)+(CESMO!I4-CESMO!J4)+(CERES!I4-CERES!J4)</f>
        <v>28</v>
      </c>
      <c r="J4" s="28">
        <f>H4-I4</f>
        <v>857</v>
      </c>
      <c r="K4" s="9">
        <f>G4*H4</f>
        <v>20585.100000000002</v>
      </c>
      <c r="L4" s="9">
        <f>G4*I4</f>
        <v>651.28000000000009</v>
      </c>
    </row>
    <row r="5" spans="1:12" s="7" customFormat="1" ht="30.2" customHeight="1" x14ac:dyDescent="0.25">
      <c r="A5" s="90"/>
      <c r="B5" s="93"/>
      <c r="C5" s="37">
        <f>CEO!C5</f>
        <v>2</v>
      </c>
      <c r="D5" s="58" t="s">
        <v>32</v>
      </c>
      <c r="E5" s="44" t="s">
        <v>17</v>
      </c>
      <c r="F5" s="38" t="s">
        <v>28</v>
      </c>
      <c r="G5" s="45">
        <v>20.329999999999998</v>
      </c>
      <c r="H5" s="31">
        <f>PROPPG!I5+CEART!I5+CEAD!I5+FAED!I5+CEFID!I5+ESAG!I5+CCT!I5+CEPLAN!I5+CEAVI!I5+CEO!I5+CAV!I5+CESFI!I5+'REITORIA SCII '!I5+CESMO!I5+CERES!I5</f>
        <v>155</v>
      </c>
      <c r="I5" s="32">
        <f>(PROPPG!I5-PROPPG!J5)+(CEART!I5-CEART!J5)+(CEAD!I5-CEAD!J5)+(FAED!I5-FAED!J5)+(CEFID!I5-CEFID!J5)+(ESAG!I5-ESAG!J5)+(CCT!I5-CCT!J5)+(CEPLAN!I5-CEPLAN!J5)+(CEAVI!I5-CEAVI!J5)+(CEO!I5-CEO!J5)+(CAV!I5-CAV!J5)+(CESFI!I5-CESFI!J5)+('REITORIA SCII '!I5-'REITORIA SCII '!J5)+(CESMO!I5-CESMO!J5)+(CERES!I5-CERES!J5)</f>
        <v>0</v>
      </c>
      <c r="J5" s="28">
        <f t="shared" ref="J5:J15" si="0">H5-I5</f>
        <v>155</v>
      </c>
      <c r="K5" s="9">
        <f t="shared" ref="K5:K15" si="1">G5*H5</f>
        <v>3151.1499999999996</v>
      </c>
      <c r="L5" s="9">
        <f t="shared" ref="L5:L15" si="2">G5*I5</f>
        <v>0</v>
      </c>
    </row>
    <row r="6" spans="1:12" s="7" customFormat="1" ht="30.2" customHeight="1" x14ac:dyDescent="0.25">
      <c r="A6" s="90"/>
      <c r="B6" s="93"/>
      <c r="C6" s="37">
        <f>CEO!C6</f>
        <v>3</v>
      </c>
      <c r="D6" s="58" t="s">
        <v>33</v>
      </c>
      <c r="E6" s="44" t="s">
        <v>17</v>
      </c>
      <c r="F6" s="38" t="s">
        <v>28</v>
      </c>
      <c r="G6" s="45">
        <v>22.56</v>
      </c>
      <c r="H6" s="31">
        <f>PROPPG!I6+CEART!I6+CEAD!I6+FAED!I6+CEFID!I6+ESAG!I6+CCT!I6+CEPLAN!I6+CEAVI!I6+CEO!I6+CAV!I6+CESFI!I6+'REITORIA SCII '!I6+CESMO!I6+CERES!I6</f>
        <v>205</v>
      </c>
      <c r="I6" s="32">
        <f>(PROPPG!I6-PROPPG!J6)+(CEART!I6-CEART!J6)+(CEAD!I6-CEAD!J6)+(FAED!I6-FAED!J6)+(CEFID!I6-CEFID!J6)+(ESAG!I6-ESAG!J6)+(CCT!I6-CCT!J6)+(CEPLAN!I6-CEPLAN!J6)+(CEAVI!I6-CEAVI!J6)+(CEO!I6-CEO!J6)+(CAV!I6-CAV!J6)+(CESFI!I6-CESFI!J6)+('REITORIA SCII '!I6-'REITORIA SCII '!J6)+(CESMO!I6-CESMO!J6)+(CERES!I6-CERES!J6)</f>
        <v>203</v>
      </c>
      <c r="J6" s="28">
        <f t="shared" si="0"/>
        <v>2</v>
      </c>
      <c r="K6" s="9">
        <f t="shared" si="1"/>
        <v>4624.8</v>
      </c>
      <c r="L6" s="9">
        <f t="shared" si="2"/>
        <v>4579.6799999999994</v>
      </c>
    </row>
    <row r="7" spans="1:12" s="7" customFormat="1" ht="30.2" customHeight="1" x14ac:dyDescent="0.25">
      <c r="A7" s="90"/>
      <c r="B7" s="93"/>
      <c r="C7" s="37">
        <f>CEO!C7</f>
        <v>4</v>
      </c>
      <c r="D7" s="58" t="s">
        <v>34</v>
      </c>
      <c r="E7" s="44" t="s">
        <v>17</v>
      </c>
      <c r="F7" s="38" t="s">
        <v>28</v>
      </c>
      <c r="G7" s="45">
        <v>27.59</v>
      </c>
      <c r="H7" s="31">
        <f>PROPPG!I7+CEART!I7+CEAD!I7+FAED!I7+CEFID!I7+ESAG!I7+CCT!I7+CEPLAN!I7+CEAVI!I7+CEO!I7+CAV!I7+CESFI!I7+'REITORIA SCII '!I7+CESMO!I7+CERES!I7</f>
        <v>195</v>
      </c>
      <c r="I7" s="32">
        <f>(PROPPG!I7-PROPPG!J7)+(CEART!I7-CEART!J7)+(CEAD!I7-CEAD!J7)+(FAED!I7-FAED!J7)+(CEFID!I7-CEFID!J7)+(ESAG!I7-ESAG!J7)+(CCT!I7-CCT!J7)+(CEPLAN!I7-CEPLAN!J7)+(CEAVI!I7-CEAVI!J7)+(CEO!I7-CEO!J7)+(CAV!I7-CAV!J7)+(CESFI!I7-CESFI!J7)+('REITORIA SCII '!I7-'REITORIA SCII '!J7)+(CESMO!I7-CESMO!J7)+(CERES!I7-CERES!J7)</f>
        <v>0</v>
      </c>
      <c r="J7" s="28">
        <f t="shared" si="0"/>
        <v>195</v>
      </c>
      <c r="K7" s="9">
        <f t="shared" si="1"/>
        <v>5380.05</v>
      </c>
      <c r="L7" s="9">
        <f t="shared" si="2"/>
        <v>0</v>
      </c>
    </row>
    <row r="8" spans="1:12" s="7" customFormat="1" ht="30.2" customHeight="1" x14ac:dyDescent="0.25">
      <c r="A8" s="90"/>
      <c r="B8" s="93"/>
      <c r="C8" s="37">
        <f>CEO!C8</f>
        <v>5</v>
      </c>
      <c r="D8" s="58" t="s">
        <v>35</v>
      </c>
      <c r="E8" s="44" t="s">
        <v>17</v>
      </c>
      <c r="F8" s="38" t="s">
        <v>28</v>
      </c>
      <c r="G8" s="45">
        <v>26.89</v>
      </c>
      <c r="H8" s="31">
        <f>PROPPG!I8+CEART!I8+CEAD!I8+FAED!I8+CEFID!I8+ESAG!I8+CCT!I8+CEPLAN!I8+CEAVI!I8+CEO!I8+CAV!I8+CESFI!I8+'REITORIA SCII '!I8+CESMO!I8+CERES!I8</f>
        <v>6369</v>
      </c>
      <c r="I8" s="32">
        <f>(PROPPG!I8-PROPPG!J8)+(CEART!I8-CEART!J8)+(CEAD!I8-CEAD!J8)+(FAED!I8-FAED!J8)+(CEFID!I8-CEFID!J8)+(ESAG!I8-ESAG!J8)+(CCT!I8-CCT!J8)+(CEPLAN!I8-CEPLAN!J8)+(CEAVI!I8-CEAVI!J8)+(CEO!I8-CEO!J8)+(CAV!I8-CAV!J8)+(CESFI!I8-CESFI!J8)+('REITORIA SCII '!I8-'REITORIA SCII '!J8)+(CESMO!I8-CESMO!J8)+(CERES!I8-CERES!J8)</f>
        <v>1292.42</v>
      </c>
      <c r="J8" s="28">
        <f t="shared" si="0"/>
        <v>5076.58</v>
      </c>
      <c r="K8" s="9">
        <f t="shared" si="1"/>
        <v>171262.41</v>
      </c>
      <c r="L8" s="9">
        <f t="shared" si="2"/>
        <v>34753.173800000004</v>
      </c>
    </row>
    <row r="9" spans="1:12" s="7" customFormat="1" ht="30.2" customHeight="1" x14ac:dyDescent="0.25">
      <c r="A9" s="90"/>
      <c r="B9" s="93"/>
      <c r="C9" s="37">
        <f>CEO!C9</f>
        <v>6</v>
      </c>
      <c r="D9" s="58" t="s">
        <v>36</v>
      </c>
      <c r="E9" s="44" t="s">
        <v>17</v>
      </c>
      <c r="F9" s="38" t="s">
        <v>28</v>
      </c>
      <c r="G9" s="45">
        <v>22.36</v>
      </c>
      <c r="H9" s="31">
        <f>PROPPG!I9+CEART!I9+CEAD!I9+FAED!I9+CEFID!I9+ESAG!I9+CCT!I9+CEPLAN!I9+CEAVI!I9+CEO!I9+CAV!I9+CESFI!I9+'REITORIA SCII '!I9+CESMO!I9+CERES!I9</f>
        <v>225</v>
      </c>
      <c r="I9" s="32">
        <f>(PROPPG!I9-PROPPG!J9)+(CEART!I9-CEART!J9)+(CEAD!I9-CEAD!J9)+(FAED!I9-FAED!J9)+(CEFID!I9-CEFID!J9)+(ESAG!I9-ESAG!J9)+(CCT!I9-CCT!J9)+(CEPLAN!I9-CEPLAN!J9)+(CEAVI!I9-CEAVI!J9)+(CEO!I9-CEO!J9)+(CAV!I9-CAV!J9)+(CESFI!I9-CESFI!J9)+('REITORIA SCII '!I9-'REITORIA SCII '!J9)+(CESMO!I9-CESMO!J9)+(CERES!I9-CERES!J9)</f>
        <v>0</v>
      </c>
      <c r="J9" s="28">
        <f t="shared" si="0"/>
        <v>225</v>
      </c>
      <c r="K9" s="9">
        <f t="shared" si="1"/>
        <v>5031</v>
      </c>
      <c r="L9" s="9">
        <f t="shared" si="2"/>
        <v>0</v>
      </c>
    </row>
    <row r="10" spans="1:12" s="7" customFormat="1" ht="30.2" customHeight="1" x14ac:dyDescent="0.25">
      <c r="A10" s="90"/>
      <c r="B10" s="93"/>
      <c r="C10" s="37">
        <f>CEO!C10</f>
        <v>7</v>
      </c>
      <c r="D10" s="58" t="s">
        <v>37</v>
      </c>
      <c r="E10" s="44" t="s">
        <v>17</v>
      </c>
      <c r="F10" s="38" t="s">
        <v>28</v>
      </c>
      <c r="G10" s="45">
        <v>22.56</v>
      </c>
      <c r="H10" s="31">
        <f>PROPPG!I10+CEART!I10+CEAD!I10+FAED!I10+CEFID!I10+ESAG!I10+CCT!I10+CEPLAN!I10+CEAVI!I10+CEO!I10+CAV!I10+CESFI!I10+'REITORIA SCII '!I10+CESMO!I10+CERES!I10</f>
        <v>700</v>
      </c>
      <c r="I10" s="32">
        <f>(PROPPG!I10-PROPPG!J10)+(CEART!I10-CEART!J10)+(CEAD!I10-CEAD!J10)+(FAED!I10-FAED!J10)+(CEFID!I10-CEFID!J10)+(ESAG!I10-ESAG!J10)+(CCT!I10-CCT!J10)+(CEPLAN!I10-CEPLAN!J10)+(CEAVI!I10-CEAVI!J10)+(CEO!I10-CEO!J10)+(CAV!I10-CAV!J10)+(CESFI!I10-CESFI!J10)+('REITORIA SCII '!I10-'REITORIA SCII '!J10)+(CESMO!I10-CESMO!J10)+(CERES!I10-CERES!J10)</f>
        <v>89.5</v>
      </c>
      <c r="J10" s="28">
        <f t="shared" si="0"/>
        <v>610.5</v>
      </c>
      <c r="K10" s="9">
        <f t="shared" si="1"/>
        <v>15792</v>
      </c>
      <c r="L10" s="9">
        <f t="shared" si="2"/>
        <v>2019.12</v>
      </c>
    </row>
    <row r="11" spans="1:12" ht="30.2" customHeight="1" x14ac:dyDescent="0.25">
      <c r="A11" s="90"/>
      <c r="B11" s="93"/>
      <c r="C11" s="37">
        <f>CEO!C11</f>
        <v>8</v>
      </c>
      <c r="D11" s="58" t="s">
        <v>38</v>
      </c>
      <c r="E11" s="44" t="s">
        <v>17</v>
      </c>
      <c r="F11" s="38" t="s">
        <v>28</v>
      </c>
      <c r="G11" s="45">
        <v>28.39</v>
      </c>
      <c r="H11" s="31">
        <f>PROPPG!I11+CEART!I11+CEAD!I11+FAED!I11+CEFID!I11+ESAG!I11+CCT!I11+CEPLAN!I11+CEAVI!I11+CEO!I11+CAV!I11+CESFI!I11+'REITORIA SCII '!I11+CESMO!I11+CERES!I11</f>
        <v>225</v>
      </c>
      <c r="I11" s="32">
        <f>(PROPPG!I11-PROPPG!J11)+(CEART!I11-CEART!J11)+(CEAD!I11-CEAD!J11)+(FAED!I11-FAED!J11)+(CEFID!I11-CEFID!J11)+(ESAG!I11-ESAG!J11)+(CCT!I11-CCT!J11)+(CEPLAN!I11-CEPLAN!J11)+(CEAVI!I11-CEAVI!J11)+(CEO!I11-CEO!J11)+(CAV!I11-CAV!J11)+(CESFI!I11-CESFI!J11)+('REITORIA SCII '!I11-'REITORIA SCII '!J11)+(CESMO!I11-CESMO!J11)+(CERES!I11-CERES!J11)</f>
        <v>0</v>
      </c>
      <c r="J11" s="28">
        <f t="shared" si="0"/>
        <v>225</v>
      </c>
      <c r="K11" s="9">
        <f t="shared" si="1"/>
        <v>6387.75</v>
      </c>
      <c r="L11" s="9">
        <f t="shared" si="2"/>
        <v>0</v>
      </c>
    </row>
    <row r="12" spans="1:12" ht="30.2" customHeight="1" x14ac:dyDescent="0.25">
      <c r="A12" s="90"/>
      <c r="B12" s="93"/>
      <c r="C12" s="37">
        <f>CEO!C12</f>
        <v>9</v>
      </c>
      <c r="D12" s="58" t="s">
        <v>39</v>
      </c>
      <c r="E12" s="62" t="s">
        <v>17</v>
      </c>
      <c r="F12" s="38" t="s">
        <v>28</v>
      </c>
      <c r="G12" s="45">
        <v>12.62</v>
      </c>
      <c r="H12" s="31">
        <f>PROPPG!I12+CEART!I12+CEAD!I12+FAED!I12+CEFID!I12+ESAG!I12+CCT!I12+CEPLAN!I12+CEAVI!I12+CEO!I12+CAV!I12+CESFI!I12+'REITORIA SCII '!I12+CESMO!I12+CERES!I12</f>
        <v>4010</v>
      </c>
      <c r="I12" s="32">
        <f>(PROPPG!I12-PROPPG!J12)+(CEART!I12-CEART!J12)+(CEAD!I12-CEAD!J12)+(FAED!I12-FAED!J12)+(CEFID!I12-CEFID!J12)+(ESAG!I12-ESAG!J12)+(CCT!I12-CCT!J12)+(CEPLAN!I12-CEPLAN!J12)+(CEAVI!I12-CEAVI!J12)+(CEO!I12-CEO!J12)+(CAV!I12-CAV!J12)+(CESFI!I12-CESFI!J12)+('REITORIA SCII '!I12-'REITORIA SCII '!J12)+(CESMO!I12-CESMO!J12)+(CERES!I12-CERES!J12)</f>
        <v>1034.5</v>
      </c>
      <c r="J12" s="28">
        <f t="shared" si="0"/>
        <v>2975.5</v>
      </c>
      <c r="K12" s="9">
        <f t="shared" si="1"/>
        <v>50606.2</v>
      </c>
      <c r="L12" s="9">
        <f t="shared" si="2"/>
        <v>13055.39</v>
      </c>
    </row>
    <row r="13" spans="1:12" ht="30.2" customHeight="1" x14ac:dyDescent="0.25">
      <c r="A13" s="90"/>
      <c r="B13" s="93"/>
      <c r="C13" s="37">
        <f>CEO!C13</f>
        <v>10</v>
      </c>
      <c r="D13" s="58" t="s">
        <v>40</v>
      </c>
      <c r="E13" s="62" t="s">
        <v>17</v>
      </c>
      <c r="F13" s="38" t="s">
        <v>28</v>
      </c>
      <c r="G13" s="45">
        <v>22.59</v>
      </c>
      <c r="H13" s="31">
        <f>PROPPG!I13+CEART!I13+CEAD!I13+FAED!I13+CEFID!I13+ESAG!I13+CCT!I13+CEPLAN!I13+CEAVI!I13+CEO!I13+CAV!I13+CESFI!I13+'REITORIA SCII '!I13+CESMO!I13+CERES!I13</f>
        <v>1910</v>
      </c>
      <c r="I13" s="32">
        <f>(PROPPG!I13-PROPPG!J13)+(CEART!I13-CEART!J13)+(CEAD!I13-CEAD!J13)+(FAED!I13-FAED!J13)+(CEFID!I13-CEFID!J13)+(ESAG!I13-ESAG!J13)+(CCT!I13-CCT!J13)+(CEPLAN!I13-CEPLAN!J13)+(CEAVI!I13-CEAVI!J13)+(CEO!I13-CEO!J13)+(CAV!I13-CAV!J13)+(CESFI!I13-CESFI!J13)+('REITORIA SCII '!I13-'REITORIA SCII '!J13)+(CESMO!I13-CESMO!J13)+(CERES!I13-CERES!J13)</f>
        <v>487.92</v>
      </c>
      <c r="J13" s="28">
        <f t="shared" si="0"/>
        <v>1422.08</v>
      </c>
      <c r="K13" s="9">
        <f t="shared" si="1"/>
        <v>43146.9</v>
      </c>
      <c r="L13" s="9">
        <f t="shared" si="2"/>
        <v>11022.112800000001</v>
      </c>
    </row>
    <row r="14" spans="1:12" ht="30.2" customHeight="1" x14ac:dyDescent="0.25">
      <c r="A14" s="90"/>
      <c r="B14" s="93"/>
      <c r="C14" s="37">
        <v>11</v>
      </c>
      <c r="D14" s="58" t="s">
        <v>41</v>
      </c>
      <c r="E14" s="62" t="s">
        <v>17</v>
      </c>
      <c r="F14" s="38" t="s">
        <v>28</v>
      </c>
      <c r="G14" s="45">
        <v>21.44</v>
      </c>
      <c r="H14" s="31">
        <f>PROPPG!I14+CEART!I14+CEAD!I14+FAED!I14+CEFID!I14+ESAG!I14+CCT!I14+CEPLAN!I14+CEAVI!I14+CEO!I14+CAV!I14+CESFI!I14+'REITORIA SCII '!I14+CESMO!I14+CERES!I14</f>
        <v>105</v>
      </c>
      <c r="I14" s="32">
        <f>(PROPPG!I14-PROPPG!J14)+(CEART!I14-CEART!J14)+(CEAD!I14-CEAD!J14)+(FAED!I14-FAED!J14)+(CEFID!I14-CEFID!J14)+(ESAG!I14-ESAG!J14)+(CCT!I14-CCT!J14)+(CEPLAN!I14-CEPLAN!J14)+(CEAVI!I14-CEAVI!J14)+(CEO!I14-CEO!J14)+(CAV!I14-CAV!J14)+(CESFI!I14-CESFI!J14)+('REITORIA SCII '!I14-'REITORIA SCII '!J14)+(CESMO!I14-CESMO!J14)+(CERES!I14-CERES!J14)</f>
        <v>0</v>
      </c>
      <c r="J14" s="28">
        <f t="shared" si="0"/>
        <v>105</v>
      </c>
      <c r="K14" s="9">
        <f t="shared" si="1"/>
        <v>2251.2000000000003</v>
      </c>
      <c r="L14" s="9">
        <f t="shared" si="2"/>
        <v>0</v>
      </c>
    </row>
    <row r="15" spans="1:12" ht="30.2" customHeight="1" x14ac:dyDescent="0.25">
      <c r="A15" s="91"/>
      <c r="B15" s="94"/>
      <c r="C15" s="37">
        <v>12</v>
      </c>
      <c r="D15" s="58" t="s">
        <v>42</v>
      </c>
      <c r="E15" s="62" t="s">
        <v>17</v>
      </c>
      <c r="F15" s="38" t="s">
        <v>28</v>
      </c>
      <c r="G15" s="45">
        <v>22.59</v>
      </c>
      <c r="H15" s="31">
        <f>PROPPG!I15+CEART!I15+CEAD!I15+FAED!I15+CEFID!I15+ESAG!I15+CCT!I15+CEPLAN!I15+CEAVI!I15+CEO!I15+CAV!I15+CESFI!I15+'REITORIA SCII '!I15+CESMO!I15+CERES!I15</f>
        <v>518</v>
      </c>
      <c r="I15" s="32">
        <f>(PROPPG!I15-PROPPG!J15)+(CEART!I15-CEART!J15)+(CEAD!I15-CEAD!J15)+(FAED!I15-FAED!J15)+(CEFID!I15-CEFID!J15)+(ESAG!I15-ESAG!J15)+(CCT!I15-CCT!J15)+(CEPLAN!I15-CEPLAN!J15)+(CEAVI!I15-CEAVI!J15)+(CEO!I15-CEO!J15)+(CAV!I15-CAV!J15)+(CESFI!I15-CESFI!J15)+('REITORIA SCII '!I15-'REITORIA SCII '!J15)+(CESMO!I15-CESMO!J15)+(CERES!I15-CERES!J15)</f>
        <v>50.5</v>
      </c>
      <c r="J15" s="28">
        <f t="shared" si="0"/>
        <v>467.5</v>
      </c>
      <c r="K15" s="9">
        <f t="shared" si="1"/>
        <v>11701.62</v>
      </c>
      <c r="L15" s="9">
        <f t="shared" si="2"/>
        <v>1140.7950000000001</v>
      </c>
    </row>
    <row r="16" spans="1:12" x14ac:dyDescent="0.25">
      <c r="H16" s="2"/>
      <c r="I16" s="2"/>
      <c r="J16" s="2"/>
      <c r="K16" s="39">
        <f>SUM(K4:K15)</f>
        <v>339920.18000000005</v>
      </c>
      <c r="L16" s="39">
        <f>SUM(L4:L15)</f>
        <v>67221.551600000006</v>
      </c>
    </row>
    <row r="17" spans="2:12" x14ac:dyDescent="0.25">
      <c r="H17" s="2"/>
      <c r="I17" s="2"/>
      <c r="J17" s="2"/>
    </row>
    <row r="18" spans="2:12" x14ac:dyDescent="0.25">
      <c r="H18" s="2"/>
      <c r="I18" s="2"/>
      <c r="J18" s="2"/>
    </row>
    <row r="19" spans="2:12" x14ac:dyDescent="0.25">
      <c r="H19" s="2"/>
      <c r="I19" s="2"/>
      <c r="J19" s="2"/>
    </row>
    <row r="20" spans="2:12" x14ac:dyDescent="0.25">
      <c r="D20" s="2"/>
      <c r="E20" s="2"/>
      <c r="F20" s="2"/>
      <c r="H20" s="2"/>
      <c r="I20" s="2"/>
      <c r="J20" s="2"/>
    </row>
    <row r="21" spans="2:12" x14ac:dyDescent="0.25">
      <c r="D21" s="2"/>
      <c r="E21" s="2"/>
      <c r="F21" s="2"/>
      <c r="H21" s="2"/>
      <c r="I21" s="2"/>
      <c r="J21" s="2"/>
    </row>
    <row r="22" spans="2:12" ht="15.75" x14ac:dyDescent="0.25">
      <c r="H22" s="103" t="str">
        <f>A1</f>
        <v>PROCESSO: PE 1554/2023</v>
      </c>
      <c r="I22" s="103"/>
      <c r="J22" s="103"/>
      <c r="K22" s="103"/>
      <c r="L22" s="103"/>
    </row>
    <row r="23" spans="2:12" ht="15.75" x14ac:dyDescent="0.25">
      <c r="B23" s="2"/>
      <c r="C23" s="2"/>
      <c r="D23" s="2"/>
      <c r="E23" s="2"/>
      <c r="F23" s="2"/>
      <c r="H23" s="103" t="str">
        <f>D1</f>
        <v>OBJETO: CONTRATAÇÃO DE EMPRESA PRESTADORA DE SERVIÇO DE REVISÃO E TRADUÇÃO DE ARTIGO CIENTÍFICO/TEXTOS, SERVIÇOS DE TRADUÇÃO SIMULTÂNEA E LOCAÇÃO E MONTAGEM DE EQUIPAMENTOS DE TRADUÇÃO SIMULTÂNEA PARA A UDESC,</v>
      </c>
      <c r="I23" s="103"/>
      <c r="J23" s="103"/>
      <c r="K23" s="103"/>
      <c r="L23" s="103"/>
    </row>
    <row r="24" spans="2:12" ht="15.75" x14ac:dyDescent="0.25">
      <c r="H24" s="104" t="str">
        <f>H1</f>
        <v>VIGÊNCIA DA ATA: 06/12/2023 até 06/12/2024</v>
      </c>
      <c r="I24" s="105"/>
      <c r="J24" s="105"/>
      <c r="K24" s="105"/>
      <c r="L24" s="106"/>
    </row>
    <row r="25" spans="2:12" ht="15.75" x14ac:dyDescent="0.25">
      <c r="H25" s="22" t="s">
        <v>11</v>
      </c>
      <c r="I25" s="23"/>
      <c r="J25" s="23"/>
      <c r="K25" s="23"/>
      <c r="L25" s="19">
        <f>K16</f>
        <v>339920.18000000005</v>
      </c>
    </row>
    <row r="26" spans="2:12" ht="15.75" x14ac:dyDescent="0.25">
      <c r="H26" s="24" t="s">
        <v>12</v>
      </c>
      <c r="I26" s="25"/>
      <c r="J26" s="25"/>
      <c r="K26" s="25"/>
      <c r="L26" s="20">
        <f>L16</f>
        <v>67221.551600000006</v>
      </c>
    </row>
    <row r="27" spans="2:12" ht="15.75" x14ac:dyDescent="0.25">
      <c r="H27" s="24" t="s">
        <v>13</v>
      </c>
      <c r="I27" s="25"/>
      <c r="J27" s="25"/>
      <c r="K27" s="25"/>
      <c r="L27" s="21"/>
    </row>
    <row r="28" spans="2:12" ht="15.75" x14ac:dyDescent="0.25">
      <c r="H28" s="26" t="s">
        <v>14</v>
      </c>
      <c r="I28" s="27"/>
      <c r="J28" s="27"/>
      <c r="K28" s="27"/>
      <c r="L28" s="33">
        <f>L26/L25</f>
        <v>0.19775687221629501</v>
      </c>
    </row>
    <row r="29" spans="2:12" ht="15.75" x14ac:dyDescent="0.25">
      <c r="H29" s="100" t="s">
        <v>76</v>
      </c>
      <c r="I29" s="101"/>
      <c r="J29" s="101"/>
      <c r="K29" s="101"/>
      <c r="L29" s="102"/>
    </row>
  </sheetData>
  <mergeCells count="10">
    <mergeCell ref="H29:L29"/>
    <mergeCell ref="H22:L22"/>
    <mergeCell ref="H23:L23"/>
    <mergeCell ref="H24:L24"/>
    <mergeCell ref="H1:L1"/>
    <mergeCell ref="A2:L2"/>
    <mergeCell ref="A1:C1"/>
    <mergeCell ref="D1:G1"/>
    <mergeCell ref="A4:A15"/>
    <mergeCell ref="B4:B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B16"/>
  <sheetViews>
    <sheetView zoomScale="60" zoomScaleNormal="60" workbookViewId="0">
      <selection activeCell="D9" sqref="D9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14" t="s">
        <v>2</v>
      </c>
      <c r="M3" s="14" t="s">
        <v>2</v>
      </c>
      <c r="N3" s="14" t="s">
        <v>2</v>
      </c>
      <c r="O3" s="14" t="s">
        <v>2</v>
      </c>
      <c r="P3" s="14" t="s">
        <v>2</v>
      </c>
      <c r="Q3" s="14" t="s">
        <v>2</v>
      </c>
      <c r="R3" s="14" t="s">
        <v>2</v>
      </c>
      <c r="S3" s="14" t="s">
        <v>2</v>
      </c>
      <c r="T3" s="14" t="s">
        <v>2</v>
      </c>
      <c r="U3" s="14" t="s">
        <v>2</v>
      </c>
      <c r="V3" s="14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300</v>
      </c>
      <c r="J4" s="15">
        <f t="shared" ref="J4:J15" si="0">I4-(SUM(L4:AB4))</f>
        <v>300</v>
      </c>
      <c r="K4" s="16" t="str">
        <f>IF(J4&lt;0,"ATENÇÃO","OK")</f>
        <v>OK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40</v>
      </c>
      <c r="J5" s="15">
        <f t="shared" si="0"/>
        <v>40</v>
      </c>
      <c r="K5" s="16" t="str">
        <f t="shared" ref="K5:K15" si="1">IF(J5&lt;0,"ATENÇÃO","OK")</f>
        <v>OK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f>100-100</f>
        <v>0</v>
      </c>
      <c r="J6" s="15">
        <f t="shared" si="0"/>
        <v>0</v>
      </c>
      <c r="K6" s="16" t="str">
        <f t="shared" si="1"/>
        <v>OK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40</v>
      </c>
      <c r="J7" s="15">
        <f t="shared" si="0"/>
        <v>40</v>
      </c>
      <c r="K7" s="16" t="str">
        <f t="shared" si="1"/>
        <v>OK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300</v>
      </c>
      <c r="J8" s="15">
        <f t="shared" si="0"/>
        <v>300</v>
      </c>
      <c r="K8" s="16" t="str">
        <f t="shared" si="1"/>
        <v>OK</v>
      </c>
      <c r="L8" s="50"/>
      <c r="M8" s="48"/>
      <c r="N8" s="40"/>
      <c r="O8" s="40"/>
      <c r="P8" s="40"/>
      <c r="Q8" s="40"/>
      <c r="R8" s="40"/>
      <c r="S8" s="40"/>
      <c r="T8" s="40"/>
      <c r="U8" s="40"/>
      <c r="V8" s="40"/>
      <c r="W8" s="40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40</v>
      </c>
      <c r="J9" s="15">
        <f t="shared" si="0"/>
        <v>40</v>
      </c>
      <c r="K9" s="16" t="str">
        <f t="shared" si="1"/>
        <v>OK</v>
      </c>
      <c r="L9" s="51"/>
      <c r="M9" s="49"/>
      <c r="N9" s="40"/>
      <c r="O9" s="40"/>
      <c r="P9" s="40"/>
      <c r="Q9" s="40"/>
      <c r="R9" s="40"/>
      <c r="S9" s="40"/>
      <c r="T9" s="40"/>
      <c r="U9" s="40"/>
      <c r="V9" s="40"/>
      <c r="W9" s="40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50</v>
      </c>
      <c r="J10" s="15">
        <f t="shared" si="0"/>
        <v>50</v>
      </c>
      <c r="K10" s="16" t="str">
        <f t="shared" si="1"/>
        <v>OK</v>
      </c>
      <c r="L10" s="50"/>
      <c r="M10" s="48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40</v>
      </c>
      <c r="J11" s="15">
        <f t="shared" si="0"/>
        <v>40</v>
      </c>
      <c r="K11" s="16" t="str">
        <f t="shared" si="1"/>
        <v>OK</v>
      </c>
      <c r="L11" s="51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1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100</v>
      </c>
      <c r="J13" s="15">
        <f t="shared" si="0"/>
        <v>100</v>
      </c>
      <c r="K13" s="16" t="str">
        <f t="shared" si="1"/>
        <v>OK</v>
      </c>
      <c r="L13" s="51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40</v>
      </c>
      <c r="J14" s="15">
        <f t="shared" si="0"/>
        <v>40</v>
      </c>
      <c r="K14" s="16" t="str">
        <f t="shared" si="1"/>
        <v>OK</v>
      </c>
      <c r="L14" s="51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40</v>
      </c>
      <c r="J15" s="15">
        <f t="shared" si="0"/>
        <v>40</v>
      </c>
      <c r="K15" s="16" t="str">
        <f t="shared" si="1"/>
        <v>OK</v>
      </c>
      <c r="L15" s="51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T1:T2"/>
    <mergeCell ref="N1:N2"/>
    <mergeCell ref="A1:C1"/>
    <mergeCell ref="D1:H1"/>
    <mergeCell ref="I1:K1"/>
    <mergeCell ref="L1:L2"/>
    <mergeCell ref="M1:M2"/>
    <mergeCell ref="A4:A15"/>
    <mergeCell ref="B4:B15"/>
    <mergeCell ref="AA1:AA2"/>
    <mergeCell ref="AB1:AB2"/>
    <mergeCell ref="A2:K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B16"/>
  <sheetViews>
    <sheetView topLeftCell="A14" zoomScale="70" zoomScaleNormal="70" workbookViewId="0">
      <selection activeCell="G32" sqref="G32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2" width="17.140625" style="5" customWidth="1"/>
    <col min="13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95" t="s">
        <v>53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5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3">
        <v>45617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20</v>
      </c>
      <c r="J4" s="15">
        <f>I4-(SUM(L4:AB4))</f>
        <v>20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ref="J5:J15" si="0">I5-(SUM(L5:AB5))</f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/>
      <c r="J8" s="15">
        <f t="shared" si="0"/>
        <v>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40</v>
      </c>
      <c r="J13" s="15">
        <f t="shared" si="0"/>
        <v>0</v>
      </c>
      <c r="K13" s="16" t="str">
        <f t="shared" si="1"/>
        <v>OK</v>
      </c>
      <c r="L13" s="69">
        <v>40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60</v>
      </c>
      <c r="J16" s="6">
        <f>SUM(J4:J15)</f>
        <v>20</v>
      </c>
      <c r="L16" s="46">
        <f>SUMPRODUCT($H$4:$H$15,L4:L15)</f>
        <v>903.6</v>
      </c>
      <c r="M16" s="46">
        <f t="shared" ref="M16:AB16" si="2">SUMPRODUCT($H$4:$H$15,M4:M15)</f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A4:A15"/>
    <mergeCell ref="B4:B15"/>
    <mergeCell ref="L1:L2"/>
    <mergeCell ref="M1:M2"/>
    <mergeCell ref="AB1:AB2"/>
    <mergeCell ref="A2:K2"/>
    <mergeCell ref="I1:K1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  <mergeCell ref="AA1:AA2"/>
    <mergeCell ref="Z1:Z2"/>
    <mergeCell ref="S1:S2"/>
    <mergeCell ref="A1:C1"/>
    <mergeCell ref="R1:R2"/>
    <mergeCell ref="D1:H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B16"/>
  <sheetViews>
    <sheetView topLeftCell="A13" zoomScale="80" zoomScaleNormal="80" workbookViewId="0">
      <selection activeCell="L16" sqref="L16:S16"/>
    </sheetView>
  </sheetViews>
  <sheetFormatPr defaultColWidth="9.7109375" defaultRowHeight="15" x14ac:dyDescent="0.25"/>
  <cols>
    <col min="1" max="1" width="12" style="1" customWidth="1"/>
    <col min="2" max="2" width="17.85546875" style="1" customWidth="1"/>
    <col min="3" max="3" width="10.28515625" style="1" customWidth="1"/>
    <col min="4" max="4" width="38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4" width="12.7109375" style="5" customWidth="1"/>
    <col min="15" max="15" width="14" style="5" customWidth="1"/>
    <col min="16" max="16" width="12.7109375" style="5" customWidth="1"/>
    <col min="17" max="17" width="13.5703125" style="5" customWidth="1"/>
    <col min="18" max="18" width="14" style="5" customWidth="1"/>
    <col min="19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45</v>
      </c>
      <c r="M1" s="87" t="s">
        <v>46</v>
      </c>
      <c r="N1" s="87" t="s">
        <v>55</v>
      </c>
      <c r="O1" s="87" t="s">
        <v>56</v>
      </c>
      <c r="P1" s="87" t="s">
        <v>57</v>
      </c>
      <c r="Q1" s="87" t="s">
        <v>58</v>
      </c>
      <c r="R1" s="87" t="s">
        <v>59</v>
      </c>
      <c r="S1" s="87" t="s">
        <v>60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45349</v>
      </c>
      <c r="M3" s="67">
        <v>45391</v>
      </c>
      <c r="N3" s="67">
        <v>45428</v>
      </c>
      <c r="O3" s="67">
        <v>45468</v>
      </c>
      <c r="P3" s="67">
        <v>45538</v>
      </c>
      <c r="Q3" s="67">
        <v>45573</v>
      </c>
      <c r="R3" s="67">
        <v>45597</v>
      </c>
      <c r="S3" s="67">
        <v>45608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120</v>
      </c>
      <c r="J4" s="15">
        <f t="shared" ref="J4:J14" si="0">I4-(SUM(L4:AB4))</f>
        <v>92</v>
      </c>
      <c r="K4" s="16" t="str">
        <f>IF(J4&lt;0,"ATENÇÃO","OK")</f>
        <v>OK</v>
      </c>
      <c r="L4" s="55"/>
      <c r="M4" s="65">
        <v>28</v>
      </c>
      <c r="N4" s="71"/>
      <c r="O4" s="71"/>
      <c r="P4" s="71"/>
      <c r="Q4" s="71"/>
      <c r="R4" s="71"/>
      <c r="S4" s="71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40</v>
      </c>
      <c r="J5" s="15">
        <f t="shared" si="0"/>
        <v>40</v>
      </c>
      <c r="K5" s="16" t="str">
        <f t="shared" ref="K5:K15" si="1">IF(J5&lt;0,"ATENÇÃO","OK")</f>
        <v>OK</v>
      </c>
      <c r="L5" s="55"/>
      <c r="M5" s="55"/>
      <c r="N5" s="71"/>
      <c r="O5" s="71"/>
      <c r="P5" s="71"/>
      <c r="Q5" s="71"/>
      <c r="R5" s="71"/>
      <c r="S5" s="71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71"/>
      <c r="O6" s="71"/>
      <c r="P6" s="71"/>
      <c r="Q6" s="71"/>
      <c r="R6" s="71"/>
      <c r="S6" s="71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80</v>
      </c>
      <c r="J7" s="15">
        <f t="shared" si="0"/>
        <v>80</v>
      </c>
      <c r="K7" s="16" t="str">
        <f t="shared" si="1"/>
        <v>OK</v>
      </c>
      <c r="L7" s="55"/>
      <c r="M7" s="55"/>
      <c r="N7" s="71"/>
      <c r="O7" s="71"/>
      <c r="P7" s="71"/>
      <c r="Q7" s="71"/>
      <c r="R7" s="71"/>
      <c r="S7" s="71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510</v>
      </c>
      <c r="J8" s="15">
        <f t="shared" si="0"/>
        <v>420.5</v>
      </c>
      <c r="K8" s="16" t="str">
        <f t="shared" si="1"/>
        <v>OK</v>
      </c>
      <c r="L8" s="56"/>
      <c r="M8" s="64"/>
      <c r="N8" s="71"/>
      <c r="O8" s="71"/>
      <c r="P8" s="72">
        <v>29</v>
      </c>
      <c r="Q8" s="72">
        <v>60.5</v>
      </c>
      <c r="R8" s="71"/>
      <c r="S8" s="71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60</v>
      </c>
      <c r="J9" s="15">
        <f t="shared" si="0"/>
        <v>60</v>
      </c>
      <c r="K9" s="16" t="str">
        <f t="shared" si="1"/>
        <v>OK</v>
      </c>
      <c r="L9" s="57"/>
      <c r="M9" s="55"/>
      <c r="N9" s="71"/>
      <c r="O9" s="71"/>
      <c r="P9" s="71"/>
      <c r="Q9" s="71"/>
      <c r="R9" s="71"/>
      <c r="S9" s="71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260</v>
      </c>
      <c r="J10" s="15">
        <f t="shared" si="0"/>
        <v>170.5</v>
      </c>
      <c r="K10" s="16" t="str">
        <f t="shared" si="1"/>
        <v>OK</v>
      </c>
      <c r="L10" s="56"/>
      <c r="M10" s="64"/>
      <c r="N10" s="71"/>
      <c r="O10" s="71"/>
      <c r="P10" s="71"/>
      <c r="Q10" s="71"/>
      <c r="R10" s="71"/>
      <c r="S10" s="72">
        <v>89.5</v>
      </c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110</v>
      </c>
      <c r="J11" s="15">
        <f t="shared" si="0"/>
        <v>110</v>
      </c>
      <c r="K11" s="16" t="str">
        <f t="shared" si="1"/>
        <v>OK</v>
      </c>
      <c r="L11" s="57"/>
      <c r="M11" s="55"/>
      <c r="N11" s="71"/>
      <c r="O11" s="71"/>
      <c r="P11" s="71"/>
      <c r="Q11" s="71"/>
      <c r="R11" s="71"/>
      <c r="S11" s="71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660</v>
      </c>
      <c r="J12" s="15">
        <f t="shared" si="0"/>
        <v>406</v>
      </c>
      <c r="K12" s="16" t="str">
        <f t="shared" si="1"/>
        <v>OK</v>
      </c>
      <c r="L12" s="57"/>
      <c r="M12" s="55"/>
      <c r="N12" s="71"/>
      <c r="O12" s="73">
        <v>254</v>
      </c>
      <c r="P12" s="71"/>
      <c r="Q12" s="71"/>
      <c r="R12" s="71"/>
      <c r="S12" s="71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160</v>
      </c>
      <c r="J13" s="15">
        <f t="shared" si="0"/>
        <v>129.5</v>
      </c>
      <c r="K13" s="16" t="str">
        <f t="shared" si="1"/>
        <v>OK</v>
      </c>
      <c r="L13" s="66">
        <v>30.5</v>
      </c>
      <c r="M13" s="55"/>
      <c r="N13" s="71"/>
      <c r="O13" s="71"/>
      <c r="P13" s="71"/>
      <c r="Q13" s="71"/>
      <c r="R13" s="71"/>
      <c r="S13" s="71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40</v>
      </c>
      <c r="J14" s="15">
        <f t="shared" si="0"/>
        <v>40</v>
      </c>
      <c r="K14" s="16" t="str">
        <f t="shared" si="1"/>
        <v>OK</v>
      </c>
      <c r="L14" s="57"/>
      <c r="M14" s="55"/>
      <c r="N14" s="71"/>
      <c r="O14" s="71"/>
      <c r="P14" s="71"/>
      <c r="Q14" s="71"/>
      <c r="R14" s="71"/>
      <c r="S14" s="71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6.95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400</v>
      </c>
      <c r="J15" s="15">
        <f>I15-(SUM(L15:AB15))</f>
        <v>349.5</v>
      </c>
      <c r="K15" s="16" t="str">
        <f t="shared" si="1"/>
        <v>OK</v>
      </c>
      <c r="L15" s="57"/>
      <c r="M15" s="55"/>
      <c r="N15" s="74">
        <v>25</v>
      </c>
      <c r="O15" s="71"/>
      <c r="P15" s="71"/>
      <c r="Q15" s="71"/>
      <c r="R15" s="72">
        <v>25.5</v>
      </c>
      <c r="S15" s="71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2440</v>
      </c>
      <c r="J16" s="6">
        <f>SUM(J4:J15)</f>
        <v>1898</v>
      </c>
      <c r="L16" s="46">
        <f>SUMPRODUCT($H$4:$H$15,L4:L15)</f>
        <v>688.995</v>
      </c>
      <c r="M16" s="46">
        <f t="shared" ref="M16:T16" si="2">SUMPRODUCT($H$4:$H$15,M4:M15)</f>
        <v>651.28000000000009</v>
      </c>
      <c r="N16" s="46">
        <f t="shared" si="2"/>
        <v>564.75</v>
      </c>
      <c r="O16" s="46">
        <f t="shared" si="2"/>
        <v>3205.48</v>
      </c>
      <c r="P16" s="46">
        <f t="shared" si="2"/>
        <v>779.81000000000006</v>
      </c>
      <c r="Q16" s="46">
        <f t="shared" si="2"/>
        <v>1626.845</v>
      </c>
      <c r="R16" s="46">
        <f t="shared" si="2"/>
        <v>576.04499999999996</v>
      </c>
      <c r="S16" s="46">
        <f t="shared" si="2"/>
        <v>2019.12</v>
      </c>
      <c r="T16" s="46">
        <f t="shared" si="2"/>
        <v>0</v>
      </c>
      <c r="U16" s="46">
        <f t="shared" ref="U16:AB16" si="3">SUMPRODUCT($H$4:$H$15,U4:U15)</f>
        <v>0</v>
      </c>
      <c r="V16" s="46">
        <f t="shared" si="3"/>
        <v>0</v>
      </c>
      <c r="W16" s="46">
        <f t="shared" si="3"/>
        <v>0</v>
      </c>
      <c r="X16" s="46">
        <f t="shared" si="3"/>
        <v>0</v>
      </c>
      <c r="Y16" s="46">
        <f t="shared" si="3"/>
        <v>0</v>
      </c>
      <c r="Z16" s="46">
        <f t="shared" si="3"/>
        <v>0</v>
      </c>
      <c r="AA16" s="46">
        <f t="shared" si="3"/>
        <v>0</v>
      </c>
      <c r="AB16" s="46">
        <f t="shared" si="3"/>
        <v>0</v>
      </c>
    </row>
  </sheetData>
  <mergeCells count="23">
    <mergeCell ref="L1:L2"/>
    <mergeCell ref="M1:M2"/>
    <mergeCell ref="N1:N2"/>
    <mergeCell ref="P1:P2"/>
    <mergeCell ref="AA1:AA2"/>
    <mergeCell ref="S1:S2"/>
    <mergeCell ref="Q1:Q2"/>
    <mergeCell ref="AB1:AB2"/>
    <mergeCell ref="A4:A15"/>
    <mergeCell ref="B4:B15"/>
    <mergeCell ref="Y1:Y2"/>
    <mergeCell ref="V1:V2"/>
    <mergeCell ref="W1:W2"/>
    <mergeCell ref="X1:X2"/>
    <mergeCell ref="A1:C1"/>
    <mergeCell ref="I1:K1"/>
    <mergeCell ref="D1:H1"/>
    <mergeCell ref="Z1:Z2"/>
    <mergeCell ref="A2:K2"/>
    <mergeCell ref="O1:O2"/>
    <mergeCell ref="T1:T2"/>
    <mergeCell ref="U1:U2"/>
    <mergeCell ref="R1:R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C16"/>
  <sheetViews>
    <sheetView topLeftCell="A10" zoomScale="70" zoomScaleNormal="70" workbookViewId="0">
      <selection activeCell="M10" sqref="M10"/>
    </sheetView>
  </sheetViews>
  <sheetFormatPr defaultColWidth="9.7109375" defaultRowHeight="15" x14ac:dyDescent="0.25"/>
  <cols>
    <col min="1" max="1" width="12" style="1" customWidth="1"/>
    <col min="2" max="2" width="19.7109375" style="1" customWidth="1"/>
    <col min="3" max="3" width="10.28515625" style="1" customWidth="1"/>
    <col min="4" max="4" width="35.57031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7" width="12.7109375" style="5" customWidth="1"/>
    <col min="18" max="18" width="14.140625" style="5" customWidth="1"/>
    <col min="19" max="23" width="12.7109375" style="5" customWidth="1"/>
    <col min="24" max="28" width="12.7109375" style="2" customWidth="1"/>
    <col min="29" max="29" width="13.28515625" style="2" customWidth="1"/>
    <col min="30" max="16384" width="9.7109375" style="2"/>
  </cols>
  <sheetData>
    <row r="1" spans="1:29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47</v>
      </c>
      <c r="M1" s="87" t="s">
        <v>48</v>
      </c>
      <c r="N1" s="87" t="s">
        <v>61</v>
      </c>
      <c r="O1" s="87" t="s">
        <v>62</v>
      </c>
      <c r="P1" s="87" t="s">
        <v>63</v>
      </c>
      <c r="Q1" s="87" t="s">
        <v>64</v>
      </c>
      <c r="R1" s="87" t="s">
        <v>65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9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9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45377</v>
      </c>
      <c r="M3" s="67">
        <v>45412</v>
      </c>
      <c r="N3" s="67">
        <v>45433</v>
      </c>
      <c r="O3" s="67">
        <v>45503</v>
      </c>
      <c r="P3" s="67">
        <v>45548</v>
      </c>
      <c r="Q3" s="67">
        <v>45622</v>
      </c>
      <c r="R3" s="67">
        <v>45622</v>
      </c>
      <c r="S3" s="52" t="s">
        <v>2</v>
      </c>
      <c r="T3" s="52" t="s">
        <v>2</v>
      </c>
      <c r="U3" s="52" t="s">
        <v>2</v>
      </c>
      <c r="V3" s="52" t="s">
        <v>2</v>
      </c>
      <c r="W3" s="52" t="s">
        <v>2</v>
      </c>
      <c r="X3" s="52" t="s">
        <v>2</v>
      </c>
      <c r="Y3" s="52" t="s">
        <v>2</v>
      </c>
      <c r="Z3" s="52" t="s">
        <v>2</v>
      </c>
      <c r="AA3" s="52" t="s">
        <v>2</v>
      </c>
      <c r="AB3" s="52" t="s">
        <v>2</v>
      </c>
    </row>
    <row r="4" spans="1:29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40</v>
      </c>
      <c r="J4" s="15">
        <f t="shared" ref="J4:J14" si="0">I4-(SUM(L4:AB4))</f>
        <v>40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9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25</v>
      </c>
      <c r="J5" s="15">
        <f t="shared" si="0"/>
        <v>25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9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f>25-25</f>
        <v>0</v>
      </c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9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25</v>
      </c>
      <c r="J7" s="15">
        <f t="shared" si="0"/>
        <v>25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9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200</v>
      </c>
      <c r="J8" s="15">
        <f t="shared" si="0"/>
        <v>17.920000000000016</v>
      </c>
      <c r="K8" s="16" t="str">
        <f t="shared" si="1"/>
        <v>OK</v>
      </c>
      <c r="L8" s="65">
        <v>11.63</v>
      </c>
      <c r="M8" s="65">
        <v>15.53</v>
      </c>
      <c r="N8" s="70">
        <v>17.12</v>
      </c>
      <c r="O8" s="69">
        <v>23.77</v>
      </c>
      <c r="P8" s="70">
        <v>21.05</v>
      </c>
      <c r="Q8" s="70">
        <v>55.79</v>
      </c>
      <c r="R8" s="70">
        <v>37.19</v>
      </c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9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25</v>
      </c>
      <c r="J9" s="15">
        <f t="shared" si="0"/>
        <v>25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9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25</v>
      </c>
      <c r="J10" s="15">
        <f t="shared" si="0"/>
        <v>25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9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25</v>
      </c>
      <c r="J11" s="15">
        <f t="shared" si="0"/>
        <v>25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9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50</v>
      </c>
      <c r="J12" s="15">
        <f t="shared" si="0"/>
        <v>50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9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100</v>
      </c>
      <c r="J13" s="15">
        <f t="shared" si="0"/>
        <v>100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9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>
        <v>25</v>
      </c>
      <c r="J14" s="15">
        <f t="shared" si="0"/>
        <v>25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9" ht="147.75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>
        <v>25</v>
      </c>
      <c r="J15" s="15">
        <f>I15-(SUM(L15:AB15))</f>
        <v>25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9" x14ac:dyDescent="0.25">
      <c r="I16" s="6">
        <f>SUM(I4:I15)</f>
        <v>565</v>
      </c>
      <c r="J16" s="6">
        <f>SUM(J4:J15)</f>
        <v>382.92</v>
      </c>
      <c r="L16" s="46">
        <f>SUMPRODUCT($H$4:$H$15,L4:L15)</f>
        <v>312.73070000000001</v>
      </c>
      <c r="M16" s="46">
        <f t="shared" ref="M16:T16" si="2">SUMPRODUCT($H$4:$H$15,M4:M15)</f>
        <v>417.60169999999999</v>
      </c>
      <c r="N16" s="46">
        <f t="shared" si="2"/>
        <v>460.35680000000002</v>
      </c>
      <c r="O16" s="46">
        <f t="shared" si="2"/>
        <v>639.17529999999999</v>
      </c>
      <c r="P16" s="46">
        <f t="shared" si="2"/>
        <v>566.03449999999998</v>
      </c>
      <c r="Q16" s="46">
        <f t="shared" si="2"/>
        <v>1500.1931</v>
      </c>
      <c r="R16" s="46">
        <f t="shared" si="2"/>
        <v>1000.0391</v>
      </c>
      <c r="S16" s="46">
        <f t="shared" si="2"/>
        <v>0</v>
      </c>
      <c r="T16" s="46">
        <f t="shared" si="2"/>
        <v>0</v>
      </c>
      <c r="U16" s="46">
        <f t="shared" ref="U16:AB16" si="3">SUMPRODUCT($H$4:$H$15,U4:U15)</f>
        <v>0</v>
      </c>
      <c r="V16" s="46">
        <f t="shared" si="3"/>
        <v>0</v>
      </c>
      <c r="W16" s="46">
        <f t="shared" si="3"/>
        <v>0</v>
      </c>
      <c r="X16" s="46">
        <f t="shared" si="3"/>
        <v>0</v>
      </c>
      <c r="Y16" s="46">
        <f t="shared" si="3"/>
        <v>0</v>
      </c>
      <c r="Z16" s="46">
        <f t="shared" si="3"/>
        <v>0</v>
      </c>
      <c r="AA16" s="46">
        <f t="shared" si="3"/>
        <v>0</v>
      </c>
      <c r="AB16" s="46">
        <f t="shared" si="3"/>
        <v>0</v>
      </c>
      <c r="AC16" s="46">
        <f>SUM(L16:AB16)</f>
        <v>4896.1311999999998</v>
      </c>
    </row>
  </sheetData>
  <mergeCells count="23">
    <mergeCell ref="AB1:AB2"/>
    <mergeCell ref="A1:C1"/>
    <mergeCell ref="D1:H1"/>
    <mergeCell ref="I1:K1"/>
    <mergeCell ref="A2:K2"/>
    <mergeCell ref="L1:L2"/>
    <mergeCell ref="M1:M2"/>
    <mergeCell ref="N1:N2"/>
    <mergeCell ref="O1:O2"/>
    <mergeCell ref="Q1:Q2"/>
    <mergeCell ref="R1:R2"/>
    <mergeCell ref="S1:S2"/>
    <mergeCell ref="A4:A15"/>
    <mergeCell ref="V1:V2"/>
    <mergeCell ref="B4:B15"/>
    <mergeCell ref="P1:P2"/>
    <mergeCell ref="AA1:AA2"/>
    <mergeCell ref="Z1:Z2"/>
    <mergeCell ref="Y1:Y2"/>
    <mergeCell ref="T1:T2"/>
    <mergeCell ref="U1:U2"/>
    <mergeCell ref="X1:X2"/>
    <mergeCell ref="W1:W2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AB16"/>
  <sheetViews>
    <sheetView zoomScale="80" zoomScaleNormal="80" workbookViewId="0">
      <selection activeCell="K31" sqref="K31"/>
    </sheetView>
  </sheetViews>
  <sheetFormatPr defaultColWidth="9.7109375" defaultRowHeight="15" x14ac:dyDescent="0.25"/>
  <cols>
    <col min="1" max="1" width="12" style="1" customWidth="1"/>
    <col min="2" max="2" width="12.28515625" style="1" customWidth="1"/>
    <col min="3" max="3" width="10.28515625" style="1" customWidth="1"/>
    <col min="4" max="4" width="40.57031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96" t="s">
        <v>72</v>
      </c>
      <c r="M1" s="96" t="s">
        <v>73</v>
      </c>
      <c r="N1" s="96" t="s">
        <v>74</v>
      </c>
      <c r="O1" s="96" t="s">
        <v>75</v>
      </c>
      <c r="P1" s="96" t="s">
        <v>75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97"/>
      <c r="M2" s="97"/>
      <c r="N2" s="97"/>
      <c r="O2" s="97"/>
      <c r="P2" s="9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82">
        <v>45512</v>
      </c>
      <c r="M3" s="82">
        <v>45512</v>
      </c>
      <c r="N3" s="82">
        <v>45576</v>
      </c>
      <c r="O3" s="82">
        <v>45601</v>
      </c>
      <c r="P3" s="82">
        <v>45601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76"/>
      <c r="M4" s="76"/>
      <c r="N4" s="76"/>
      <c r="O4" s="76"/>
      <c r="P4" s="76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76"/>
      <c r="M5" s="76"/>
      <c r="N5" s="76"/>
      <c r="O5" s="76"/>
      <c r="P5" s="76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76"/>
      <c r="M6" s="76"/>
      <c r="N6" s="76"/>
      <c r="O6" s="76"/>
      <c r="P6" s="76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76"/>
      <c r="M7" s="76"/>
      <c r="N7" s="76"/>
      <c r="O7" s="76"/>
      <c r="P7" s="76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1510</v>
      </c>
      <c r="J8" s="15">
        <f t="shared" si="0"/>
        <v>926.36</v>
      </c>
      <c r="K8" s="16" t="str">
        <f t="shared" si="1"/>
        <v>OK</v>
      </c>
      <c r="L8" s="84">
        <v>167.19</v>
      </c>
      <c r="M8" s="77"/>
      <c r="N8" s="84">
        <v>235.2</v>
      </c>
      <c r="O8" s="77"/>
      <c r="P8" s="84">
        <v>181.25</v>
      </c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85"/>
      <c r="M9" s="85"/>
      <c r="N9" s="76"/>
      <c r="O9" s="76"/>
      <c r="P9" s="76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86"/>
      <c r="M10" s="86"/>
      <c r="N10" s="77"/>
      <c r="O10" s="77"/>
      <c r="P10" s="76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85"/>
      <c r="M11" s="85"/>
      <c r="N11" s="76"/>
      <c r="O11" s="76"/>
      <c r="P11" s="76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/>
      <c r="J12" s="15">
        <f t="shared" si="0"/>
        <v>0</v>
      </c>
      <c r="K12" s="16" t="str">
        <f t="shared" si="1"/>
        <v>OK</v>
      </c>
      <c r="L12" s="85"/>
      <c r="M12" s="85"/>
      <c r="N12" s="76"/>
      <c r="O12" s="76"/>
      <c r="P12" s="76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500</v>
      </c>
      <c r="J13" s="15">
        <f t="shared" si="0"/>
        <v>144.57999999999998</v>
      </c>
      <c r="K13" s="16" t="str">
        <f t="shared" si="1"/>
        <v>OK</v>
      </c>
      <c r="L13" s="77"/>
      <c r="M13" s="84">
        <v>144.87</v>
      </c>
      <c r="N13" s="76"/>
      <c r="O13" s="84">
        <v>210.55</v>
      </c>
      <c r="P13" s="77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85"/>
      <c r="M14" s="85"/>
      <c r="N14" s="76"/>
      <c r="O14" s="76"/>
      <c r="P14" s="76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77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85"/>
      <c r="M15" s="85"/>
      <c r="N15" s="76"/>
      <c r="O15" s="76"/>
      <c r="P15" s="76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2010</v>
      </c>
      <c r="J16" s="6">
        <f>SUM(J4:J15)</f>
        <v>1070.94</v>
      </c>
      <c r="L16" s="78">
        <v>4495.74</v>
      </c>
      <c r="M16" s="78">
        <v>3272.61</v>
      </c>
      <c r="N16" s="78">
        <v>6324.53</v>
      </c>
      <c r="O16" s="78">
        <v>4756.32</v>
      </c>
      <c r="P16" s="78">
        <v>4873.8100000000004</v>
      </c>
      <c r="Q16" s="46">
        <f t="shared" ref="Q16:AB16" si="2">SUMPRODUCT($H$4:$H$15,Q4:Q15)</f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L1:L2"/>
    <mergeCell ref="A4:A15"/>
    <mergeCell ref="B4:B15"/>
    <mergeCell ref="AA1:AA2"/>
    <mergeCell ref="AB1:AB2"/>
    <mergeCell ref="A2:K2"/>
    <mergeCell ref="R1:R2"/>
    <mergeCell ref="S1:S2"/>
    <mergeCell ref="A1:C1"/>
    <mergeCell ref="M1:M2"/>
    <mergeCell ref="D1:H1"/>
    <mergeCell ref="I1:K1"/>
    <mergeCell ref="Z1:Z2"/>
    <mergeCell ref="V1:V2"/>
    <mergeCell ref="X1:X2"/>
    <mergeCell ref="Y1:Y2"/>
    <mergeCell ref="W1:W2"/>
    <mergeCell ref="U1:U2"/>
    <mergeCell ref="N1:N2"/>
    <mergeCell ref="O1:O2"/>
    <mergeCell ref="P1:P2"/>
    <mergeCell ref="Q1:Q2"/>
    <mergeCell ref="T1:T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B16"/>
  <sheetViews>
    <sheetView topLeftCell="A13" zoomScale="80" zoomScaleNormal="80" workbookViewId="0">
      <selection activeCell="F35" sqref="F35"/>
    </sheetView>
  </sheetViews>
  <sheetFormatPr defaultColWidth="9.7109375" defaultRowHeight="15" x14ac:dyDescent="0.25"/>
  <cols>
    <col min="1" max="1" width="12" style="1" customWidth="1"/>
    <col min="2" max="2" width="17.140625" style="1" customWidth="1"/>
    <col min="3" max="3" width="10.28515625" style="1" customWidth="1"/>
    <col min="4" max="4" width="41.425781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/>
      <c r="J4" s="15">
        <f t="shared" ref="J4:J15" si="0">I4-(SUM(L4:AB4))</f>
        <v>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230</v>
      </c>
      <c r="J8" s="15">
        <f t="shared" si="0"/>
        <v>230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100</v>
      </c>
      <c r="J12" s="15">
        <f t="shared" si="0"/>
        <v>100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50</v>
      </c>
      <c r="J13" s="15">
        <f t="shared" si="0"/>
        <v>50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02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380</v>
      </c>
      <c r="J16" s="6">
        <f>SUM(J4:J15)</f>
        <v>380</v>
      </c>
      <c r="L16" s="46">
        <f>SUMPRODUCT($H$4:$H$15,L4:L15)</f>
        <v>0</v>
      </c>
      <c r="M16" s="46">
        <f t="shared" ref="M16:AB16" si="2">SUMPRODUCT($H$4:$H$15,M4:M15)</f>
        <v>0</v>
      </c>
      <c r="N16" s="46">
        <f t="shared" si="2"/>
        <v>0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si="2"/>
        <v>0</v>
      </c>
      <c r="U16" s="46">
        <f t="shared" si="2"/>
        <v>0</v>
      </c>
      <c r="V16" s="46">
        <f t="shared" si="2"/>
        <v>0</v>
      </c>
      <c r="W16" s="46">
        <f t="shared" si="2"/>
        <v>0</v>
      </c>
      <c r="X16" s="46">
        <f t="shared" si="2"/>
        <v>0</v>
      </c>
      <c r="Y16" s="46">
        <f t="shared" si="2"/>
        <v>0</v>
      </c>
      <c r="Z16" s="46">
        <f t="shared" si="2"/>
        <v>0</v>
      </c>
      <c r="AA16" s="46">
        <f t="shared" si="2"/>
        <v>0</v>
      </c>
      <c r="AB16" s="46">
        <f t="shared" si="2"/>
        <v>0</v>
      </c>
    </row>
  </sheetData>
  <mergeCells count="23">
    <mergeCell ref="A4:A15"/>
    <mergeCell ref="B4:B15"/>
    <mergeCell ref="AB1:AB2"/>
    <mergeCell ref="A2:K2"/>
    <mergeCell ref="I1:K1"/>
    <mergeCell ref="L1:L2"/>
    <mergeCell ref="M1:M2"/>
    <mergeCell ref="U1:U2"/>
    <mergeCell ref="V1:V2"/>
    <mergeCell ref="N1:N2"/>
    <mergeCell ref="O1:O2"/>
    <mergeCell ref="P1:P2"/>
    <mergeCell ref="Q1:Q2"/>
    <mergeCell ref="X1:X2"/>
    <mergeCell ref="T1:T2"/>
    <mergeCell ref="W1:W2"/>
    <mergeCell ref="Y1:Y2"/>
    <mergeCell ref="AA1:AA2"/>
    <mergeCell ref="Z1:Z2"/>
    <mergeCell ref="S1:S2"/>
    <mergeCell ref="A1:C1"/>
    <mergeCell ref="R1:R2"/>
    <mergeCell ref="D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E5B9-0194-4B08-BA2D-BED7E8954223}">
  <sheetPr>
    <tabColor rgb="FF92D050"/>
  </sheetPr>
  <dimension ref="A1:AB16"/>
  <sheetViews>
    <sheetView zoomScale="80" zoomScaleNormal="80" workbookViewId="0">
      <selection activeCell="N6" sqref="N6"/>
    </sheetView>
  </sheetViews>
  <sheetFormatPr defaultColWidth="9.7109375" defaultRowHeight="15" x14ac:dyDescent="0.25"/>
  <cols>
    <col min="1" max="1" width="12" style="1" customWidth="1"/>
    <col min="2" max="2" width="35.85546875" style="1" customWidth="1"/>
    <col min="3" max="3" width="10.28515625" style="1" customWidth="1"/>
    <col min="4" max="4" width="67.14062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30</v>
      </c>
      <c r="M1" s="87" t="s">
        <v>30</v>
      </c>
      <c r="N1" s="87" t="s">
        <v>30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52" t="s">
        <v>2</v>
      </c>
      <c r="M3" s="52" t="s">
        <v>2</v>
      </c>
      <c r="N3" s="52" t="s">
        <v>2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50</v>
      </c>
      <c r="J4" s="15">
        <f t="shared" ref="J4:J15" si="0">I4-(SUM(L4:AB4))</f>
        <v>50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/>
      <c r="J5" s="15">
        <f t="shared" si="0"/>
        <v>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/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/>
      <c r="J7" s="15">
        <f t="shared" si="0"/>
        <v>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50</v>
      </c>
      <c r="J8" s="15">
        <f t="shared" si="0"/>
        <v>50</v>
      </c>
      <c r="K8" s="16" t="str">
        <f t="shared" si="1"/>
        <v>OK</v>
      </c>
      <c r="L8" s="56"/>
      <c r="M8" s="53"/>
      <c r="N8" s="55"/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/>
      <c r="J9" s="15">
        <f t="shared" si="0"/>
        <v>0</v>
      </c>
      <c r="K9" s="16" t="str">
        <f t="shared" si="1"/>
        <v>OK</v>
      </c>
      <c r="L9" s="57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/>
      <c r="J10" s="15">
        <f t="shared" si="0"/>
        <v>0</v>
      </c>
      <c r="K10" s="16" t="str">
        <f t="shared" si="1"/>
        <v>OK</v>
      </c>
      <c r="L10" s="56"/>
      <c r="M10" s="53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/>
      <c r="J11" s="15">
        <f t="shared" si="0"/>
        <v>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50</v>
      </c>
      <c r="J12" s="15">
        <f t="shared" si="0"/>
        <v>50</v>
      </c>
      <c r="K12" s="16" t="str">
        <f t="shared" si="1"/>
        <v>OK</v>
      </c>
      <c r="L12" s="57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/>
      <c r="J13" s="15">
        <f t="shared" si="0"/>
        <v>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47.75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 t="shared" si="0"/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L16" s="46">
        <f>SUMPRODUCT($H$4:$H$15,L4:L15)</f>
        <v>0</v>
      </c>
      <c r="M16" s="46">
        <f>SUMPRODUCT($H$4:$H$15,M4:M15)</f>
        <v>0</v>
      </c>
    </row>
  </sheetData>
  <mergeCells count="23">
    <mergeCell ref="T1:T2"/>
    <mergeCell ref="N1:N2"/>
    <mergeCell ref="A1:C1"/>
    <mergeCell ref="D1:H1"/>
    <mergeCell ref="I1:K1"/>
    <mergeCell ref="L1:L2"/>
    <mergeCell ref="M1:M2"/>
    <mergeCell ref="AA1:AA2"/>
    <mergeCell ref="AB1:AB2"/>
    <mergeCell ref="A2:K2"/>
    <mergeCell ref="A4:A15"/>
    <mergeCell ref="B4:B15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B16"/>
  <sheetViews>
    <sheetView topLeftCell="A10" zoomScale="70" zoomScaleNormal="70" workbookViewId="0">
      <selection activeCell="L16" sqref="L16:N16"/>
    </sheetView>
  </sheetViews>
  <sheetFormatPr defaultColWidth="9.7109375" defaultRowHeight="15" x14ac:dyDescent="0.25"/>
  <cols>
    <col min="1" max="1" width="12" style="1" customWidth="1"/>
    <col min="2" max="2" width="26.42578125" style="1" customWidth="1"/>
    <col min="3" max="3" width="10.28515625" style="1" customWidth="1"/>
    <col min="4" max="4" width="48.7109375" style="17" customWidth="1"/>
    <col min="5" max="6" width="13.140625" style="1" customWidth="1"/>
    <col min="7" max="7" width="18" style="1" customWidth="1"/>
    <col min="8" max="8" width="15.42578125" style="1" customWidth="1"/>
    <col min="9" max="9" width="13.7109375" style="6" customWidth="1"/>
    <col min="10" max="10" width="13.28515625" style="18" customWidth="1"/>
    <col min="11" max="11" width="12.5703125" style="4" customWidth="1"/>
    <col min="12" max="12" width="15.28515625" style="5" customWidth="1"/>
    <col min="13" max="13" width="15.42578125" style="5" customWidth="1"/>
    <col min="14" max="14" width="14.140625" style="5" customWidth="1"/>
    <col min="15" max="23" width="12.7109375" style="5" customWidth="1"/>
    <col min="24" max="28" width="12.7109375" style="2" customWidth="1"/>
    <col min="29" max="16384" width="9.7109375" style="2"/>
  </cols>
  <sheetData>
    <row r="1" spans="1:28" ht="65.25" customHeight="1" x14ac:dyDescent="0.25">
      <c r="A1" s="88" t="s">
        <v>24</v>
      </c>
      <c r="B1" s="88"/>
      <c r="C1" s="88"/>
      <c r="D1" s="88" t="s">
        <v>26</v>
      </c>
      <c r="E1" s="88"/>
      <c r="F1" s="88"/>
      <c r="G1" s="88"/>
      <c r="H1" s="88"/>
      <c r="I1" s="88" t="s">
        <v>25</v>
      </c>
      <c r="J1" s="88"/>
      <c r="K1" s="88"/>
      <c r="L1" s="87" t="s">
        <v>43</v>
      </c>
      <c r="M1" s="87" t="s">
        <v>44</v>
      </c>
      <c r="N1" s="87" t="s">
        <v>54</v>
      </c>
      <c r="O1" s="87" t="s">
        <v>30</v>
      </c>
      <c r="P1" s="87" t="s">
        <v>30</v>
      </c>
      <c r="Q1" s="87" t="s">
        <v>30</v>
      </c>
      <c r="R1" s="87" t="s">
        <v>30</v>
      </c>
      <c r="S1" s="87" t="s">
        <v>30</v>
      </c>
      <c r="T1" s="87" t="s">
        <v>30</v>
      </c>
      <c r="U1" s="87" t="s">
        <v>30</v>
      </c>
      <c r="V1" s="87" t="s">
        <v>30</v>
      </c>
      <c r="W1" s="87" t="s">
        <v>30</v>
      </c>
      <c r="X1" s="87" t="s">
        <v>30</v>
      </c>
      <c r="Y1" s="87" t="s">
        <v>30</v>
      </c>
      <c r="Z1" s="87" t="s">
        <v>30</v>
      </c>
      <c r="AA1" s="87" t="s">
        <v>30</v>
      </c>
      <c r="AB1" s="87" t="s">
        <v>30</v>
      </c>
    </row>
    <row r="2" spans="1:28" ht="21.75" customHeight="1" x14ac:dyDescent="0.25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s="3" customFormat="1" ht="47.25" x14ac:dyDescent="0.2">
      <c r="A3" s="41" t="s">
        <v>1</v>
      </c>
      <c r="B3" s="41" t="s">
        <v>20</v>
      </c>
      <c r="C3" s="42" t="s">
        <v>16</v>
      </c>
      <c r="D3" s="43" t="s">
        <v>15</v>
      </c>
      <c r="E3" s="42" t="s">
        <v>6</v>
      </c>
      <c r="F3" s="42" t="s">
        <v>21</v>
      </c>
      <c r="G3" s="42" t="s">
        <v>22</v>
      </c>
      <c r="H3" s="11" t="s">
        <v>3</v>
      </c>
      <c r="I3" s="12" t="s">
        <v>5</v>
      </c>
      <c r="J3" s="13" t="s">
        <v>0</v>
      </c>
      <c r="K3" s="10" t="s">
        <v>4</v>
      </c>
      <c r="L3" s="67">
        <v>45373</v>
      </c>
      <c r="M3" s="67">
        <v>45415</v>
      </c>
      <c r="N3" s="10">
        <v>23052024</v>
      </c>
      <c r="O3" s="52" t="s">
        <v>2</v>
      </c>
      <c r="P3" s="52" t="s">
        <v>2</v>
      </c>
      <c r="Q3" s="52" t="s">
        <v>2</v>
      </c>
      <c r="R3" s="52" t="s">
        <v>2</v>
      </c>
      <c r="S3" s="52" t="s">
        <v>2</v>
      </c>
      <c r="T3" s="52" t="s">
        <v>2</v>
      </c>
      <c r="U3" s="52" t="s">
        <v>2</v>
      </c>
      <c r="V3" s="52" t="s">
        <v>2</v>
      </c>
      <c r="W3" s="36" t="s">
        <v>2</v>
      </c>
      <c r="X3" s="36" t="s">
        <v>2</v>
      </c>
      <c r="Y3" s="36" t="s">
        <v>2</v>
      </c>
      <c r="Z3" s="36" t="s">
        <v>2</v>
      </c>
      <c r="AA3" s="36" t="s">
        <v>2</v>
      </c>
      <c r="AB3" s="36" t="s">
        <v>2</v>
      </c>
    </row>
    <row r="4" spans="1:28" ht="80.099999999999994" customHeight="1" x14ac:dyDescent="0.25">
      <c r="A4" s="89">
        <v>1</v>
      </c>
      <c r="B4" s="92" t="s">
        <v>27</v>
      </c>
      <c r="C4" s="37">
        <v>1</v>
      </c>
      <c r="D4" s="58" t="s">
        <v>31</v>
      </c>
      <c r="E4" s="47" t="s">
        <v>17</v>
      </c>
      <c r="F4" s="60" t="s">
        <v>28</v>
      </c>
      <c r="G4" s="61" t="s">
        <v>23</v>
      </c>
      <c r="H4" s="45">
        <v>23.26</v>
      </c>
      <c r="I4" s="8">
        <v>130</v>
      </c>
      <c r="J4" s="15">
        <f t="shared" ref="J4:J14" si="0">I4-(SUM(L4:AB4))</f>
        <v>130</v>
      </c>
      <c r="K4" s="16" t="str">
        <f>IF(J4&lt;0,"ATENÇÃO","OK")</f>
        <v>OK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34"/>
      <c r="Y4" s="34"/>
      <c r="Z4" s="34"/>
      <c r="AA4" s="34"/>
      <c r="AB4" s="34"/>
    </row>
    <row r="5" spans="1:28" s="7" customFormat="1" ht="80.099999999999994" customHeight="1" x14ac:dyDescent="0.25">
      <c r="A5" s="90"/>
      <c r="B5" s="93"/>
      <c r="C5" s="37">
        <v>2</v>
      </c>
      <c r="D5" s="58" t="s">
        <v>32</v>
      </c>
      <c r="E5" s="47" t="s">
        <v>17</v>
      </c>
      <c r="F5" s="60" t="s">
        <v>28</v>
      </c>
      <c r="G5" s="61" t="s">
        <v>23</v>
      </c>
      <c r="H5" s="45">
        <v>20.329999999999998</v>
      </c>
      <c r="I5" s="8">
        <v>50</v>
      </c>
      <c r="J5" s="15">
        <f t="shared" si="0"/>
        <v>50</v>
      </c>
      <c r="K5" s="16" t="str">
        <f t="shared" ref="K5:K15" si="1">IF(J5&lt;0,"ATENÇÃO","OK")</f>
        <v>OK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35"/>
      <c r="Y5" s="35"/>
      <c r="Z5" s="35"/>
      <c r="AA5" s="35"/>
      <c r="AB5" s="35"/>
    </row>
    <row r="6" spans="1:28" s="7" customFormat="1" ht="80.099999999999994" customHeight="1" x14ac:dyDescent="0.25">
      <c r="A6" s="90"/>
      <c r="B6" s="93"/>
      <c r="C6" s="37">
        <v>3</v>
      </c>
      <c r="D6" s="58" t="s">
        <v>33</v>
      </c>
      <c r="E6" s="47" t="s">
        <v>17</v>
      </c>
      <c r="F6" s="60" t="s">
        <v>28</v>
      </c>
      <c r="G6" s="61" t="s">
        <v>23</v>
      </c>
      <c r="H6" s="45">
        <v>22.56</v>
      </c>
      <c r="I6" s="8">
        <f>50-50</f>
        <v>0</v>
      </c>
      <c r="J6" s="15">
        <f t="shared" si="0"/>
        <v>0</v>
      </c>
      <c r="K6" s="16" t="str">
        <f t="shared" si="1"/>
        <v>OK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35"/>
      <c r="Y6" s="35"/>
      <c r="Z6" s="35"/>
      <c r="AA6" s="35"/>
      <c r="AB6" s="35"/>
    </row>
    <row r="7" spans="1:28" s="7" customFormat="1" ht="80.099999999999994" customHeight="1" x14ac:dyDescent="0.25">
      <c r="A7" s="90"/>
      <c r="B7" s="93"/>
      <c r="C7" s="37">
        <v>4</v>
      </c>
      <c r="D7" s="58" t="s">
        <v>34</v>
      </c>
      <c r="E7" s="47" t="s">
        <v>17</v>
      </c>
      <c r="F7" s="60" t="s">
        <v>28</v>
      </c>
      <c r="G7" s="61" t="s">
        <v>23</v>
      </c>
      <c r="H7" s="45">
        <v>27.59</v>
      </c>
      <c r="I7" s="8">
        <v>50</v>
      </c>
      <c r="J7" s="15">
        <f t="shared" si="0"/>
        <v>50</v>
      </c>
      <c r="K7" s="16" t="str">
        <f t="shared" si="1"/>
        <v>OK</v>
      </c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35"/>
      <c r="Y7" s="35"/>
      <c r="Z7" s="35"/>
      <c r="AA7" s="35"/>
      <c r="AB7" s="35"/>
    </row>
    <row r="8" spans="1:28" s="7" customFormat="1" ht="80.099999999999994" customHeight="1" x14ac:dyDescent="0.25">
      <c r="A8" s="90"/>
      <c r="B8" s="93"/>
      <c r="C8" s="37">
        <v>5</v>
      </c>
      <c r="D8" s="58" t="s">
        <v>35</v>
      </c>
      <c r="E8" s="47" t="s">
        <v>17</v>
      </c>
      <c r="F8" s="60" t="s">
        <v>28</v>
      </c>
      <c r="G8" s="61" t="s">
        <v>23</v>
      </c>
      <c r="H8" s="45">
        <v>26.89</v>
      </c>
      <c r="I8" s="8">
        <v>450</v>
      </c>
      <c r="J8" s="15">
        <f t="shared" si="0"/>
        <v>418</v>
      </c>
      <c r="K8" s="16" t="str">
        <f t="shared" si="1"/>
        <v>OK</v>
      </c>
      <c r="L8" s="56"/>
      <c r="M8" s="64"/>
      <c r="N8" s="70">
        <v>32</v>
      </c>
      <c r="O8" s="55"/>
      <c r="P8" s="55"/>
      <c r="Q8" s="55"/>
      <c r="R8" s="55"/>
      <c r="S8" s="55"/>
      <c r="T8" s="55"/>
      <c r="U8" s="55"/>
      <c r="V8" s="55"/>
      <c r="W8" s="55"/>
      <c r="X8" s="35"/>
      <c r="Y8" s="35"/>
      <c r="Z8" s="35"/>
      <c r="AA8" s="35"/>
      <c r="AB8" s="35"/>
    </row>
    <row r="9" spans="1:28" s="7" customFormat="1" ht="80.099999999999994" customHeight="1" x14ac:dyDescent="0.25">
      <c r="A9" s="90"/>
      <c r="B9" s="93"/>
      <c r="C9" s="37">
        <v>6</v>
      </c>
      <c r="D9" s="58" t="s">
        <v>36</v>
      </c>
      <c r="E9" s="47" t="s">
        <v>17</v>
      </c>
      <c r="F9" s="60" t="s">
        <v>28</v>
      </c>
      <c r="G9" s="61" t="s">
        <v>23</v>
      </c>
      <c r="H9" s="45">
        <v>22.36</v>
      </c>
      <c r="I9" s="8">
        <v>100</v>
      </c>
      <c r="J9" s="15">
        <f t="shared" si="0"/>
        <v>100</v>
      </c>
      <c r="K9" s="16" t="str">
        <f t="shared" si="1"/>
        <v>OK</v>
      </c>
      <c r="L9" s="5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35"/>
      <c r="Y9" s="35"/>
      <c r="Z9" s="35"/>
      <c r="AA9" s="35"/>
      <c r="AB9" s="35"/>
    </row>
    <row r="10" spans="1:28" s="7" customFormat="1" ht="80.099999999999994" customHeight="1" x14ac:dyDescent="0.25">
      <c r="A10" s="90"/>
      <c r="B10" s="93"/>
      <c r="C10" s="37">
        <v>7</v>
      </c>
      <c r="D10" s="58" t="s">
        <v>37</v>
      </c>
      <c r="E10" s="47" t="s">
        <v>17</v>
      </c>
      <c r="F10" s="60" t="s">
        <v>28</v>
      </c>
      <c r="G10" s="61" t="s">
        <v>23</v>
      </c>
      <c r="H10" s="45">
        <v>22.56</v>
      </c>
      <c r="I10" s="8">
        <v>100</v>
      </c>
      <c r="J10" s="15">
        <f t="shared" si="0"/>
        <v>100</v>
      </c>
      <c r="K10" s="16" t="str">
        <f t="shared" si="1"/>
        <v>OK</v>
      </c>
      <c r="L10" s="56"/>
      <c r="M10" s="6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35"/>
      <c r="Y10" s="35"/>
      <c r="Z10" s="35"/>
      <c r="AA10" s="35"/>
      <c r="AB10" s="35"/>
    </row>
    <row r="11" spans="1:28" s="7" customFormat="1" ht="80.099999999999994" customHeight="1" x14ac:dyDescent="0.25">
      <c r="A11" s="90"/>
      <c r="B11" s="93"/>
      <c r="C11" s="37">
        <v>8</v>
      </c>
      <c r="D11" s="58" t="s">
        <v>38</v>
      </c>
      <c r="E11" s="47" t="s">
        <v>17</v>
      </c>
      <c r="F11" s="60" t="s">
        <v>28</v>
      </c>
      <c r="G11" s="61" t="s">
        <v>23</v>
      </c>
      <c r="H11" s="45">
        <v>28.39</v>
      </c>
      <c r="I11" s="8">
        <v>50</v>
      </c>
      <c r="J11" s="15">
        <f t="shared" si="0"/>
        <v>50</v>
      </c>
      <c r="K11" s="16" t="str">
        <f t="shared" si="1"/>
        <v>OK</v>
      </c>
      <c r="L11" s="57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35"/>
      <c r="Y11" s="35"/>
      <c r="Z11" s="35"/>
      <c r="AA11" s="35"/>
      <c r="AB11" s="35"/>
    </row>
    <row r="12" spans="1:28" ht="80.099999999999994" customHeight="1" x14ac:dyDescent="0.25">
      <c r="A12" s="90"/>
      <c r="B12" s="93"/>
      <c r="C12" s="37">
        <v>9</v>
      </c>
      <c r="D12" s="58" t="s">
        <v>39</v>
      </c>
      <c r="E12" s="59" t="s">
        <v>17</v>
      </c>
      <c r="F12" s="60" t="s">
        <v>28</v>
      </c>
      <c r="G12" s="61" t="s">
        <v>23</v>
      </c>
      <c r="H12" s="45">
        <v>12.62</v>
      </c>
      <c r="I12" s="8">
        <v>900</v>
      </c>
      <c r="J12" s="15">
        <f t="shared" si="0"/>
        <v>240</v>
      </c>
      <c r="K12" s="16" t="str">
        <f t="shared" si="1"/>
        <v>OK</v>
      </c>
      <c r="L12" s="65">
        <v>360</v>
      </c>
      <c r="M12" s="65">
        <v>300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34"/>
      <c r="Y12" s="34"/>
      <c r="Z12" s="34"/>
      <c r="AA12" s="34"/>
      <c r="AB12" s="34"/>
    </row>
    <row r="13" spans="1:28" ht="80.099999999999994" customHeight="1" x14ac:dyDescent="0.25">
      <c r="A13" s="90"/>
      <c r="B13" s="93"/>
      <c r="C13" s="37">
        <v>10</v>
      </c>
      <c r="D13" s="58" t="s">
        <v>40</v>
      </c>
      <c r="E13" s="59" t="s">
        <v>17</v>
      </c>
      <c r="F13" s="60" t="s">
        <v>28</v>
      </c>
      <c r="G13" s="61" t="s">
        <v>29</v>
      </c>
      <c r="H13" s="45">
        <v>22.59</v>
      </c>
      <c r="I13" s="8">
        <v>40</v>
      </c>
      <c r="J13" s="15">
        <f t="shared" si="0"/>
        <v>40</v>
      </c>
      <c r="K13" s="16" t="str">
        <f t="shared" si="1"/>
        <v>OK</v>
      </c>
      <c r="L13" s="57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34"/>
      <c r="Y13" s="34"/>
      <c r="Z13" s="34"/>
      <c r="AA13" s="34"/>
      <c r="AB13" s="34"/>
    </row>
    <row r="14" spans="1:28" ht="80.099999999999994" customHeight="1" x14ac:dyDescent="0.25">
      <c r="A14" s="90"/>
      <c r="B14" s="93"/>
      <c r="C14" s="37">
        <v>11</v>
      </c>
      <c r="D14" s="58" t="s">
        <v>41</v>
      </c>
      <c r="E14" s="59" t="s">
        <v>17</v>
      </c>
      <c r="F14" s="60" t="s">
        <v>28</v>
      </c>
      <c r="G14" s="61" t="s">
        <v>29</v>
      </c>
      <c r="H14" s="45">
        <v>21.44</v>
      </c>
      <c r="I14" s="8"/>
      <c r="J14" s="15">
        <f t="shared" si="0"/>
        <v>0</v>
      </c>
      <c r="K14" s="16" t="str">
        <f t="shared" si="1"/>
        <v>OK</v>
      </c>
      <c r="L14" s="57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34"/>
      <c r="Y14" s="34"/>
      <c r="Z14" s="34"/>
      <c r="AA14" s="34"/>
      <c r="AB14" s="34"/>
    </row>
    <row r="15" spans="1:28" ht="126.95" customHeight="1" x14ac:dyDescent="0.25">
      <c r="A15" s="91"/>
      <c r="B15" s="94"/>
      <c r="C15" s="37">
        <v>12</v>
      </c>
      <c r="D15" s="58" t="s">
        <v>42</v>
      </c>
      <c r="E15" s="59" t="s">
        <v>17</v>
      </c>
      <c r="F15" s="60" t="s">
        <v>28</v>
      </c>
      <c r="G15" s="61" t="s">
        <v>29</v>
      </c>
      <c r="H15" s="45">
        <v>22.59</v>
      </c>
      <c r="I15" s="8"/>
      <c r="J15" s="15">
        <f>I15-(SUM(L15:AB15))</f>
        <v>0</v>
      </c>
      <c r="K15" s="16" t="str">
        <f t="shared" si="1"/>
        <v>OK</v>
      </c>
      <c r="L15" s="57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34"/>
      <c r="Y15" s="34"/>
      <c r="Z15" s="34"/>
      <c r="AA15" s="34"/>
      <c r="AB15" s="34"/>
    </row>
    <row r="16" spans="1:28" x14ac:dyDescent="0.25">
      <c r="I16" s="6">
        <f>SUM(I4:I15)</f>
        <v>1870</v>
      </c>
      <c r="J16" s="6">
        <f>SUM(J4:J15)</f>
        <v>1178</v>
      </c>
      <c r="L16" s="46">
        <f>SUMPRODUCT($H$4:$H$15,L4:L15)</f>
        <v>4543.2</v>
      </c>
      <c r="M16" s="46">
        <f t="shared" ref="M16:S16" si="2">SUMPRODUCT($H$4:$H$15,M4:M15)</f>
        <v>3785.9999999999995</v>
      </c>
      <c r="N16" s="46">
        <f t="shared" si="2"/>
        <v>860.48</v>
      </c>
      <c r="O16" s="46">
        <f t="shared" si="2"/>
        <v>0</v>
      </c>
      <c r="P16" s="46">
        <f t="shared" si="2"/>
        <v>0</v>
      </c>
      <c r="Q16" s="46">
        <f t="shared" si="2"/>
        <v>0</v>
      </c>
      <c r="R16" s="46">
        <f t="shared" si="2"/>
        <v>0</v>
      </c>
      <c r="S16" s="46">
        <f t="shared" si="2"/>
        <v>0</v>
      </c>
      <c r="T16" s="46">
        <f t="shared" ref="T16:AB16" si="3">SUMPRODUCT($H$4:$H$15,T4:T15)</f>
        <v>0</v>
      </c>
      <c r="U16" s="46">
        <f t="shared" si="3"/>
        <v>0</v>
      </c>
      <c r="V16" s="46">
        <f t="shared" si="3"/>
        <v>0</v>
      </c>
      <c r="W16" s="46">
        <f t="shared" si="3"/>
        <v>0</v>
      </c>
      <c r="X16" s="46">
        <f t="shared" si="3"/>
        <v>0</v>
      </c>
      <c r="Y16" s="46">
        <f t="shared" si="3"/>
        <v>0</v>
      </c>
      <c r="Z16" s="46">
        <f t="shared" si="3"/>
        <v>0</v>
      </c>
      <c r="AA16" s="46">
        <f t="shared" si="3"/>
        <v>0</v>
      </c>
      <c r="AB16" s="46">
        <f t="shared" si="3"/>
        <v>0</v>
      </c>
    </row>
  </sheetData>
  <mergeCells count="23">
    <mergeCell ref="I1:K1"/>
    <mergeCell ref="R1:R2"/>
    <mergeCell ref="D1:H1"/>
    <mergeCell ref="S1:S2"/>
    <mergeCell ref="U1:U2"/>
    <mergeCell ref="T1:T2"/>
    <mergeCell ref="Q1:Q2"/>
    <mergeCell ref="AB1:AB2"/>
    <mergeCell ref="A4:A15"/>
    <mergeCell ref="B4:B15"/>
    <mergeCell ref="W1:W2"/>
    <mergeCell ref="X1:X2"/>
    <mergeCell ref="Y1:Y2"/>
    <mergeCell ref="Z1:Z2"/>
    <mergeCell ref="AA1:AA2"/>
    <mergeCell ref="A1:C1"/>
    <mergeCell ref="L1:L2"/>
    <mergeCell ref="M1:M2"/>
    <mergeCell ref="N1:N2"/>
    <mergeCell ref="O1:O2"/>
    <mergeCell ref="P1:P2"/>
    <mergeCell ref="V1:V2"/>
    <mergeCell ref="A2:K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PROPPG</vt:lpstr>
      <vt:lpstr>REITORIA SCII </vt:lpstr>
      <vt:lpstr>ESAG</vt:lpstr>
      <vt:lpstr>FAED</vt:lpstr>
      <vt:lpstr>CEFID</vt:lpstr>
      <vt:lpstr>CAV</vt:lpstr>
      <vt:lpstr>CCT</vt:lpstr>
      <vt:lpstr>CESMO</vt:lpstr>
      <vt:lpstr>CEART</vt:lpstr>
      <vt:lpstr>CEAD</vt:lpstr>
      <vt:lpstr>CEPLAN</vt:lpstr>
      <vt:lpstr>CEAVI</vt:lpstr>
      <vt:lpstr>CERES</vt:lpstr>
      <vt:lpstr>CESFI</vt:lpstr>
      <vt:lpstr>CEO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2025-03-10T20:02:52Z</dcterms:modified>
</cp:coreProperties>
</file>