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EstaPasta_de_trabalho" defaultThemeVersion="124226"/>
  <mc:AlternateContent xmlns:mc="http://schemas.openxmlformats.org/markup-compatibility/2006">
    <mc:Choice Requires="x15">
      <x15ac:absPath xmlns:x15ac="http://schemas.microsoft.com/office/spreadsheetml/2010/11/ac" url="I:\SEGECON\2. Atas SRP\Atas UDESC\PE 1664.2024 SRP SGPE 37706.2024 - Peças Incorporáveis - VIG 06.01.2026\"/>
    </mc:Choice>
  </mc:AlternateContent>
  <xr:revisionPtr revIDLastSave="0" documentId="13_ncr:1_{FB47E098-4D53-4ACB-A003-4F5775BB6D4C}" xr6:coauthVersionLast="47" xr6:coauthVersionMax="47" xr10:uidLastSave="{00000000-0000-0000-0000-000000000000}"/>
  <bookViews>
    <workbookView xWindow="-120" yWindow="-120" windowWidth="29040" windowHeight="15720" tabRatio="707" firstSheet="2" activeTab="19" xr2:uid="{00000000-000D-0000-FFFF-FFFF00000000}"/>
  </bookViews>
  <sheets>
    <sheet name="Dashboard" sheetId="147" r:id="rId1"/>
    <sheet name="Dados Dashboard" sheetId="146" r:id="rId2"/>
    <sheet name="Reitoria-SETIC" sheetId="145" r:id="rId3"/>
    <sheet name="Reit - PROEX-PROPPG" sheetId="131" r:id="rId4"/>
    <sheet name="Reit - BU" sheetId="132" r:id="rId5"/>
    <sheet name="Reit - SEMS" sheetId="133" state="hidden" r:id="rId6"/>
    <sheet name="ESAG" sheetId="141" r:id="rId7"/>
    <sheet name="CEART" sheetId="113" r:id="rId8"/>
    <sheet name="FAED" sheetId="134" r:id="rId9"/>
    <sheet name="CEAD" sheetId="121" r:id="rId10"/>
    <sheet name="CEFID" sheetId="135" r:id="rId11"/>
    <sheet name="CERES" sheetId="140" r:id="rId12"/>
    <sheet name="CESFI" sheetId="139" r:id="rId13"/>
    <sheet name="CCT" sheetId="136" r:id="rId14"/>
    <sheet name="CEPLAN" sheetId="143" r:id="rId15"/>
    <sheet name="CEAVI" sheetId="129" r:id="rId16"/>
    <sheet name="CAV" sheetId="137" r:id="rId17"/>
    <sheet name="CEO" sheetId="138" r:id="rId18"/>
    <sheet name="CESMO" sheetId="144" r:id="rId19"/>
    <sheet name="GESTOR" sheetId="128" r:id="rId20"/>
    <sheet name="(CARONA)" sheetId="142" r:id="rId21"/>
  </sheets>
  <definedNames>
    <definedName name="_xlnm._FilterDatabase" localSheetId="20" hidden="1">'(CARONA)'!$A$3:$AN$58</definedName>
    <definedName name="_xlnm._FilterDatabase" localSheetId="16" hidden="1">CAV!$A$3:$T$3</definedName>
    <definedName name="_xlnm._FilterDatabase" localSheetId="13" hidden="1">CCT!$A$3:$T$3</definedName>
    <definedName name="_xlnm._FilterDatabase" localSheetId="9" hidden="1">CEAD!$A$3:$K$3</definedName>
    <definedName name="_xlnm._FilterDatabase" localSheetId="7" hidden="1">CEART!$A$3:$T$3</definedName>
    <definedName name="_xlnm._FilterDatabase" localSheetId="15" hidden="1">CEAVI!$A$3:$T$3</definedName>
    <definedName name="_xlnm._FilterDatabase" localSheetId="10" hidden="1">CEFID!$A$3:$T$3</definedName>
    <definedName name="_xlnm._FilterDatabase" localSheetId="17" hidden="1">CEO!$A$3:$T$3</definedName>
    <definedName name="_xlnm._FilterDatabase" localSheetId="14" hidden="1">CEPLAN!$A$3:$T$3</definedName>
    <definedName name="_xlnm._FilterDatabase" localSheetId="11" hidden="1">CERES!$A$3:$T$3</definedName>
    <definedName name="_xlnm._FilterDatabase" localSheetId="12" hidden="1">CESFI!$A$3:$T$3</definedName>
    <definedName name="_xlnm._FilterDatabase" localSheetId="18" hidden="1">CESMO!$A$3:$T$3</definedName>
    <definedName name="_xlnm._FilterDatabase" localSheetId="1" hidden="1">'Dados Dashboard'!$A$2:$AM$57</definedName>
    <definedName name="_xlnm._FilterDatabase" localSheetId="6" hidden="1">ESAG!$A$3:$T$3</definedName>
    <definedName name="_xlnm._FilterDatabase" localSheetId="8" hidden="1">FAED!$A$3:$T$3</definedName>
    <definedName name="_xlnm._FilterDatabase" localSheetId="19" hidden="1">GESTOR!$A$3:$S$3</definedName>
    <definedName name="_xlnm._FilterDatabase" localSheetId="4" hidden="1">'Reit - BU'!$A$3:$T$3</definedName>
    <definedName name="_xlnm._FilterDatabase" localSheetId="3" hidden="1">'Reit - PROEX-PROPPG'!$A$3:$T$3</definedName>
    <definedName name="_xlnm._FilterDatabase" localSheetId="2" hidden="1">'Reitoria-SETIC'!$A$3:$AL$60</definedName>
    <definedName name="CEPLAN" localSheetId="20">#REF!</definedName>
    <definedName name="CEPLAN" localSheetId="15">#REF!</definedName>
    <definedName name="CEPLAN" localSheetId="19">#REF!</definedName>
    <definedName name="CEPLAN">#REF!</definedName>
    <definedName name="diasuteis" localSheetId="20">#REF!</definedName>
    <definedName name="diasuteis" localSheetId="15">#REF!</definedName>
    <definedName name="diasuteis" localSheetId="19">#REF!</definedName>
    <definedName name="diasuteis">#REF!</definedName>
    <definedName name="Ferias" localSheetId="20">#REF!</definedName>
    <definedName name="Ferias" localSheetId="15">#REF!</definedName>
    <definedName name="Ferias" localSheetId="19">#REF!</definedName>
    <definedName name="Ferias">#REF!</definedName>
    <definedName name="RD" localSheetId="20">OFFSET(#REF!,(MATCH(SMALL(#REF!,ROW()-10),#REF!,0)-1),0)</definedName>
    <definedName name="RD" localSheetId="15">OFFSET(#REF!,(MATCH(SMALL(#REF!,ROW()-10),#REF!,0)-1),0)</definedName>
    <definedName name="RD" localSheetId="19">OFFSET(#REF!,(MATCH(SMALL(#REF!,ROW()-10),#REF!,0)-1),0)</definedName>
    <definedName name="RD">OFFSET(#REF!,(MATCH(SMALL(#REF!,ROW()-10),#REF!,0)-1),0)</definedName>
    <definedName name="SegmentaçãodeDados_Item">#N/A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9" i="145" l="1"/>
  <c r="W59" i="145"/>
  <c r="V59" i="145"/>
  <c r="X64" i="145"/>
  <c r="X63" i="145"/>
  <c r="X62" i="145"/>
  <c r="Y59" i="145"/>
  <c r="AA59" i="145"/>
  <c r="AB59" i="145"/>
  <c r="AC59" i="145"/>
  <c r="AD59" i="145"/>
  <c r="AE59" i="145"/>
  <c r="AF59" i="145"/>
  <c r="AG59" i="145"/>
  <c r="AH59" i="145"/>
  <c r="AI59" i="145"/>
  <c r="AJ59" i="145"/>
  <c r="AK59" i="145"/>
  <c r="AL59" i="145"/>
  <c r="U59" i="145"/>
  <c r="V4" i="142"/>
  <c r="S4" i="142"/>
  <c r="P11" i="142"/>
  <c r="P6" i="142"/>
  <c r="P4" i="142"/>
  <c r="M4" i="142"/>
  <c r="X59" i="145" l="1"/>
  <c r="N4" i="128"/>
  <c r="Y4" i="142" s="1"/>
  <c r="V5" i="142"/>
  <c r="V6" i="142"/>
  <c r="V7" i="142"/>
  <c r="V8" i="142"/>
  <c r="V9" i="142"/>
  <c r="V10" i="142"/>
  <c r="V11" i="142"/>
  <c r="V12" i="142"/>
  <c r="V13" i="142"/>
  <c r="V14" i="142"/>
  <c r="V15" i="142"/>
  <c r="V16" i="142"/>
  <c r="V17" i="142"/>
  <c r="V18" i="142"/>
  <c r="V19" i="142"/>
  <c r="V20" i="142"/>
  <c r="V21" i="142"/>
  <c r="V22" i="142"/>
  <c r="V23" i="142"/>
  <c r="V24" i="142"/>
  <c r="V25" i="142"/>
  <c r="V26" i="142"/>
  <c r="V27" i="142"/>
  <c r="V28" i="142"/>
  <c r="V29" i="142"/>
  <c r="V30" i="142"/>
  <c r="V31" i="142"/>
  <c r="V32" i="142"/>
  <c r="V33" i="142"/>
  <c r="V34" i="142"/>
  <c r="V35" i="142"/>
  <c r="V36" i="142"/>
  <c r="V37" i="142"/>
  <c r="V38" i="142"/>
  <c r="V39" i="142"/>
  <c r="V40" i="142"/>
  <c r="V41" i="142"/>
  <c r="V42" i="142"/>
  <c r="V43" i="142"/>
  <c r="V44" i="142"/>
  <c r="V45" i="142"/>
  <c r="V46" i="142"/>
  <c r="V47" i="142"/>
  <c r="V48" i="142"/>
  <c r="V49" i="142"/>
  <c r="V50" i="142"/>
  <c r="V51" i="142"/>
  <c r="V52" i="142"/>
  <c r="V53" i="142"/>
  <c r="V54" i="142"/>
  <c r="V55" i="142"/>
  <c r="V56" i="142"/>
  <c r="V57" i="142"/>
  <c r="V58" i="142"/>
  <c r="S5" i="142"/>
  <c r="S6" i="142"/>
  <c r="S7" i="142"/>
  <c r="S8" i="142"/>
  <c r="S9" i="142"/>
  <c r="S10" i="142"/>
  <c r="S11" i="142"/>
  <c r="S12" i="142"/>
  <c r="S13" i="142"/>
  <c r="S14" i="142"/>
  <c r="S15" i="142"/>
  <c r="S16" i="142"/>
  <c r="S17" i="142"/>
  <c r="S18" i="142"/>
  <c r="S19" i="142"/>
  <c r="S20" i="142"/>
  <c r="S21" i="142"/>
  <c r="S22" i="142"/>
  <c r="S23" i="142"/>
  <c r="S24" i="142"/>
  <c r="S25" i="142"/>
  <c r="S26" i="142"/>
  <c r="S27" i="142"/>
  <c r="S28" i="142"/>
  <c r="S29" i="142"/>
  <c r="S30" i="142"/>
  <c r="S31" i="142"/>
  <c r="S32" i="142"/>
  <c r="S33" i="142"/>
  <c r="S34" i="142"/>
  <c r="S35" i="142"/>
  <c r="S36" i="142"/>
  <c r="S37" i="142"/>
  <c r="S38" i="142"/>
  <c r="S39" i="142"/>
  <c r="S40" i="142"/>
  <c r="S41" i="142"/>
  <c r="S42" i="142"/>
  <c r="S43" i="142"/>
  <c r="S44" i="142"/>
  <c r="S45" i="142"/>
  <c r="S46" i="142"/>
  <c r="S47" i="142"/>
  <c r="S48" i="142"/>
  <c r="S49" i="142"/>
  <c r="S50" i="142"/>
  <c r="S51" i="142"/>
  <c r="S52" i="142"/>
  <c r="S53" i="142"/>
  <c r="S54" i="142"/>
  <c r="S55" i="142"/>
  <c r="S56" i="142"/>
  <c r="S57" i="142"/>
  <c r="S58" i="142"/>
  <c r="P5" i="142"/>
  <c r="P7" i="142"/>
  <c r="P8" i="142"/>
  <c r="P9" i="142"/>
  <c r="P10" i="142"/>
  <c r="P12" i="142"/>
  <c r="P13" i="142"/>
  <c r="P14" i="142"/>
  <c r="P15" i="142"/>
  <c r="P16" i="142"/>
  <c r="P17" i="142"/>
  <c r="P18" i="142"/>
  <c r="P19" i="142"/>
  <c r="P20" i="142"/>
  <c r="P21" i="142"/>
  <c r="P22" i="142"/>
  <c r="P23" i="142"/>
  <c r="P24" i="142"/>
  <c r="P25" i="142"/>
  <c r="P26" i="142"/>
  <c r="P27" i="142"/>
  <c r="P28" i="142"/>
  <c r="P29" i="142"/>
  <c r="P30" i="142"/>
  <c r="P31" i="142"/>
  <c r="P32" i="142"/>
  <c r="P33" i="142"/>
  <c r="P34" i="142"/>
  <c r="P35" i="142"/>
  <c r="P36" i="142"/>
  <c r="P37" i="142"/>
  <c r="P38" i="142"/>
  <c r="P39" i="142"/>
  <c r="P40" i="142"/>
  <c r="P41" i="142"/>
  <c r="P42" i="142"/>
  <c r="P43" i="142"/>
  <c r="P44" i="142"/>
  <c r="P45" i="142"/>
  <c r="P46" i="142"/>
  <c r="P47" i="142"/>
  <c r="P48" i="142"/>
  <c r="P49" i="142"/>
  <c r="P50" i="142"/>
  <c r="P51" i="142"/>
  <c r="P52" i="142"/>
  <c r="P53" i="142"/>
  <c r="P54" i="142"/>
  <c r="P55" i="142"/>
  <c r="P56" i="142"/>
  <c r="P57" i="142"/>
  <c r="P58" i="142"/>
  <c r="M5" i="142"/>
  <c r="M6" i="142"/>
  <c r="M7" i="142"/>
  <c r="M8" i="142"/>
  <c r="M9" i="142"/>
  <c r="M10" i="142"/>
  <c r="M11" i="142"/>
  <c r="M12" i="142"/>
  <c r="M13" i="142"/>
  <c r="M14" i="142"/>
  <c r="M15" i="142"/>
  <c r="M16" i="142"/>
  <c r="M17" i="142"/>
  <c r="M18" i="142"/>
  <c r="M19" i="142"/>
  <c r="M20" i="142"/>
  <c r="M21" i="142"/>
  <c r="M22" i="142"/>
  <c r="M23" i="142"/>
  <c r="M24" i="142"/>
  <c r="M25" i="142"/>
  <c r="M26" i="142"/>
  <c r="M27" i="142"/>
  <c r="M28" i="142"/>
  <c r="M29" i="142"/>
  <c r="M30" i="142"/>
  <c r="M31" i="142"/>
  <c r="M32" i="142"/>
  <c r="M33" i="142"/>
  <c r="M34" i="142"/>
  <c r="M35" i="142"/>
  <c r="M36" i="142"/>
  <c r="M37" i="142"/>
  <c r="M38" i="142"/>
  <c r="M39" i="142"/>
  <c r="M40" i="142"/>
  <c r="M41" i="142"/>
  <c r="M42" i="142"/>
  <c r="M43" i="142"/>
  <c r="M44" i="142"/>
  <c r="M45" i="142"/>
  <c r="M46" i="142"/>
  <c r="M47" i="142"/>
  <c r="M48" i="142"/>
  <c r="M49" i="142"/>
  <c r="M50" i="142"/>
  <c r="M51" i="142"/>
  <c r="M52" i="142"/>
  <c r="M53" i="142"/>
  <c r="M54" i="142"/>
  <c r="M55" i="142"/>
  <c r="M56" i="142"/>
  <c r="M57" i="142"/>
  <c r="M58" i="142"/>
  <c r="S59" i="144"/>
  <c r="S59" i="138"/>
  <c r="S59" i="137"/>
  <c r="S59" i="129"/>
  <c r="S59" i="143"/>
  <c r="S59" i="136"/>
  <c r="S59" i="139"/>
  <c r="S59" i="140"/>
  <c r="S59" i="135"/>
  <c r="S59" i="121"/>
  <c r="S59" i="134"/>
  <c r="S59" i="113"/>
  <c r="S59" i="132"/>
  <c r="L58" i="144" l="1"/>
  <c r="L57" i="144"/>
  <c r="L56" i="144"/>
  <c r="L55" i="144"/>
  <c r="L54" i="144"/>
  <c r="L53" i="144"/>
  <c r="L52" i="144"/>
  <c r="L51" i="144"/>
  <c r="L50" i="144"/>
  <c r="L49" i="144"/>
  <c r="L48" i="144"/>
  <c r="L47" i="144"/>
  <c r="L46" i="144"/>
  <c r="L45" i="144"/>
  <c r="L44" i="144"/>
  <c r="L43" i="144"/>
  <c r="L42" i="144"/>
  <c r="L41" i="144"/>
  <c r="L40" i="144"/>
  <c r="L39" i="144"/>
  <c r="L38" i="144"/>
  <c r="L37" i="144"/>
  <c r="L36" i="144"/>
  <c r="L35" i="144"/>
  <c r="L34" i="144"/>
  <c r="L33" i="144"/>
  <c r="L32" i="144"/>
  <c r="L31" i="144"/>
  <c r="L30" i="144"/>
  <c r="L29" i="144"/>
  <c r="L28" i="144"/>
  <c r="L27" i="144"/>
  <c r="L26" i="144"/>
  <c r="L25" i="144"/>
  <c r="L24" i="144"/>
  <c r="L23" i="144"/>
  <c r="L22" i="144"/>
  <c r="L21" i="144"/>
  <c r="L20" i="144"/>
  <c r="L19" i="144"/>
  <c r="L18" i="144"/>
  <c r="L17" i="144"/>
  <c r="L16" i="144"/>
  <c r="L15" i="144"/>
  <c r="L14" i="144"/>
  <c r="L13" i="144"/>
  <c r="L12" i="144"/>
  <c r="L11" i="144"/>
  <c r="L10" i="144"/>
  <c r="L9" i="144"/>
  <c r="L8" i="144"/>
  <c r="L7" i="144"/>
  <c r="L6" i="144"/>
  <c r="L5" i="144"/>
  <c r="L4" i="144"/>
  <c r="L60" i="144" s="1"/>
  <c r="L58" i="138"/>
  <c r="L57" i="138"/>
  <c r="L56" i="138"/>
  <c r="L55" i="138"/>
  <c r="L54" i="138"/>
  <c r="L53" i="138"/>
  <c r="L52" i="138"/>
  <c r="L51" i="138"/>
  <c r="L50" i="138"/>
  <c r="L49" i="138"/>
  <c r="L48" i="138"/>
  <c r="L47" i="138"/>
  <c r="L46" i="138"/>
  <c r="L45" i="138"/>
  <c r="L44" i="138"/>
  <c r="L43" i="138"/>
  <c r="L42" i="138"/>
  <c r="L41" i="138"/>
  <c r="L40" i="138"/>
  <c r="L39" i="138"/>
  <c r="L38" i="138"/>
  <c r="L37" i="138"/>
  <c r="L36" i="138"/>
  <c r="L35" i="138"/>
  <c r="L34" i="138"/>
  <c r="L33" i="138"/>
  <c r="L32" i="138"/>
  <c r="L31" i="138"/>
  <c r="L30" i="138"/>
  <c r="L29" i="138"/>
  <c r="L28" i="138"/>
  <c r="L27" i="138"/>
  <c r="L26" i="138"/>
  <c r="L25" i="138"/>
  <c r="L24" i="138"/>
  <c r="L23" i="138"/>
  <c r="L22" i="138"/>
  <c r="L21" i="138"/>
  <c r="L20" i="138"/>
  <c r="L19" i="138"/>
  <c r="L18" i="138"/>
  <c r="L17" i="138"/>
  <c r="L16" i="138"/>
  <c r="L15" i="138"/>
  <c r="L14" i="138"/>
  <c r="L13" i="138"/>
  <c r="L12" i="138"/>
  <c r="L11" i="138"/>
  <c r="L10" i="138"/>
  <c r="L9" i="138"/>
  <c r="L8" i="138"/>
  <c r="L7" i="138"/>
  <c r="L6" i="138"/>
  <c r="L5" i="138"/>
  <c r="L60" i="138" s="1"/>
  <c r="L4" i="138"/>
  <c r="L58" i="137"/>
  <c r="L57" i="137"/>
  <c r="L56" i="137"/>
  <c r="L55" i="137"/>
  <c r="L54" i="137"/>
  <c r="L53" i="137"/>
  <c r="L52" i="137"/>
  <c r="L51" i="137"/>
  <c r="L50" i="137"/>
  <c r="L49" i="137"/>
  <c r="L48" i="137"/>
  <c r="L47" i="137"/>
  <c r="L46" i="137"/>
  <c r="L45" i="137"/>
  <c r="L44" i="137"/>
  <c r="L43" i="137"/>
  <c r="L42" i="137"/>
  <c r="L41" i="137"/>
  <c r="L40" i="137"/>
  <c r="L39" i="137"/>
  <c r="L38" i="137"/>
  <c r="L37" i="137"/>
  <c r="L36" i="137"/>
  <c r="L35" i="137"/>
  <c r="L34" i="137"/>
  <c r="L33" i="137"/>
  <c r="L32" i="137"/>
  <c r="L31" i="137"/>
  <c r="L30" i="137"/>
  <c r="L29" i="137"/>
  <c r="L28" i="137"/>
  <c r="L27" i="137"/>
  <c r="L26" i="137"/>
  <c r="L25" i="137"/>
  <c r="L24" i="137"/>
  <c r="L23" i="137"/>
  <c r="L22" i="137"/>
  <c r="L21" i="137"/>
  <c r="L20" i="137"/>
  <c r="L19" i="137"/>
  <c r="L18" i="137"/>
  <c r="L17" i="137"/>
  <c r="L16" i="137"/>
  <c r="L15" i="137"/>
  <c r="L14" i="137"/>
  <c r="L13" i="137"/>
  <c r="L12" i="137"/>
  <c r="L11" i="137"/>
  <c r="L10" i="137"/>
  <c r="L9" i="137"/>
  <c r="L8" i="137"/>
  <c r="L7" i="137"/>
  <c r="L6" i="137"/>
  <c r="L5" i="137"/>
  <c r="L60" i="137" s="1"/>
  <c r="L4" i="137"/>
  <c r="L58" i="129"/>
  <c r="L57" i="129"/>
  <c r="L56" i="129"/>
  <c r="L55" i="129"/>
  <c r="L54" i="129"/>
  <c r="L53" i="129"/>
  <c r="L52" i="129"/>
  <c r="L51" i="129"/>
  <c r="L50" i="129"/>
  <c r="L49" i="129"/>
  <c r="L48" i="129"/>
  <c r="L47" i="129"/>
  <c r="L46" i="129"/>
  <c r="L45" i="129"/>
  <c r="L44" i="129"/>
  <c r="L43" i="129"/>
  <c r="L42" i="129"/>
  <c r="L41" i="129"/>
  <c r="L40" i="129"/>
  <c r="L39" i="129"/>
  <c r="L38" i="129"/>
  <c r="L37" i="129"/>
  <c r="L36" i="129"/>
  <c r="L35" i="129"/>
  <c r="L34" i="129"/>
  <c r="L33" i="129"/>
  <c r="L32" i="129"/>
  <c r="L31" i="129"/>
  <c r="L30" i="129"/>
  <c r="L29" i="129"/>
  <c r="L28" i="129"/>
  <c r="L27" i="129"/>
  <c r="L26" i="129"/>
  <c r="L25" i="129"/>
  <c r="L24" i="129"/>
  <c r="L23" i="129"/>
  <c r="L22" i="129"/>
  <c r="L21" i="129"/>
  <c r="L20" i="129"/>
  <c r="L19" i="129"/>
  <c r="L18" i="129"/>
  <c r="L17" i="129"/>
  <c r="L16" i="129"/>
  <c r="L15" i="129"/>
  <c r="L14" i="129"/>
  <c r="L13" i="129"/>
  <c r="L12" i="129"/>
  <c r="L11" i="129"/>
  <c r="L10" i="129"/>
  <c r="L9" i="129"/>
  <c r="L8" i="129"/>
  <c r="L7" i="129"/>
  <c r="L6" i="129"/>
  <c r="L5" i="129"/>
  <c r="L60" i="129" s="1"/>
  <c r="L4" i="129"/>
  <c r="L58" i="143"/>
  <c r="L57" i="143"/>
  <c r="L56" i="143"/>
  <c r="L55" i="143"/>
  <c r="L54" i="143"/>
  <c r="L53" i="143"/>
  <c r="L52" i="143"/>
  <c r="L51" i="143"/>
  <c r="L50" i="143"/>
  <c r="L49" i="143"/>
  <c r="L48" i="143"/>
  <c r="L47" i="143"/>
  <c r="L46" i="143"/>
  <c r="L45" i="143"/>
  <c r="L44" i="143"/>
  <c r="L43" i="143"/>
  <c r="L42" i="143"/>
  <c r="L41" i="143"/>
  <c r="L40" i="143"/>
  <c r="L39" i="143"/>
  <c r="L38" i="143"/>
  <c r="L37" i="143"/>
  <c r="L36" i="143"/>
  <c r="L35" i="143"/>
  <c r="L34" i="143"/>
  <c r="L33" i="143"/>
  <c r="L32" i="143"/>
  <c r="L31" i="143"/>
  <c r="L30" i="143"/>
  <c r="L29" i="143"/>
  <c r="L28" i="143"/>
  <c r="L27" i="143"/>
  <c r="L26" i="143"/>
  <c r="L25" i="143"/>
  <c r="L24" i="143"/>
  <c r="L23" i="143"/>
  <c r="L22" i="143"/>
  <c r="L21" i="143"/>
  <c r="L20" i="143"/>
  <c r="L19" i="143"/>
  <c r="L18" i="143"/>
  <c r="L17" i="143"/>
  <c r="L16" i="143"/>
  <c r="L15" i="143"/>
  <c r="L14" i="143"/>
  <c r="L13" i="143"/>
  <c r="L12" i="143"/>
  <c r="L11" i="143"/>
  <c r="L10" i="143"/>
  <c r="L9" i="143"/>
  <c r="L8" i="143"/>
  <c r="L7" i="143"/>
  <c r="L6" i="143"/>
  <c r="L5" i="143"/>
  <c r="L4" i="143"/>
  <c r="L58" i="136"/>
  <c r="L57" i="136"/>
  <c r="L56" i="136"/>
  <c r="L55" i="136"/>
  <c r="L54" i="136"/>
  <c r="L53" i="136"/>
  <c r="L52" i="136"/>
  <c r="L51" i="136"/>
  <c r="L50" i="136"/>
  <c r="L49" i="136"/>
  <c r="L48" i="136"/>
  <c r="L47" i="136"/>
  <c r="L46" i="136"/>
  <c r="L45" i="136"/>
  <c r="L44" i="136"/>
  <c r="L43" i="136"/>
  <c r="L42" i="136"/>
  <c r="L41" i="136"/>
  <c r="L40" i="136"/>
  <c r="L39" i="136"/>
  <c r="L38" i="136"/>
  <c r="L37" i="136"/>
  <c r="L36" i="136"/>
  <c r="L35" i="136"/>
  <c r="L34" i="136"/>
  <c r="L33" i="136"/>
  <c r="L32" i="136"/>
  <c r="L31" i="136"/>
  <c r="L30" i="136"/>
  <c r="L29" i="136"/>
  <c r="L28" i="136"/>
  <c r="L27" i="136"/>
  <c r="L26" i="136"/>
  <c r="L25" i="136"/>
  <c r="L24" i="136"/>
  <c r="L23" i="136"/>
  <c r="L22" i="136"/>
  <c r="L21" i="136"/>
  <c r="L20" i="136"/>
  <c r="L19" i="136"/>
  <c r="L18" i="136"/>
  <c r="L17" i="136"/>
  <c r="L16" i="136"/>
  <c r="L15" i="136"/>
  <c r="L14" i="136"/>
  <c r="L13" i="136"/>
  <c r="L12" i="136"/>
  <c r="L11" i="136"/>
  <c r="L10" i="136"/>
  <c r="L9" i="136"/>
  <c r="L8" i="136"/>
  <c r="L7" i="136"/>
  <c r="L6" i="136"/>
  <c r="L5" i="136"/>
  <c r="L4" i="136"/>
  <c r="L58" i="139"/>
  <c r="L57" i="139"/>
  <c r="L56" i="139"/>
  <c r="L55" i="139"/>
  <c r="L54" i="139"/>
  <c r="L53" i="139"/>
  <c r="L52" i="139"/>
  <c r="L51" i="139"/>
  <c r="L50" i="139"/>
  <c r="L49" i="139"/>
  <c r="L48" i="139"/>
  <c r="L47" i="139"/>
  <c r="L46" i="139"/>
  <c r="L45" i="139"/>
  <c r="L44" i="139"/>
  <c r="L43" i="139"/>
  <c r="L42" i="139"/>
  <c r="L41" i="139"/>
  <c r="L40" i="139"/>
  <c r="L39" i="139"/>
  <c r="L38" i="139"/>
  <c r="L37" i="139"/>
  <c r="L36" i="139"/>
  <c r="L35" i="139"/>
  <c r="L34" i="139"/>
  <c r="L33" i="139"/>
  <c r="L32" i="139"/>
  <c r="L31" i="139"/>
  <c r="L30" i="139"/>
  <c r="L29" i="139"/>
  <c r="L28" i="139"/>
  <c r="L27" i="139"/>
  <c r="L26" i="139"/>
  <c r="L25" i="139"/>
  <c r="L24" i="139"/>
  <c r="L23" i="139"/>
  <c r="L22" i="139"/>
  <c r="L21" i="139"/>
  <c r="L20" i="139"/>
  <c r="L19" i="139"/>
  <c r="L18" i="139"/>
  <c r="L17" i="139"/>
  <c r="L16" i="139"/>
  <c r="L15" i="139"/>
  <c r="L14" i="139"/>
  <c r="L13" i="139"/>
  <c r="L12" i="139"/>
  <c r="L11" i="139"/>
  <c r="L10" i="139"/>
  <c r="L9" i="139"/>
  <c r="L8" i="139"/>
  <c r="L7" i="139"/>
  <c r="L6" i="139"/>
  <c r="L5" i="139"/>
  <c r="L4" i="139"/>
  <c r="L60" i="139" s="1"/>
  <c r="L58" i="140"/>
  <c r="L57" i="140"/>
  <c r="L56" i="140"/>
  <c r="L55" i="140"/>
  <c r="L54" i="140"/>
  <c r="L53" i="140"/>
  <c r="L52" i="140"/>
  <c r="L51" i="140"/>
  <c r="L50" i="140"/>
  <c r="L49" i="140"/>
  <c r="L48" i="140"/>
  <c r="L47" i="140"/>
  <c r="L46" i="140"/>
  <c r="L45" i="140"/>
  <c r="L44" i="140"/>
  <c r="L43" i="140"/>
  <c r="L42" i="140"/>
  <c r="L41" i="140"/>
  <c r="L40" i="140"/>
  <c r="L39" i="140"/>
  <c r="L38" i="140"/>
  <c r="L37" i="140"/>
  <c r="L36" i="140"/>
  <c r="L35" i="140"/>
  <c r="L34" i="140"/>
  <c r="L33" i="140"/>
  <c r="L32" i="140"/>
  <c r="L31" i="140"/>
  <c r="L30" i="140"/>
  <c r="L29" i="140"/>
  <c r="L28" i="140"/>
  <c r="L27" i="140"/>
  <c r="L26" i="140"/>
  <c r="L25" i="140"/>
  <c r="L24" i="140"/>
  <c r="L23" i="140"/>
  <c r="L22" i="140"/>
  <c r="L21" i="140"/>
  <c r="L20" i="140"/>
  <c r="L19" i="140"/>
  <c r="L18" i="140"/>
  <c r="L17" i="140"/>
  <c r="L16" i="140"/>
  <c r="L15" i="140"/>
  <c r="L14" i="140"/>
  <c r="L13" i="140"/>
  <c r="L12" i="140"/>
  <c r="L11" i="140"/>
  <c r="L10" i="140"/>
  <c r="L9" i="140"/>
  <c r="L8" i="140"/>
  <c r="L7" i="140"/>
  <c r="L6" i="140"/>
  <c r="L5" i="140"/>
  <c r="L4" i="140"/>
  <c r="L60" i="140" s="1"/>
  <c r="L58" i="135"/>
  <c r="L57" i="135"/>
  <c r="L56" i="135"/>
  <c r="L55" i="135"/>
  <c r="L54" i="135"/>
  <c r="L53" i="135"/>
  <c r="L52" i="135"/>
  <c r="L51" i="135"/>
  <c r="L50" i="135"/>
  <c r="L49" i="135"/>
  <c r="L48" i="135"/>
  <c r="L47" i="135"/>
  <c r="L46" i="135"/>
  <c r="L45" i="135"/>
  <c r="L44" i="135"/>
  <c r="L43" i="135"/>
  <c r="L42" i="135"/>
  <c r="L41" i="135"/>
  <c r="L40" i="135"/>
  <c r="L39" i="135"/>
  <c r="L38" i="135"/>
  <c r="L37" i="135"/>
  <c r="L36" i="135"/>
  <c r="L35" i="135"/>
  <c r="L34" i="135"/>
  <c r="L33" i="135"/>
  <c r="L32" i="135"/>
  <c r="L31" i="135"/>
  <c r="L30" i="135"/>
  <c r="L29" i="135"/>
  <c r="L28" i="135"/>
  <c r="L27" i="135"/>
  <c r="L26" i="135"/>
  <c r="L25" i="135"/>
  <c r="L24" i="135"/>
  <c r="L23" i="135"/>
  <c r="L22" i="135"/>
  <c r="L21" i="135"/>
  <c r="L20" i="135"/>
  <c r="L19" i="135"/>
  <c r="L18" i="135"/>
  <c r="L17" i="135"/>
  <c r="L16" i="135"/>
  <c r="L15" i="135"/>
  <c r="L14" i="135"/>
  <c r="L13" i="135"/>
  <c r="L12" i="135"/>
  <c r="L11" i="135"/>
  <c r="L10" i="135"/>
  <c r="L9" i="135"/>
  <c r="L8" i="135"/>
  <c r="L7" i="135"/>
  <c r="L6" i="135"/>
  <c r="L5" i="135"/>
  <c r="L4" i="135"/>
  <c r="L58" i="121"/>
  <c r="L57" i="121"/>
  <c r="L56" i="121"/>
  <c r="L55" i="121"/>
  <c r="L54" i="121"/>
  <c r="L53" i="121"/>
  <c r="L52" i="121"/>
  <c r="L51" i="121"/>
  <c r="L50" i="121"/>
  <c r="L49" i="121"/>
  <c r="L48" i="121"/>
  <c r="L47" i="121"/>
  <c r="L46" i="121"/>
  <c r="L45" i="121"/>
  <c r="L44" i="121"/>
  <c r="L43" i="121"/>
  <c r="L42" i="121"/>
  <c r="L41" i="121"/>
  <c r="L40" i="121"/>
  <c r="L39" i="121"/>
  <c r="L38" i="121"/>
  <c r="L37" i="121"/>
  <c r="L36" i="121"/>
  <c r="L35" i="121"/>
  <c r="L34" i="121"/>
  <c r="L33" i="121"/>
  <c r="L32" i="121"/>
  <c r="L31" i="121"/>
  <c r="L30" i="121"/>
  <c r="L29" i="121"/>
  <c r="L28" i="121"/>
  <c r="L27" i="121"/>
  <c r="L26" i="121"/>
  <c r="L25" i="121"/>
  <c r="L24" i="121"/>
  <c r="L23" i="121"/>
  <c r="L22" i="121"/>
  <c r="L21" i="121"/>
  <c r="L20" i="121"/>
  <c r="L19" i="121"/>
  <c r="L18" i="121"/>
  <c r="L17" i="121"/>
  <c r="L16" i="121"/>
  <c r="L15" i="121"/>
  <c r="L14" i="121"/>
  <c r="L13" i="121"/>
  <c r="L12" i="121"/>
  <c r="L11" i="121"/>
  <c r="L10" i="121"/>
  <c r="L9" i="121"/>
  <c r="L8" i="121"/>
  <c r="L7" i="121"/>
  <c r="L6" i="121"/>
  <c r="L5" i="121"/>
  <c r="L4" i="121"/>
  <c r="L58" i="134"/>
  <c r="L57" i="134"/>
  <c r="L56" i="134"/>
  <c r="L55" i="134"/>
  <c r="L54" i="134"/>
  <c r="L53" i="134"/>
  <c r="L52" i="134"/>
  <c r="L51" i="134"/>
  <c r="L50" i="134"/>
  <c r="L49" i="134"/>
  <c r="L48" i="134"/>
  <c r="L47" i="134"/>
  <c r="L46" i="134"/>
  <c r="L45" i="134"/>
  <c r="L44" i="134"/>
  <c r="L43" i="134"/>
  <c r="L42" i="134"/>
  <c r="L41" i="134"/>
  <c r="L40" i="134"/>
  <c r="L39" i="134"/>
  <c r="L38" i="134"/>
  <c r="L37" i="134"/>
  <c r="L36" i="134"/>
  <c r="L35" i="134"/>
  <c r="L34" i="134"/>
  <c r="L33" i="134"/>
  <c r="L32" i="134"/>
  <c r="L31" i="134"/>
  <c r="L30" i="134"/>
  <c r="L29" i="134"/>
  <c r="L28" i="134"/>
  <c r="L27" i="134"/>
  <c r="L26" i="134"/>
  <c r="L25" i="134"/>
  <c r="L24" i="134"/>
  <c r="L23" i="134"/>
  <c r="L22" i="134"/>
  <c r="L21" i="134"/>
  <c r="L20" i="134"/>
  <c r="L19" i="134"/>
  <c r="L18" i="134"/>
  <c r="L17" i="134"/>
  <c r="L16" i="134"/>
  <c r="L15" i="134"/>
  <c r="L14" i="134"/>
  <c r="L13" i="134"/>
  <c r="L12" i="134"/>
  <c r="L11" i="134"/>
  <c r="L10" i="134"/>
  <c r="L9" i="134"/>
  <c r="L8" i="134"/>
  <c r="L7" i="134"/>
  <c r="L6" i="134"/>
  <c r="L5" i="134"/>
  <c r="L4" i="134"/>
  <c r="L60" i="134" s="1"/>
  <c r="L58" i="113"/>
  <c r="L57" i="113"/>
  <c r="L56" i="113"/>
  <c r="L55" i="113"/>
  <c r="L54" i="113"/>
  <c r="L53" i="113"/>
  <c r="L52" i="113"/>
  <c r="L51" i="113"/>
  <c r="L50" i="113"/>
  <c r="L49" i="113"/>
  <c r="L48" i="113"/>
  <c r="L47" i="113"/>
  <c r="L46" i="113"/>
  <c r="L45" i="113"/>
  <c r="L44" i="113"/>
  <c r="L43" i="113"/>
  <c r="L42" i="113"/>
  <c r="L41" i="113"/>
  <c r="L40" i="113"/>
  <c r="L39" i="113"/>
  <c r="L38" i="113"/>
  <c r="L37" i="113"/>
  <c r="L36" i="113"/>
  <c r="L35" i="113"/>
  <c r="L34" i="113"/>
  <c r="L33" i="113"/>
  <c r="L32" i="113"/>
  <c r="L31" i="113"/>
  <c r="L30" i="113"/>
  <c r="L29" i="113"/>
  <c r="L28" i="113"/>
  <c r="L27" i="113"/>
  <c r="L26" i="113"/>
  <c r="L25" i="113"/>
  <c r="L24" i="113"/>
  <c r="L23" i="113"/>
  <c r="L22" i="113"/>
  <c r="L21" i="113"/>
  <c r="L20" i="113"/>
  <c r="L19" i="113"/>
  <c r="L18" i="113"/>
  <c r="L17" i="113"/>
  <c r="L16" i="113"/>
  <c r="L15" i="113"/>
  <c r="L14" i="113"/>
  <c r="L13" i="113"/>
  <c r="L12" i="113"/>
  <c r="L11" i="113"/>
  <c r="L10" i="113"/>
  <c r="L9" i="113"/>
  <c r="L8" i="113"/>
  <c r="L7" i="113"/>
  <c r="L6" i="113"/>
  <c r="L5" i="113"/>
  <c r="L4" i="113"/>
  <c r="L58" i="141"/>
  <c r="L57" i="141"/>
  <c r="L56" i="141"/>
  <c r="L55" i="141"/>
  <c r="L54" i="141"/>
  <c r="L53" i="141"/>
  <c r="L52" i="141"/>
  <c r="L51" i="141"/>
  <c r="L50" i="141"/>
  <c r="L49" i="141"/>
  <c r="L48" i="141"/>
  <c r="L47" i="141"/>
  <c r="L46" i="141"/>
  <c r="L45" i="141"/>
  <c r="L44" i="141"/>
  <c r="L43" i="141"/>
  <c r="L42" i="141"/>
  <c r="L41" i="141"/>
  <c r="L40" i="141"/>
  <c r="L39" i="141"/>
  <c r="L38" i="141"/>
  <c r="L37" i="141"/>
  <c r="L36" i="141"/>
  <c r="L35" i="141"/>
  <c r="L34" i="141"/>
  <c r="L33" i="141"/>
  <c r="L32" i="141"/>
  <c r="L31" i="141"/>
  <c r="L30" i="141"/>
  <c r="L29" i="141"/>
  <c r="L28" i="141"/>
  <c r="L27" i="141"/>
  <c r="L26" i="141"/>
  <c r="L25" i="141"/>
  <c r="L24" i="141"/>
  <c r="L23" i="141"/>
  <c r="L22" i="141"/>
  <c r="L21" i="141"/>
  <c r="L20" i="141"/>
  <c r="L19" i="141"/>
  <c r="L18" i="141"/>
  <c r="L17" i="141"/>
  <c r="L16" i="141"/>
  <c r="L15" i="141"/>
  <c r="L14" i="141"/>
  <c r="L13" i="141"/>
  <c r="L12" i="141"/>
  <c r="L11" i="141"/>
  <c r="L10" i="141"/>
  <c r="L9" i="141"/>
  <c r="L8" i="141"/>
  <c r="L7" i="141"/>
  <c r="L6" i="141"/>
  <c r="L5" i="141"/>
  <c r="L60" i="141" s="1"/>
  <c r="L4" i="141"/>
  <c r="L58" i="132"/>
  <c r="L57" i="132"/>
  <c r="L56" i="132"/>
  <c r="L55" i="132"/>
  <c r="L54" i="132"/>
  <c r="L53" i="132"/>
  <c r="L52" i="132"/>
  <c r="L51" i="132"/>
  <c r="L50" i="132"/>
  <c r="L49" i="132"/>
  <c r="L48" i="132"/>
  <c r="L47" i="132"/>
  <c r="L46" i="132"/>
  <c r="L45" i="132"/>
  <c r="L44" i="132"/>
  <c r="L43" i="132"/>
  <c r="L42" i="132"/>
  <c r="L41" i="132"/>
  <c r="L40" i="132"/>
  <c r="L39" i="132"/>
  <c r="L38" i="132"/>
  <c r="L37" i="132"/>
  <c r="L36" i="132"/>
  <c r="L35" i="132"/>
  <c r="L34" i="132"/>
  <c r="L33" i="132"/>
  <c r="L32" i="132"/>
  <c r="L31" i="132"/>
  <c r="L30" i="132"/>
  <c r="L29" i="132"/>
  <c r="L28" i="132"/>
  <c r="L27" i="132"/>
  <c r="L26" i="132"/>
  <c r="L25" i="132"/>
  <c r="L24" i="132"/>
  <c r="L23" i="132"/>
  <c r="L22" i="132"/>
  <c r="L21" i="132"/>
  <c r="L20" i="132"/>
  <c r="L19" i="132"/>
  <c r="L18" i="132"/>
  <c r="L17" i="132"/>
  <c r="L16" i="132"/>
  <c r="L15" i="132"/>
  <c r="L14" i="132"/>
  <c r="L13" i="132"/>
  <c r="L12" i="132"/>
  <c r="L11" i="132"/>
  <c r="L10" i="132"/>
  <c r="L9" i="132"/>
  <c r="L8" i="132"/>
  <c r="L7" i="132"/>
  <c r="L6" i="132"/>
  <c r="L5" i="132"/>
  <c r="L4" i="132"/>
  <c r="L58" i="131"/>
  <c r="L57" i="131"/>
  <c r="L56" i="131"/>
  <c r="L55" i="131"/>
  <c r="L54" i="131"/>
  <c r="L53" i="131"/>
  <c r="L52" i="131"/>
  <c r="L51" i="131"/>
  <c r="L50" i="131"/>
  <c r="L49" i="131"/>
  <c r="L48" i="131"/>
  <c r="L47" i="131"/>
  <c r="L46" i="131"/>
  <c r="L45" i="131"/>
  <c r="L60" i="131" s="1"/>
  <c r="L44" i="131"/>
  <c r="L43" i="131"/>
  <c r="L42" i="131"/>
  <c r="L41" i="131"/>
  <c r="L40" i="131"/>
  <c r="L39" i="131"/>
  <c r="L38" i="131"/>
  <c r="L37" i="131"/>
  <c r="L36" i="131"/>
  <c r="L35" i="131"/>
  <c r="L34" i="131"/>
  <c r="L33" i="131"/>
  <c r="L32" i="131"/>
  <c r="L31" i="131"/>
  <c r="L30" i="131"/>
  <c r="L29" i="131"/>
  <c r="L28" i="131"/>
  <c r="L27" i="131"/>
  <c r="L26" i="131"/>
  <c r="L25" i="131"/>
  <c r="L24" i="131"/>
  <c r="L23" i="131"/>
  <c r="L22" i="131"/>
  <c r="L21" i="131"/>
  <c r="L20" i="131"/>
  <c r="L19" i="131"/>
  <c r="L18" i="131"/>
  <c r="L17" i="131"/>
  <c r="L16" i="131"/>
  <c r="L15" i="131"/>
  <c r="L14" i="131"/>
  <c r="L13" i="131"/>
  <c r="L12" i="131"/>
  <c r="L11" i="131"/>
  <c r="L10" i="131"/>
  <c r="L9" i="131"/>
  <c r="L8" i="131"/>
  <c r="L7" i="131"/>
  <c r="L6" i="131"/>
  <c r="L5" i="131"/>
  <c r="L4" i="131"/>
  <c r="L5" i="145"/>
  <c r="L6" i="145"/>
  <c r="L7" i="145"/>
  <c r="L8" i="145"/>
  <c r="L9" i="145"/>
  <c r="L10" i="145"/>
  <c r="L11" i="145"/>
  <c r="L12" i="145"/>
  <c r="L13" i="145"/>
  <c r="L14" i="145"/>
  <c r="L15" i="145"/>
  <c r="L16" i="145"/>
  <c r="L17" i="145"/>
  <c r="L18" i="145"/>
  <c r="L19" i="145"/>
  <c r="L20" i="145"/>
  <c r="L21" i="145"/>
  <c r="L22" i="145"/>
  <c r="L23" i="145"/>
  <c r="L24" i="145"/>
  <c r="L25" i="145"/>
  <c r="L26" i="145"/>
  <c r="L27" i="145"/>
  <c r="L28" i="145"/>
  <c r="L29" i="145"/>
  <c r="L30" i="145"/>
  <c r="L31" i="145"/>
  <c r="L32" i="145"/>
  <c r="L33" i="145"/>
  <c r="L34" i="145"/>
  <c r="L35" i="145"/>
  <c r="L36" i="145"/>
  <c r="L37" i="145"/>
  <c r="L38" i="145"/>
  <c r="L39" i="145"/>
  <c r="L40" i="145"/>
  <c r="L41" i="145"/>
  <c r="L42" i="145"/>
  <c r="L43" i="145"/>
  <c r="L44" i="145"/>
  <c r="L45" i="145"/>
  <c r="L46" i="145"/>
  <c r="L47" i="145"/>
  <c r="L48" i="145"/>
  <c r="L49" i="145"/>
  <c r="L50" i="145"/>
  <c r="L51" i="145"/>
  <c r="L52" i="145"/>
  <c r="L53" i="145"/>
  <c r="L54" i="145"/>
  <c r="L55" i="145"/>
  <c r="L56" i="145"/>
  <c r="L57" i="145"/>
  <c r="L58" i="145"/>
  <c r="L4" i="145"/>
  <c r="M60" i="144"/>
  <c r="K60" i="144"/>
  <c r="M60" i="138"/>
  <c r="K60" i="138"/>
  <c r="M60" i="137"/>
  <c r="K60" i="137"/>
  <c r="M60" i="129"/>
  <c r="K60" i="129"/>
  <c r="M60" i="143"/>
  <c r="L60" i="143"/>
  <c r="K60" i="143"/>
  <c r="M60" i="136"/>
  <c r="L60" i="136"/>
  <c r="K60" i="136"/>
  <c r="M60" i="139"/>
  <c r="K60" i="139"/>
  <c r="M60" i="140"/>
  <c r="K60" i="140"/>
  <c r="M60" i="135"/>
  <c r="L60" i="135"/>
  <c r="K60" i="135"/>
  <c r="M60" i="121"/>
  <c r="L60" i="121"/>
  <c r="K60" i="121"/>
  <c r="M60" i="134"/>
  <c r="K60" i="134"/>
  <c r="M60" i="113"/>
  <c r="L60" i="113"/>
  <c r="K60" i="113"/>
  <c r="M60" i="141"/>
  <c r="K60" i="141"/>
  <c r="M60" i="132"/>
  <c r="L60" i="132"/>
  <c r="K60" i="132"/>
  <c r="M60" i="131"/>
  <c r="K60" i="131"/>
  <c r="K60" i="145"/>
  <c r="L60" i="145" l="1"/>
  <c r="K4" i="128"/>
  <c r="BS4" i="146"/>
  <c r="BS5" i="146"/>
  <c r="BS6" i="146"/>
  <c r="BS7" i="146"/>
  <c r="BS8" i="146"/>
  <c r="BS9" i="146"/>
  <c r="BS10" i="146"/>
  <c r="BS11" i="146"/>
  <c r="BS12" i="146"/>
  <c r="BS13" i="146"/>
  <c r="BS14" i="146"/>
  <c r="BS15" i="146"/>
  <c r="BS16" i="146"/>
  <c r="BS17" i="146"/>
  <c r="BS18" i="146"/>
  <c r="BS19" i="146"/>
  <c r="BS20" i="146"/>
  <c r="BS21" i="146"/>
  <c r="BS22" i="146"/>
  <c r="BS23" i="146"/>
  <c r="BS24" i="146"/>
  <c r="BS25" i="146"/>
  <c r="BS26" i="146"/>
  <c r="BS27" i="146"/>
  <c r="BS28" i="146"/>
  <c r="BS29" i="146"/>
  <c r="BS30" i="146"/>
  <c r="BS31" i="146"/>
  <c r="BS32" i="146"/>
  <c r="BS33" i="146"/>
  <c r="BS34" i="146"/>
  <c r="BS35" i="146"/>
  <c r="BS36" i="146"/>
  <c r="BS37" i="146"/>
  <c r="BS38" i="146"/>
  <c r="BS39" i="146"/>
  <c r="BS40" i="146"/>
  <c r="BS41" i="146"/>
  <c r="BS42" i="146"/>
  <c r="BS43" i="146"/>
  <c r="BS44" i="146"/>
  <c r="BS45" i="146"/>
  <c r="BS46" i="146"/>
  <c r="BS47" i="146"/>
  <c r="BS48" i="146"/>
  <c r="BS49" i="146"/>
  <c r="BS50" i="146"/>
  <c r="BS51" i="146"/>
  <c r="BS52" i="146"/>
  <c r="BS53" i="146"/>
  <c r="BS54" i="146"/>
  <c r="BS55" i="146"/>
  <c r="BS56" i="146"/>
  <c r="BS57" i="146"/>
  <c r="BS3" i="146"/>
  <c r="BR4" i="146"/>
  <c r="BR5" i="146"/>
  <c r="BR6" i="146"/>
  <c r="BR7" i="146"/>
  <c r="BR8" i="146"/>
  <c r="BR9" i="146"/>
  <c r="BR10" i="146"/>
  <c r="BR11" i="146"/>
  <c r="BR12" i="146"/>
  <c r="BR13" i="146"/>
  <c r="BR14" i="146"/>
  <c r="BR15" i="146"/>
  <c r="BR16" i="146"/>
  <c r="BR17" i="146"/>
  <c r="BR18" i="146"/>
  <c r="BR19" i="146"/>
  <c r="BR20" i="146"/>
  <c r="BR21" i="146"/>
  <c r="BR22" i="146"/>
  <c r="BR23" i="146"/>
  <c r="BR24" i="146"/>
  <c r="BR25" i="146"/>
  <c r="BR26" i="146"/>
  <c r="BR27" i="146"/>
  <c r="BR28" i="146"/>
  <c r="BR29" i="146"/>
  <c r="BR30" i="146"/>
  <c r="BR31" i="146"/>
  <c r="BR32" i="146"/>
  <c r="BR33" i="146"/>
  <c r="BR34" i="146"/>
  <c r="BR35" i="146"/>
  <c r="BR36" i="146"/>
  <c r="BR37" i="146"/>
  <c r="BR38" i="146"/>
  <c r="BR39" i="146"/>
  <c r="BR40" i="146"/>
  <c r="BR41" i="146"/>
  <c r="BR42" i="146"/>
  <c r="BR43" i="146"/>
  <c r="BR44" i="146"/>
  <c r="BR45" i="146"/>
  <c r="BR46" i="146"/>
  <c r="BR47" i="146"/>
  <c r="BR48" i="146"/>
  <c r="BR49" i="146"/>
  <c r="BR50" i="146"/>
  <c r="BR51" i="146"/>
  <c r="BR52" i="146"/>
  <c r="BR53" i="146"/>
  <c r="BR54" i="146"/>
  <c r="BR55" i="146"/>
  <c r="BR56" i="146"/>
  <c r="BR57" i="146"/>
  <c r="BR3" i="146"/>
  <c r="BQ4" i="146"/>
  <c r="BQ5" i="146"/>
  <c r="BQ6" i="146"/>
  <c r="BQ7" i="146"/>
  <c r="BQ8" i="146"/>
  <c r="BQ9" i="146"/>
  <c r="BQ10" i="146"/>
  <c r="BQ11" i="146"/>
  <c r="BQ12" i="146"/>
  <c r="BQ13" i="146"/>
  <c r="BQ14" i="146"/>
  <c r="BQ15" i="146"/>
  <c r="BQ16" i="146"/>
  <c r="BQ17" i="146"/>
  <c r="BQ18" i="146"/>
  <c r="BQ19" i="146"/>
  <c r="BQ20" i="146"/>
  <c r="BQ21" i="146"/>
  <c r="BQ22" i="146"/>
  <c r="BQ23" i="146"/>
  <c r="BQ24" i="146"/>
  <c r="BQ25" i="146"/>
  <c r="BQ26" i="146"/>
  <c r="BQ27" i="146"/>
  <c r="BQ28" i="146"/>
  <c r="BQ29" i="146"/>
  <c r="BQ30" i="146"/>
  <c r="BQ31" i="146"/>
  <c r="BQ32" i="146"/>
  <c r="BQ33" i="146"/>
  <c r="BQ34" i="146"/>
  <c r="BQ35" i="146"/>
  <c r="BQ36" i="146"/>
  <c r="BQ37" i="146"/>
  <c r="BQ38" i="146"/>
  <c r="BQ39" i="146"/>
  <c r="BQ40" i="146"/>
  <c r="BQ41" i="146"/>
  <c r="BQ42" i="146"/>
  <c r="BQ43" i="146"/>
  <c r="BQ44" i="146"/>
  <c r="BQ45" i="146"/>
  <c r="BQ46" i="146"/>
  <c r="BQ47" i="146"/>
  <c r="BQ48" i="146"/>
  <c r="BQ49" i="146"/>
  <c r="BQ50" i="146"/>
  <c r="BQ51" i="146"/>
  <c r="BQ52" i="146"/>
  <c r="BQ53" i="146"/>
  <c r="BQ54" i="146"/>
  <c r="BQ55" i="146"/>
  <c r="BQ56" i="146"/>
  <c r="BQ57" i="146"/>
  <c r="BQ3" i="146"/>
  <c r="BP4" i="146"/>
  <c r="BP5" i="146"/>
  <c r="BP6" i="146"/>
  <c r="BP7" i="146"/>
  <c r="BP8" i="146"/>
  <c r="BP9" i="146"/>
  <c r="BP10" i="146"/>
  <c r="BP11" i="146"/>
  <c r="BP12" i="146"/>
  <c r="BP13" i="146"/>
  <c r="BP14" i="146"/>
  <c r="BP15" i="146"/>
  <c r="BP16" i="146"/>
  <c r="BP17" i="146"/>
  <c r="BP18" i="146"/>
  <c r="BP19" i="146"/>
  <c r="BP20" i="146"/>
  <c r="BP21" i="146"/>
  <c r="BP22" i="146"/>
  <c r="BP23" i="146"/>
  <c r="BP24" i="146"/>
  <c r="BP25" i="146"/>
  <c r="BP26" i="146"/>
  <c r="BP27" i="146"/>
  <c r="BP28" i="146"/>
  <c r="BP29" i="146"/>
  <c r="BP30" i="146"/>
  <c r="BP31" i="146"/>
  <c r="BP32" i="146"/>
  <c r="BP33" i="146"/>
  <c r="BP34" i="146"/>
  <c r="BP35" i="146"/>
  <c r="BP36" i="146"/>
  <c r="BP37" i="146"/>
  <c r="BP38" i="146"/>
  <c r="BP39" i="146"/>
  <c r="BP40" i="146"/>
  <c r="BP41" i="146"/>
  <c r="BP42" i="146"/>
  <c r="BP43" i="146"/>
  <c r="BP44" i="146"/>
  <c r="BP45" i="146"/>
  <c r="BP46" i="146"/>
  <c r="BP47" i="146"/>
  <c r="BP48" i="146"/>
  <c r="BP49" i="146"/>
  <c r="BP50" i="146"/>
  <c r="BP51" i="146"/>
  <c r="BP52" i="146"/>
  <c r="BP53" i="146"/>
  <c r="BP54" i="146"/>
  <c r="BP55" i="146"/>
  <c r="BP56" i="146"/>
  <c r="BP57" i="146"/>
  <c r="BP3" i="146"/>
  <c r="BO4" i="146"/>
  <c r="BO5" i="146"/>
  <c r="BO6" i="146"/>
  <c r="BO7" i="146"/>
  <c r="BO8" i="146"/>
  <c r="BO9" i="146"/>
  <c r="BO10" i="146"/>
  <c r="BO11" i="146"/>
  <c r="BO12" i="146"/>
  <c r="BO13" i="146"/>
  <c r="BO14" i="146"/>
  <c r="BO15" i="146"/>
  <c r="BO16" i="146"/>
  <c r="BO17" i="146"/>
  <c r="BO18" i="146"/>
  <c r="BO19" i="146"/>
  <c r="BO20" i="146"/>
  <c r="BO21" i="146"/>
  <c r="BO22" i="146"/>
  <c r="BO23" i="146"/>
  <c r="BO24" i="146"/>
  <c r="BO25" i="146"/>
  <c r="BO26" i="146"/>
  <c r="BO27" i="146"/>
  <c r="BO28" i="146"/>
  <c r="BO29" i="146"/>
  <c r="BO30" i="146"/>
  <c r="BO31" i="146"/>
  <c r="BO32" i="146"/>
  <c r="BO33" i="146"/>
  <c r="BO34" i="146"/>
  <c r="BO35" i="146"/>
  <c r="BO36" i="146"/>
  <c r="BO37" i="146"/>
  <c r="BO38" i="146"/>
  <c r="BO39" i="146"/>
  <c r="BO40" i="146"/>
  <c r="BO41" i="146"/>
  <c r="BO42" i="146"/>
  <c r="BO43" i="146"/>
  <c r="BO44" i="146"/>
  <c r="BO45" i="146"/>
  <c r="BO46" i="146"/>
  <c r="BO47" i="146"/>
  <c r="BO48" i="146"/>
  <c r="BO49" i="146"/>
  <c r="BO50" i="146"/>
  <c r="BO51" i="146"/>
  <c r="BO52" i="146"/>
  <c r="BO53" i="146"/>
  <c r="BO54" i="146"/>
  <c r="BO55" i="146"/>
  <c r="BO56" i="146"/>
  <c r="BO57" i="146"/>
  <c r="BO3" i="146"/>
  <c r="BN4" i="146"/>
  <c r="BN5" i="146"/>
  <c r="BN6" i="146"/>
  <c r="BN7" i="146"/>
  <c r="BN8" i="146"/>
  <c r="BN9" i="146"/>
  <c r="BN10" i="146"/>
  <c r="BN11" i="146"/>
  <c r="BN12" i="146"/>
  <c r="BN13" i="146"/>
  <c r="BN14" i="146"/>
  <c r="BN15" i="146"/>
  <c r="BN16" i="146"/>
  <c r="BN17" i="146"/>
  <c r="BN18" i="146"/>
  <c r="BN19" i="146"/>
  <c r="BN20" i="146"/>
  <c r="BN21" i="146"/>
  <c r="BN22" i="146"/>
  <c r="BN23" i="146"/>
  <c r="BN24" i="146"/>
  <c r="BN25" i="146"/>
  <c r="BN26" i="146"/>
  <c r="BN27" i="146"/>
  <c r="BN28" i="146"/>
  <c r="BN29" i="146"/>
  <c r="BN30" i="146"/>
  <c r="BN31" i="146"/>
  <c r="BN32" i="146"/>
  <c r="BN33" i="146"/>
  <c r="BN34" i="146"/>
  <c r="BN35" i="146"/>
  <c r="BN36" i="146"/>
  <c r="BN37" i="146"/>
  <c r="BN38" i="146"/>
  <c r="BN39" i="146"/>
  <c r="BN40" i="146"/>
  <c r="BN41" i="146"/>
  <c r="BN42" i="146"/>
  <c r="BN43" i="146"/>
  <c r="BN44" i="146"/>
  <c r="BN45" i="146"/>
  <c r="BN46" i="146"/>
  <c r="BN47" i="146"/>
  <c r="BN48" i="146"/>
  <c r="BN49" i="146"/>
  <c r="BN50" i="146"/>
  <c r="BN51" i="146"/>
  <c r="BN52" i="146"/>
  <c r="BN53" i="146"/>
  <c r="BN54" i="146"/>
  <c r="BN55" i="146"/>
  <c r="BN56" i="146"/>
  <c r="BN57" i="146"/>
  <c r="BN3" i="146"/>
  <c r="BM4" i="146"/>
  <c r="BM5" i="146"/>
  <c r="BM6" i="146"/>
  <c r="BM7" i="146"/>
  <c r="BM8" i="146"/>
  <c r="BM9" i="146"/>
  <c r="BM10" i="146"/>
  <c r="BM11" i="146"/>
  <c r="BM12" i="146"/>
  <c r="BM13" i="146"/>
  <c r="BM14" i="146"/>
  <c r="BM15" i="146"/>
  <c r="BM16" i="146"/>
  <c r="BM17" i="146"/>
  <c r="BM18" i="146"/>
  <c r="BM19" i="146"/>
  <c r="BM20" i="146"/>
  <c r="BM21" i="146"/>
  <c r="BM22" i="146"/>
  <c r="BM23" i="146"/>
  <c r="BM24" i="146"/>
  <c r="BM25" i="146"/>
  <c r="BM26" i="146"/>
  <c r="BM27" i="146"/>
  <c r="BM28" i="146"/>
  <c r="BM29" i="146"/>
  <c r="BM30" i="146"/>
  <c r="BM31" i="146"/>
  <c r="BM32" i="146"/>
  <c r="BM33" i="146"/>
  <c r="BM34" i="146"/>
  <c r="BM35" i="146"/>
  <c r="BM36" i="146"/>
  <c r="BM37" i="146"/>
  <c r="BM38" i="146"/>
  <c r="BM39" i="146"/>
  <c r="BM40" i="146"/>
  <c r="BM41" i="146"/>
  <c r="BM42" i="146"/>
  <c r="BM43" i="146"/>
  <c r="BM44" i="146"/>
  <c r="BM45" i="146"/>
  <c r="BM46" i="146"/>
  <c r="BM47" i="146"/>
  <c r="BM48" i="146"/>
  <c r="BM49" i="146"/>
  <c r="BM50" i="146"/>
  <c r="BM51" i="146"/>
  <c r="BM52" i="146"/>
  <c r="BM53" i="146"/>
  <c r="BM54" i="146"/>
  <c r="BM55" i="146"/>
  <c r="BM56" i="146"/>
  <c r="BM57" i="146"/>
  <c r="BM3" i="146"/>
  <c r="BL4" i="146"/>
  <c r="BL5" i="146"/>
  <c r="BL6" i="146"/>
  <c r="BL7" i="146"/>
  <c r="BL8" i="146"/>
  <c r="BL9" i="146"/>
  <c r="BL10" i="146"/>
  <c r="BL11" i="146"/>
  <c r="BL12" i="146"/>
  <c r="BL13" i="146"/>
  <c r="BL14" i="146"/>
  <c r="BL15" i="146"/>
  <c r="BL16" i="146"/>
  <c r="BL17" i="146"/>
  <c r="BL18" i="146"/>
  <c r="BL19" i="146"/>
  <c r="BL20" i="146"/>
  <c r="BL21" i="146"/>
  <c r="BL22" i="146"/>
  <c r="BL23" i="146"/>
  <c r="BL24" i="146"/>
  <c r="BL25" i="146"/>
  <c r="BL26" i="146"/>
  <c r="BL27" i="146"/>
  <c r="BL28" i="146"/>
  <c r="BL29" i="146"/>
  <c r="BL30" i="146"/>
  <c r="BL31" i="146"/>
  <c r="BL32" i="146"/>
  <c r="BL33" i="146"/>
  <c r="BL34" i="146"/>
  <c r="BL35" i="146"/>
  <c r="BL36" i="146"/>
  <c r="BL37" i="146"/>
  <c r="BL38" i="146"/>
  <c r="BL39" i="146"/>
  <c r="BL40" i="146"/>
  <c r="BL41" i="146"/>
  <c r="BL42" i="146"/>
  <c r="BL43" i="146"/>
  <c r="BL44" i="146"/>
  <c r="BL45" i="146"/>
  <c r="BL46" i="146"/>
  <c r="BL47" i="146"/>
  <c r="BL48" i="146"/>
  <c r="BL49" i="146"/>
  <c r="BL50" i="146"/>
  <c r="BL51" i="146"/>
  <c r="BL52" i="146"/>
  <c r="BL53" i="146"/>
  <c r="BL54" i="146"/>
  <c r="BL55" i="146"/>
  <c r="BL56" i="146"/>
  <c r="BL57" i="146"/>
  <c r="BL3" i="146"/>
  <c r="BK4" i="146"/>
  <c r="BK5" i="146"/>
  <c r="BK6" i="146"/>
  <c r="BK7" i="146"/>
  <c r="BK8" i="146"/>
  <c r="BK9" i="146"/>
  <c r="BK10" i="146"/>
  <c r="BK11" i="146"/>
  <c r="BK12" i="146"/>
  <c r="BK13" i="146"/>
  <c r="BK14" i="146"/>
  <c r="BK15" i="146"/>
  <c r="BK16" i="146"/>
  <c r="BK17" i="146"/>
  <c r="BK18" i="146"/>
  <c r="BK19" i="146"/>
  <c r="BK20" i="146"/>
  <c r="BK21" i="146"/>
  <c r="BK22" i="146"/>
  <c r="BK23" i="146"/>
  <c r="BK24" i="146"/>
  <c r="BK25" i="146"/>
  <c r="BK26" i="146"/>
  <c r="BK27" i="146"/>
  <c r="BK28" i="146"/>
  <c r="BK29" i="146"/>
  <c r="BK30" i="146"/>
  <c r="BK31" i="146"/>
  <c r="BK32" i="146"/>
  <c r="BK33" i="146"/>
  <c r="BK34" i="146"/>
  <c r="BK35" i="146"/>
  <c r="BK36" i="146"/>
  <c r="BK37" i="146"/>
  <c r="BK38" i="146"/>
  <c r="BK39" i="146"/>
  <c r="BK40" i="146"/>
  <c r="BK41" i="146"/>
  <c r="BK42" i="146"/>
  <c r="BK43" i="146"/>
  <c r="BK44" i="146"/>
  <c r="BK45" i="146"/>
  <c r="BK46" i="146"/>
  <c r="BK47" i="146"/>
  <c r="BK48" i="146"/>
  <c r="BK49" i="146"/>
  <c r="BK50" i="146"/>
  <c r="BK51" i="146"/>
  <c r="BK52" i="146"/>
  <c r="BK53" i="146"/>
  <c r="BK54" i="146"/>
  <c r="BK55" i="146"/>
  <c r="BK56" i="146"/>
  <c r="BK57" i="146"/>
  <c r="BJ4" i="146"/>
  <c r="BJ5" i="146"/>
  <c r="BJ6" i="146"/>
  <c r="BJ7" i="146"/>
  <c r="BJ8" i="146"/>
  <c r="BJ9" i="146"/>
  <c r="BJ10" i="146"/>
  <c r="BJ11" i="146"/>
  <c r="BJ12" i="146"/>
  <c r="BJ13" i="146"/>
  <c r="BJ14" i="146"/>
  <c r="BJ15" i="146"/>
  <c r="BJ16" i="146"/>
  <c r="BJ17" i="146"/>
  <c r="BJ18" i="146"/>
  <c r="BJ19" i="146"/>
  <c r="BJ20" i="146"/>
  <c r="BJ21" i="146"/>
  <c r="BJ22" i="146"/>
  <c r="BJ23" i="146"/>
  <c r="BJ24" i="146"/>
  <c r="BJ25" i="146"/>
  <c r="BJ26" i="146"/>
  <c r="BJ27" i="146"/>
  <c r="BJ28" i="146"/>
  <c r="BJ29" i="146"/>
  <c r="BJ30" i="146"/>
  <c r="BJ31" i="146"/>
  <c r="BJ32" i="146"/>
  <c r="BJ33" i="146"/>
  <c r="BJ34" i="146"/>
  <c r="BJ35" i="146"/>
  <c r="BJ36" i="146"/>
  <c r="BJ37" i="146"/>
  <c r="BJ38" i="146"/>
  <c r="BJ39" i="146"/>
  <c r="BJ40" i="146"/>
  <c r="BJ41" i="146"/>
  <c r="BJ42" i="146"/>
  <c r="BJ43" i="146"/>
  <c r="BJ44" i="146"/>
  <c r="BJ45" i="146"/>
  <c r="BJ46" i="146"/>
  <c r="BJ47" i="146"/>
  <c r="BJ48" i="146"/>
  <c r="BJ49" i="146"/>
  <c r="BJ50" i="146"/>
  <c r="BJ51" i="146"/>
  <c r="BJ52" i="146"/>
  <c r="BJ53" i="146"/>
  <c r="BJ54" i="146"/>
  <c r="BJ55" i="146"/>
  <c r="BJ56" i="146"/>
  <c r="BJ57" i="146"/>
  <c r="BK3" i="146"/>
  <c r="BJ3" i="146"/>
  <c r="BI4" i="146"/>
  <c r="BI5" i="146"/>
  <c r="BI6" i="146"/>
  <c r="BI7" i="146"/>
  <c r="BI8" i="146"/>
  <c r="BI9" i="146"/>
  <c r="BI10" i="146"/>
  <c r="BI11" i="146"/>
  <c r="BI12" i="146"/>
  <c r="BI13" i="146"/>
  <c r="BI14" i="146"/>
  <c r="BI15" i="146"/>
  <c r="BI16" i="146"/>
  <c r="BI17" i="146"/>
  <c r="BI18" i="146"/>
  <c r="BI19" i="146"/>
  <c r="BI20" i="146"/>
  <c r="BI21" i="146"/>
  <c r="BI22" i="146"/>
  <c r="BI23" i="146"/>
  <c r="BI24" i="146"/>
  <c r="BI25" i="146"/>
  <c r="BI26" i="146"/>
  <c r="BI27" i="146"/>
  <c r="BI28" i="146"/>
  <c r="BI29" i="146"/>
  <c r="BI30" i="146"/>
  <c r="BI31" i="146"/>
  <c r="BI32" i="146"/>
  <c r="BI33" i="146"/>
  <c r="BI34" i="146"/>
  <c r="BI35" i="146"/>
  <c r="BI36" i="146"/>
  <c r="BI37" i="146"/>
  <c r="BI38" i="146"/>
  <c r="BI39" i="146"/>
  <c r="BI40" i="146"/>
  <c r="BI41" i="146"/>
  <c r="BI42" i="146"/>
  <c r="BI43" i="146"/>
  <c r="BI44" i="146"/>
  <c r="BI45" i="146"/>
  <c r="BI46" i="146"/>
  <c r="BI47" i="146"/>
  <c r="BI48" i="146"/>
  <c r="BI49" i="146"/>
  <c r="BI50" i="146"/>
  <c r="BI51" i="146"/>
  <c r="BI52" i="146"/>
  <c r="BI53" i="146"/>
  <c r="BI54" i="146"/>
  <c r="BI55" i="146"/>
  <c r="BI56" i="146"/>
  <c r="BI57" i="146"/>
  <c r="BI3" i="146"/>
  <c r="BH4" i="146"/>
  <c r="BH5" i="146"/>
  <c r="BH6" i="146"/>
  <c r="BH7" i="146"/>
  <c r="BH8" i="146"/>
  <c r="BH9" i="146"/>
  <c r="BH10" i="146"/>
  <c r="BH11" i="146"/>
  <c r="BH12" i="146"/>
  <c r="BH13" i="146"/>
  <c r="BH14" i="146"/>
  <c r="BH15" i="146"/>
  <c r="BH16" i="146"/>
  <c r="BH17" i="146"/>
  <c r="BH18" i="146"/>
  <c r="BH19" i="146"/>
  <c r="BH20" i="146"/>
  <c r="BH21" i="146"/>
  <c r="BH22" i="146"/>
  <c r="BH23" i="146"/>
  <c r="BH24" i="146"/>
  <c r="BH25" i="146"/>
  <c r="BH26" i="146"/>
  <c r="BH27" i="146"/>
  <c r="BH28" i="146"/>
  <c r="BH29" i="146"/>
  <c r="BH30" i="146"/>
  <c r="BH31" i="146"/>
  <c r="BH32" i="146"/>
  <c r="BH33" i="146"/>
  <c r="BH34" i="146"/>
  <c r="BH35" i="146"/>
  <c r="BH36" i="146"/>
  <c r="BH37" i="146"/>
  <c r="BH38" i="146"/>
  <c r="BH39" i="146"/>
  <c r="BH40" i="146"/>
  <c r="BH41" i="146"/>
  <c r="BH42" i="146"/>
  <c r="BH43" i="146"/>
  <c r="BH44" i="146"/>
  <c r="BH45" i="146"/>
  <c r="BH46" i="146"/>
  <c r="BH47" i="146"/>
  <c r="BH48" i="146"/>
  <c r="BH49" i="146"/>
  <c r="BH50" i="146"/>
  <c r="BH51" i="146"/>
  <c r="BH52" i="146"/>
  <c r="BH53" i="146"/>
  <c r="BH54" i="146"/>
  <c r="BH55" i="146"/>
  <c r="BH56" i="146"/>
  <c r="BH57" i="146"/>
  <c r="BH3" i="146"/>
  <c r="BG5" i="146"/>
  <c r="BG6" i="146"/>
  <c r="BG7" i="146"/>
  <c r="BG8" i="146"/>
  <c r="BG9" i="146"/>
  <c r="BG10" i="146"/>
  <c r="BG11" i="146"/>
  <c r="BG12" i="146"/>
  <c r="BG13" i="146"/>
  <c r="BG14" i="146"/>
  <c r="BG15" i="146"/>
  <c r="BG16" i="146"/>
  <c r="BG17" i="146"/>
  <c r="BG18" i="146"/>
  <c r="BG19" i="146"/>
  <c r="BG20" i="146"/>
  <c r="BG21" i="146"/>
  <c r="BG22" i="146"/>
  <c r="BG23" i="146"/>
  <c r="BG24" i="146"/>
  <c r="BG25" i="146"/>
  <c r="BG26" i="146"/>
  <c r="BG27" i="146"/>
  <c r="BG28" i="146"/>
  <c r="BG29" i="146"/>
  <c r="BG30" i="146"/>
  <c r="BG31" i="146"/>
  <c r="BG32" i="146"/>
  <c r="BG33" i="146"/>
  <c r="BG34" i="146"/>
  <c r="BG35" i="146"/>
  <c r="BG36" i="146"/>
  <c r="BG37" i="146"/>
  <c r="BG38" i="146"/>
  <c r="BG39" i="146"/>
  <c r="BG40" i="146"/>
  <c r="BG41" i="146"/>
  <c r="BG42" i="146"/>
  <c r="BG43" i="146"/>
  <c r="BG44" i="146"/>
  <c r="BG45" i="146"/>
  <c r="BG46" i="146"/>
  <c r="BG47" i="146"/>
  <c r="BG48" i="146"/>
  <c r="BG49" i="146"/>
  <c r="BG50" i="146"/>
  <c r="BG51" i="146"/>
  <c r="BG52" i="146"/>
  <c r="BG53" i="146"/>
  <c r="BG54" i="146"/>
  <c r="BG55" i="146"/>
  <c r="BG56" i="146"/>
  <c r="BG57" i="146"/>
  <c r="BG3" i="146"/>
  <c r="BF4" i="146"/>
  <c r="BF5" i="146"/>
  <c r="BF6" i="146"/>
  <c r="BF7" i="146"/>
  <c r="BF8" i="146"/>
  <c r="BF9" i="146"/>
  <c r="BF10" i="146"/>
  <c r="BF11" i="146"/>
  <c r="BF12" i="146"/>
  <c r="BF13" i="146"/>
  <c r="BF14" i="146"/>
  <c r="BF15" i="146"/>
  <c r="BF16" i="146"/>
  <c r="BF17" i="146"/>
  <c r="BF18" i="146"/>
  <c r="BF19" i="146"/>
  <c r="BF20" i="146"/>
  <c r="BF21" i="146"/>
  <c r="BF22" i="146"/>
  <c r="BF23" i="146"/>
  <c r="BF24" i="146"/>
  <c r="BF25" i="146"/>
  <c r="BF26" i="146"/>
  <c r="BF27" i="146"/>
  <c r="BF28" i="146"/>
  <c r="BF29" i="146"/>
  <c r="BF30" i="146"/>
  <c r="BF31" i="146"/>
  <c r="BF32" i="146"/>
  <c r="BF33" i="146"/>
  <c r="BF34" i="146"/>
  <c r="BF35" i="146"/>
  <c r="BF36" i="146"/>
  <c r="BF37" i="146"/>
  <c r="BF38" i="146"/>
  <c r="BF39" i="146"/>
  <c r="BF40" i="146"/>
  <c r="BF41" i="146"/>
  <c r="BF42" i="146"/>
  <c r="BF43" i="146"/>
  <c r="BF44" i="146"/>
  <c r="BF45" i="146"/>
  <c r="BF46" i="146"/>
  <c r="BF47" i="146"/>
  <c r="BF48" i="146"/>
  <c r="BF49" i="146"/>
  <c r="BF50" i="146"/>
  <c r="BF51" i="146"/>
  <c r="BF52" i="146"/>
  <c r="BF53" i="146"/>
  <c r="BF54" i="146"/>
  <c r="BF55" i="146"/>
  <c r="BF56" i="146"/>
  <c r="BF57" i="146"/>
  <c r="BF3" i="146"/>
  <c r="BE4" i="146"/>
  <c r="BE5" i="146"/>
  <c r="BE6" i="146"/>
  <c r="BE7" i="146"/>
  <c r="BE8" i="146"/>
  <c r="BE9" i="146"/>
  <c r="BE10" i="146"/>
  <c r="BE11" i="146"/>
  <c r="BE12" i="146"/>
  <c r="BE13" i="146"/>
  <c r="BE14" i="146"/>
  <c r="BE15" i="146"/>
  <c r="BE16" i="146"/>
  <c r="BE17" i="146"/>
  <c r="BE18" i="146"/>
  <c r="BE19" i="146"/>
  <c r="BE20" i="146"/>
  <c r="BE21" i="146"/>
  <c r="BE22" i="146"/>
  <c r="BE23" i="146"/>
  <c r="BE24" i="146"/>
  <c r="BE25" i="146"/>
  <c r="BE26" i="146"/>
  <c r="BE27" i="146"/>
  <c r="BE28" i="146"/>
  <c r="BE29" i="146"/>
  <c r="BE30" i="146"/>
  <c r="BE31" i="146"/>
  <c r="BE32" i="146"/>
  <c r="BE33" i="146"/>
  <c r="BE34" i="146"/>
  <c r="BE35" i="146"/>
  <c r="BE36" i="146"/>
  <c r="BE37" i="146"/>
  <c r="BE38" i="146"/>
  <c r="BE39" i="146"/>
  <c r="BE40" i="146"/>
  <c r="BE41" i="146"/>
  <c r="BE42" i="146"/>
  <c r="BE43" i="146"/>
  <c r="BE44" i="146"/>
  <c r="BE45" i="146"/>
  <c r="BE46" i="146"/>
  <c r="BE47" i="146"/>
  <c r="BE48" i="146"/>
  <c r="BE49" i="146"/>
  <c r="BE50" i="146"/>
  <c r="BE51" i="146"/>
  <c r="BE52" i="146"/>
  <c r="BE53" i="146"/>
  <c r="BE54" i="146"/>
  <c r="BE55" i="146"/>
  <c r="BE56" i="146"/>
  <c r="BE57" i="146"/>
  <c r="BE3" i="146"/>
  <c r="BD12" i="146"/>
  <c r="BD13" i="146"/>
  <c r="BD16" i="146"/>
  <c r="BD17" i="146"/>
  <c r="BD18" i="146"/>
  <c r="BD20" i="146"/>
  <c r="BD23" i="146"/>
  <c r="BD25" i="146"/>
  <c r="BD26" i="146"/>
  <c r="BD27" i="146"/>
  <c r="BD28" i="146"/>
  <c r="BD29" i="146"/>
  <c r="BD30" i="146"/>
  <c r="BD31" i="146"/>
  <c r="BD32" i="146"/>
  <c r="BD35" i="146"/>
  <c r="BD37" i="146"/>
  <c r="BD38" i="146"/>
  <c r="BD39" i="146"/>
  <c r="BD40" i="146"/>
  <c r="BD41" i="146"/>
  <c r="BD42" i="146"/>
  <c r="BD43" i="146"/>
  <c r="BD44" i="146"/>
  <c r="BD45" i="146"/>
  <c r="BD46" i="146"/>
  <c r="BD47" i="146"/>
  <c r="BD48" i="146"/>
  <c r="BD54" i="146"/>
  <c r="BD56" i="146"/>
  <c r="BD57" i="146"/>
  <c r="BD3" i="146"/>
  <c r="BC3" i="146"/>
  <c r="BC4" i="146"/>
  <c r="BC5" i="146"/>
  <c r="BC6" i="146"/>
  <c r="BC7" i="146"/>
  <c r="BC8" i="146"/>
  <c r="BC9" i="146"/>
  <c r="BC10" i="146"/>
  <c r="BC11" i="146"/>
  <c r="BC12" i="146"/>
  <c r="BC13" i="146"/>
  <c r="BC14" i="146"/>
  <c r="BC15" i="146"/>
  <c r="BC16" i="146"/>
  <c r="BC17" i="146"/>
  <c r="BC18" i="146"/>
  <c r="BC19" i="146"/>
  <c r="BC20" i="146"/>
  <c r="BC21" i="146"/>
  <c r="BC22" i="146"/>
  <c r="BC23" i="146"/>
  <c r="BC24" i="146"/>
  <c r="BC25" i="146"/>
  <c r="BC26" i="146"/>
  <c r="BC27" i="146"/>
  <c r="BC28" i="146"/>
  <c r="BC29" i="146"/>
  <c r="BC30" i="146"/>
  <c r="BC31" i="146"/>
  <c r="BC32" i="146"/>
  <c r="BC33" i="146"/>
  <c r="BC34" i="146"/>
  <c r="BC35" i="146"/>
  <c r="BC36" i="146"/>
  <c r="BC37" i="146"/>
  <c r="BC38" i="146"/>
  <c r="BC39" i="146"/>
  <c r="BC40" i="146"/>
  <c r="BC41" i="146"/>
  <c r="BC42" i="146"/>
  <c r="BC43" i="146"/>
  <c r="BC44" i="146"/>
  <c r="BC45" i="146"/>
  <c r="BC46" i="146"/>
  <c r="BC47" i="146"/>
  <c r="BC48" i="146"/>
  <c r="BC49" i="146"/>
  <c r="BC50" i="146"/>
  <c r="BC51" i="146"/>
  <c r="BC52" i="146"/>
  <c r="BC53" i="146"/>
  <c r="BC54" i="146"/>
  <c r="BC55" i="146"/>
  <c r="BC56" i="146"/>
  <c r="BC57" i="146"/>
  <c r="BB3" i="146"/>
  <c r="BB4" i="146"/>
  <c r="BB5" i="146"/>
  <c r="BB6" i="146"/>
  <c r="BB7" i="146"/>
  <c r="BB8" i="146"/>
  <c r="BB9" i="146"/>
  <c r="BB10" i="146"/>
  <c r="BB11" i="146"/>
  <c r="BB12" i="146"/>
  <c r="BB13" i="146"/>
  <c r="BB14" i="146"/>
  <c r="BB15" i="146"/>
  <c r="BB16" i="146"/>
  <c r="BB17" i="146"/>
  <c r="BB18" i="146"/>
  <c r="BB19" i="146"/>
  <c r="BB20" i="146"/>
  <c r="BB21" i="146"/>
  <c r="BB22" i="146"/>
  <c r="BB23" i="146"/>
  <c r="BB24" i="146"/>
  <c r="BB25" i="146"/>
  <c r="BB26" i="146"/>
  <c r="BB27" i="146"/>
  <c r="BB28" i="146"/>
  <c r="BB29" i="146"/>
  <c r="BB30" i="146"/>
  <c r="BB31" i="146"/>
  <c r="BB32" i="146"/>
  <c r="BB33" i="146"/>
  <c r="BB34" i="146"/>
  <c r="BB35" i="146"/>
  <c r="BB36" i="146"/>
  <c r="BB37" i="146"/>
  <c r="BB38" i="146"/>
  <c r="BB39" i="146"/>
  <c r="BB40" i="146"/>
  <c r="BB41" i="146"/>
  <c r="BB42" i="146"/>
  <c r="BB43" i="146"/>
  <c r="BB44" i="146"/>
  <c r="BB45" i="146"/>
  <c r="BB46" i="146"/>
  <c r="BB47" i="146"/>
  <c r="BB48" i="146"/>
  <c r="BB49" i="146"/>
  <c r="BB50" i="146"/>
  <c r="BB51" i="146"/>
  <c r="BB52" i="146"/>
  <c r="BB53" i="146"/>
  <c r="BB54" i="146"/>
  <c r="BB55" i="146"/>
  <c r="BB56" i="146"/>
  <c r="BB57" i="146"/>
  <c r="BA4" i="146"/>
  <c r="BA5" i="146"/>
  <c r="BA6" i="146"/>
  <c r="BA7" i="146"/>
  <c r="BA8" i="146"/>
  <c r="BA9" i="146"/>
  <c r="BA10" i="146"/>
  <c r="BA11" i="146"/>
  <c r="BA12" i="146"/>
  <c r="BA13" i="146"/>
  <c r="BA14" i="146"/>
  <c r="BA15" i="146"/>
  <c r="BA16" i="146"/>
  <c r="BA17" i="146"/>
  <c r="BA18" i="146"/>
  <c r="BA19" i="146"/>
  <c r="BA20" i="146"/>
  <c r="BA21" i="146"/>
  <c r="BA22" i="146"/>
  <c r="BA23" i="146"/>
  <c r="BA24" i="146"/>
  <c r="BA25" i="146"/>
  <c r="BA26" i="146"/>
  <c r="BA27" i="146"/>
  <c r="BA28" i="146"/>
  <c r="BA29" i="146"/>
  <c r="BA30" i="146"/>
  <c r="BA31" i="146"/>
  <c r="BA32" i="146"/>
  <c r="BA33" i="146"/>
  <c r="BA34" i="146"/>
  <c r="BA35" i="146"/>
  <c r="BA36" i="146"/>
  <c r="BA37" i="146"/>
  <c r="BA38" i="146"/>
  <c r="BA39" i="146"/>
  <c r="BA40" i="146"/>
  <c r="BA41" i="146"/>
  <c r="BA42" i="146"/>
  <c r="BA43" i="146"/>
  <c r="BA44" i="146"/>
  <c r="BA45" i="146"/>
  <c r="BA46" i="146"/>
  <c r="BA47" i="146"/>
  <c r="BA48" i="146"/>
  <c r="BA49" i="146"/>
  <c r="BA50" i="146"/>
  <c r="BA51" i="146"/>
  <c r="BA52" i="146"/>
  <c r="BA53" i="146"/>
  <c r="BA54" i="146"/>
  <c r="BA55" i="146"/>
  <c r="BA56" i="146"/>
  <c r="BA57" i="146"/>
  <c r="AZ3" i="146"/>
  <c r="AZ4" i="146"/>
  <c r="AZ5" i="146"/>
  <c r="AZ6" i="146"/>
  <c r="AZ7" i="146"/>
  <c r="AZ8" i="146"/>
  <c r="AZ9" i="146"/>
  <c r="AZ10" i="146"/>
  <c r="AZ11" i="146"/>
  <c r="AZ12" i="146"/>
  <c r="AZ13" i="146"/>
  <c r="AZ14" i="146"/>
  <c r="AZ15" i="146"/>
  <c r="AZ16" i="146"/>
  <c r="AZ17" i="146"/>
  <c r="AZ18" i="146"/>
  <c r="AZ19" i="146"/>
  <c r="AZ20" i="146"/>
  <c r="AZ21" i="146"/>
  <c r="AZ22" i="146"/>
  <c r="AZ23" i="146"/>
  <c r="AZ24" i="146"/>
  <c r="AZ25" i="146"/>
  <c r="AZ26" i="146"/>
  <c r="AZ27" i="146"/>
  <c r="AZ28" i="146"/>
  <c r="AZ29" i="146"/>
  <c r="AZ30" i="146"/>
  <c r="AZ31" i="146"/>
  <c r="AZ32" i="146"/>
  <c r="AZ33" i="146"/>
  <c r="AZ34" i="146"/>
  <c r="AZ35" i="146"/>
  <c r="AZ36" i="146"/>
  <c r="AZ37" i="146"/>
  <c r="AZ38" i="146"/>
  <c r="AZ39" i="146"/>
  <c r="AZ40" i="146"/>
  <c r="AZ41" i="146"/>
  <c r="AZ42" i="146"/>
  <c r="AZ43" i="146"/>
  <c r="AZ44" i="146"/>
  <c r="AZ45" i="146"/>
  <c r="AZ46" i="146"/>
  <c r="AZ47" i="146"/>
  <c r="AZ48" i="146"/>
  <c r="AZ49" i="146"/>
  <c r="AZ50" i="146"/>
  <c r="AZ51" i="146"/>
  <c r="AZ52" i="146"/>
  <c r="AZ53" i="146"/>
  <c r="AZ54" i="146"/>
  <c r="AZ55" i="146"/>
  <c r="AZ56" i="146"/>
  <c r="AZ57" i="146"/>
  <c r="AY3" i="146"/>
  <c r="AY4" i="146"/>
  <c r="AY5" i="146"/>
  <c r="AY6" i="146"/>
  <c r="AY7" i="146"/>
  <c r="AY8" i="146"/>
  <c r="AY9" i="146"/>
  <c r="AY10" i="146"/>
  <c r="AY11" i="146"/>
  <c r="AY12" i="146"/>
  <c r="AY13" i="146"/>
  <c r="AY14" i="146"/>
  <c r="AY15" i="146"/>
  <c r="AY16" i="146"/>
  <c r="AY17" i="146"/>
  <c r="AY18" i="146"/>
  <c r="AY19" i="146"/>
  <c r="AY20" i="146"/>
  <c r="AY21" i="146"/>
  <c r="AY22" i="146"/>
  <c r="AY23" i="146"/>
  <c r="AY24" i="146"/>
  <c r="AY25" i="146"/>
  <c r="AY26" i="146"/>
  <c r="AY27" i="146"/>
  <c r="AY28" i="146"/>
  <c r="AY29" i="146"/>
  <c r="AY30" i="146"/>
  <c r="AY31" i="146"/>
  <c r="AY32" i="146"/>
  <c r="AY33" i="146"/>
  <c r="AY34" i="146"/>
  <c r="AY35" i="146"/>
  <c r="AY36" i="146"/>
  <c r="AY37" i="146"/>
  <c r="AY38" i="146"/>
  <c r="AY39" i="146"/>
  <c r="AY40" i="146"/>
  <c r="AY41" i="146"/>
  <c r="AY42" i="146"/>
  <c r="AY43" i="146"/>
  <c r="AY44" i="146"/>
  <c r="AY45" i="146"/>
  <c r="AY46" i="146"/>
  <c r="AY47" i="146"/>
  <c r="AY48" i="146"/>
  <c r="AY49" i="146"/>
  <c r="AY50" i="146"/>
  <c r="AY51" i="146"/>
  <c r="AY52" i="146"/>
  <c r="AY53" i="146"/>
  <c r="AY54" i="146"/>
  <c r="AY55" i="146"/>
  <c r="AY56" i="146"/>
  <c r="AY57" i="146"/>
  <c r="AX3" i="146"/>
  <c r="AX4" i="146"/>
  <c r="AX5" i="146"/>
  <c r="AX6" i="146"/>
  <c r="AX7" i="146"/>
  <c r="AX8" i="146"/>
  <c r="AX9" i="146"/>
  <c r="AX10" i="146"/>
  <c r="AX11" i="146"/>
  <c r="AX12" i="146"/>
  <c r="AX13" i="146"/>
  <c r="AX14" i="146"/>
  <c r="AX15" i="146"/>
  <c r="AX16" i="146"/>
  <c r="AX17" i="146"/>
  <c r="AX18" i="146"/>
  <c r="AX19" i="146"/>
  <c r="AX20" i="146"/>
  <c r="AX21" i="146"/>
  <c r="AX22" i="146"/>
  <c r="AX23" i="146"/>
  <c r="AX24" i="146"/>
  <c r="AX25" i="146"/>
  <c r="AX26" i="146"/>
  <c r="AX27" i="146"/>
  <c r="AX28" i="146"/>
  <c r="AX29" i="146"/>
  <c r="AX30" i="146"/>
  <c r="AX31" i="146"/>
  <c r="AX32" i="146"/>
  <c r="AX33" i="146"/>
  <c r="AX34" i="146"/>
  <c r="AX35" i="146"/>
  <c r="AX36" i="146"/>
  <c r="AX37" i="146"/>
  <c r="AX38" i="146"/>
  <c r="AX39" i="146"/>
  <c r="AX40" i="146"/>
  <c r="AX41" i="146"/>
  <c r="AX42" i="146"/>
  <c r="AX43" i="146"/>
  <c r="AX44" i="146"/>
  <c r="AX45" i="146"/>
  <c r="AX46" i="146"/>
  <c r="AX47" i="146"/>
  <c r="AX48" i="146"/>
  <c r="AX49" i="146"/>
  <c r="AX50" i="146"/>
  <c r="AX51" i="146"/>
  <c r="AX52" i="146"/>
  <c r="AX53" i="146"/>
  <c r="AX54" i="146"/>
  <c r="AX55" i="146"/>
  <c r="AX56" i="146"/>
  <c r="AX57" i="146"/>
  <c r="AW3" i="146"/>
  <c r="AW4" i="146"/>
  <c r="AW5" i="146"/>
  <c r="AW6" i="146"/>
  <c r="AW7" i="146"/>
  <c r="AW8" i="146"/>
  <c r="AW9" i="146"/>
  <c r="AW10" i="146"/>
  <c r="AW11" i="146"/>
  <c r="AW12" i="146"/>
  <c r="AW13" i="146"/>
  <c r="AW14" i="146"/>
  <c r="AW15" i="146"/>
  <c r="AW16" i="146"/>
  <c r="AW17" i="146"/>
  <c r="AW18" i="146"/>
  <c r="AW19" i="146"/>
  <c r="AW20" i="146"/>
  <c r="AW21" i="146"/>
  <c r="AW22" i="146"/>
  <c r="AW23" i="146"/>
  <c r="AW24" i="146"/>
  <c r="AW25" i="146"/>
  <c r="AW26" i="146"/>
  <c r="AW27" i="146"/>
  <c r="AW28" i="146"/>
  <c r="AW29" i="146"/>
  <c r="AW30" i="146"/>
  <c r="AW31" i="146"/>
  <c r="AW32" i="146"/>
  <c r="AW33" i="146"/>
  <c r="AW34" i="146"/>
  <c r="AW35" i="146"/>
  <c r="AW36" i="146"/>
  <c r="AW37" i="146"/>
  <c r="AW38" i="146"/>
  <c r="AW39" i="146"/>
  <c r="AW40" i="146"/>
  <c r="AW41" i="146"/>
  <c r="AW42" i="146"/>
  <c r="AW43" i="146"/>
  <c r="AW44" i="146"/>
  <c r="AW45" i="146"/>
  <c r="AW46" i="146"/>
  <c r="AW47" i="146"/>
  <c r="AW48" i="146"/>
  <c r="AW49" i="146"/>
  <c r="AW50" i="146"/>
  <c r="AW51" i="146"/>
  <c r="AW52" i="146"/>
  <c r="AW53" i="146"/>
  <c r="AW54" i="146"/>
  <c r="AW55" i="146"/>
  <c r="AW56" i="146"/>
  <c r="AW57" i="146"/>
  <c r="AV3" i="146"/>
  <c r="AV4" i="146"/>
  <c r="AV5" i="146"/>
  <c r="AV6" i="146"/>
  <c r="AV7" i="146"/>
  <c r="AV8" i="146"/>
  <c r="AV9" i="146"/>
  <c r="AV10" i="146"/>
  <c r="AV11" i="146"/>
  <c r="AV12" i="146"/>
  <c r="AV13" i="146"/>
  <c r="AV14" i="146"/>
  <c r="AV15" i="146"/>
  <c r="AV16" i="146"/>
  <c r="AV17" i="146"/>
  <c r="AV18" i="146"/>
  <c r="AV19" i="146"/>
  <c r="AV20" i="146"/>
  <c r="AV21" i="146"/>
  <c r="AV22" i="146"/>
  <c r="AV23" i="146"/>
  <c r="AV24" i="146"/>
  <c r="AV25" i="146"/>
  <c r="AV26" i="146"/>
  <c r="AV27" i="146"/>
  <c r="AV28" i="146"/>
  <c r="AV29" i="146"/>
  <c r="AV30" i="146"/>
  <c r="AV31" i="146"/>
  <c r="AV32" i="146"/>
  <c r="AV33" i="146"/>
  <c r="AV34" i="146"/>
  <c r="AV35" i="146"/>
  <c r="AV36" i="146"/>
  <c r="AV37" i="146"/>
  <c r="AV38" i="146"/>
  <c r="AV39" i="146"/>
  <c r="AV40" i="146"/>
  <c r="AV41" i="146"/>
  <c r="AV42" i="146"/>
  <c r="AV43" i="146"/>
  <c r="AV44" i="146"/>
  <c r="AV45" i="146"/>
  <c r="AV46" i="146"/>
  <c r="AV47" i="146"/>
  <c r="AV48" i="146"/>
  <c r="AV49" i="146"/>
  <c r="AV50" i="146"/>
  <c r="AV51" i="146"/>
  <c r="AV52" i="146"/>
  <c r="AV53" i="146"/>
  <c r="AV54" i="146"/>
  <c r="AV55" i="146"/>
  <c r="AV56" i="146"/>
  <c r="AV57" i="146"/>
  <c r="AU3" i="146"/>
  <c r="AU4" i="146"/>
  <c r="AU5" i="146"/>
  <c r="AU6" i="146"/>
  <c r="AU7" i="146"/>
  <c r="AU8" i="146"/>
  <c r="AU9" i="146"/>
  <c r="AU10" i="146"/>
  <c r="AU11" i="146"/>
  <c r="AU12" i="146"/>
  <c r="AU13" i="146"/>
  <c r="AU14" i="146"/>
  <c r="AU15" i="146"/>
  <c r="AU16" i="146"/>
  <c r="AU17" i="146"/>
  <c r="AU18" i="146"/>
  <c r="AU19" i="146"/>
  <c r="AU20" i="146"/>
  <c r="AU21" i="146"/>
  <c r="AU22" i="146"/>
  <c r="AU23" i="146"/>
  <c r="AU24" i="146"/>
  <c r="AU25" i="146"/>
  <c r="AU26" i="146"/>
  <c r="AU27" i="146"/>
  <c r="AU28" i="146"/>
  <c r="AU29" i="146"/>
  <c r="AU30" i="146"/>
  <c r="AU31" i="146"/>
  <c r="AU32" i="146"/>
  <c r="AU33" i="146"/>
  <c r="AU34" i="146"/>
  <c r="AU35" i="146"/>
  <c r="AU36" i="146"/>
  <c r="AU37" i="146"/>
  <c r="AU38" i="146"/>
  <c r="AU39" i="146"/>
  <c r="AU40" i="146"/>
  <c r="AU41" i="146"/>
  <c r="AU42" i="146"/>
  <c r="AU43" i="146"/>
  <c r="AU44" i="146"/>
  <c r="AU45" i="146"/>
  <c r="AU46" i="146"/>
  <c r="AU47" i="146"/>
  <c r="AU48" i="146"/>
  <c r="AU49" i="146"/>
  <c r="AU50" i="146"/>
  <c r="AU51" i="146"/>
  <c r="AU52" i="146"/>
  <c r="AU53" i="146"/>
  <c r="AU54" i="146"/>
  <c r="AU55" i="146"/>
  <c r="AU56" i="146"/>
  <c r="AU57" i="146"/>
  <c r="AT3" i="146"/>
  <c r="AT4" i="146"/>
  <c r="AT5" i="146"/>
  <c r="AT6" i="146"/>
  <c r="AT7" i="146"/>
  <c r="AT8" i="146"/>
  <c r="AT9" i="146"/>
  <c r="AT10" i="146"/>
  <c r="AT11" i="146"/>
  <c r="AT12" i="146"/>
  <c r="AT13" i="146"/>
  <c r="AT14" i="146"/>
  <c r="AT15" i="146"/>
  <c r="AT16" i="146"/>
  <c r="AT17" i="146"/>
  <c r="AT18" i="146"/>
  <c r="AT19" i="146"/>
  <c r="AT20" i="146"/>
  <c r="AT21" i="146"/>
  <c r="AT22" i="146"/>
  <c r="AT23" i="146"/>
  <c r="AT24" i="146"/>
  <c r="AT25" i="146"/>
  <c r="AT26" i="146"/>
  <c r="AT27" i="146"/>
  <c r="AT28" i="146"/>
  <c r="AT29" i="146"/>
  <c r="AT30" i="146"/>
  <c r="AT31" i="146"/>
  <c r="AT32" i="146"/>
  <c r="AT33" i="146"/>
  <c r="AT34" i="146"/>
  <c r="AT35" i="146"/>
  <c r="AT36" i="146"/>
  <c r="AT37" i="146"/>
  <c r="AT38" i="146"/>
  <c r="AT39" i="146"/>
  <c r="AT40" i="146"/>
  <c r="AT41" i="146"/>
  <c r="AT42" i="146"/>
  <c r="AT43" i="146"/>
  <c r="AT44" i="146"/>
  <c r="AT45" i="146"/>
  <c r="AT46" i="146"/>
  <c r="AT47" i="146"/>
  <c r="AT48" i="146"/>
  <c r="AT49" i="146"/>
  <c r="AT50" i="146"/>
  <c r="AT51" i="146"/>
  <c r="AT52" i="146"/>
  <c r="AT53" i="146"/>
  <c r="AT54" i="146"/>
  <c r="AT55" i="146"/>
  <c r="AT56" i="146"/>
  <c r="AT57" i="146"/>
  <c r="AS3" i="146"/>
  <c r="AS4" i="146"/>
  <c r="AS5" i="146"/>
  <c r="AS6" i="146"/>
  <c r="AS7" i="146"/>
  <c r="AS8" i="146"/>
  <c r="AS9" i="146"/>
  <c r="AS10" i="146"/>
  <c r="AS11" i="146"/>
  <c r="AS12" i="146"/>
  <c r="AS13" i="146"/>
  <c r="AS14" i="146"/>
  <c r="AS15" i="146"/>
  <c r="AS16" i="146"/>
  <c r="AS17" i="146"/>
  <c r="AS18" i="146"/>
  <c r="AS19" i="146"/>
  <c r="AS20" i="146"/>
  <c r="AS21" i="146"/>
  <c r="AS22" i="146"/>
  <c r="AS23" i="146"/>
  <c r="AS24" i="146"/>
  <c r="AS25" i="146"/>
  <c r="AS26" i="146"/>
  <c r="AS27" i="146"/>
  <c r="AS28" i="146"/>
  <c r="AS29" i="146"/>
  <c r="AS30" i="146"/>
  <c r="AS31" i="146"/>
  <c r="AS32" i="146"/>
  <c r="AS33" i="146"/>
  <c r="AS34" i="146"/>
  <c r="AS35" i="146"/>
  <c r="AS36" i="146"/>
  <c r="AS37" i="146"/>
  <c r="AS38" i="146"/>
  <c r="AS39" i="146"/>
  <c r="AS40" i="146"/>
  <c r="AS41" i="146"/>
  <c r="AS42" i="146"/>
  <c r="AS43" i="146"/>
  <c r="AS44" i="146"/>
  <c r="AS45" i="146"/>
  <c r="AS46" i="146"/>
  <c r="AS47" i="146"/>
  <c r="AS48" i="146"/>
  <c r="AS49" i="146"/>
  <c r="AS50" i="146"/>
  <c r="AS51" i="146"/>
  <c r="AS52" i="146"/>
  <c r="AS53" i="146"/>
  <c r="AS54" i="146"/>
  <c r="AS55" i="146"/>
  <c r="AS56" i="146"/>
  <c r="AS57" i="146"/>
  <c r="AR3" i="146"/>
  <c r="AR4" i="146"/>
  <c r="AR5" i="146"/>
  <c r="AR6" i="146"/>
  <c r="AR7" i="146"/>
  <c r="AR8" i="146"/>
  <c r="AR9" i="146"/>
  <c r="AR10" i="146"/>
  <c r="AR11" i="146"/>
  <c r="AR12" i="146"/>
  <c r="AR13" i="146"/>
  <c r="AR14" i="146"/>
  <c r="AR15" i="146"/>
  <c r="AR16" i="146"/>
  <c r="AR17" i="146"/>
  <c r="AR18" i="146"/>
  <c r="AR19" i="146"/>
  <c r="AR20" i="146"/>
  <c r="AR21" i="146"/>
  <c r="AR22" i="146"/>
  <c r="AR23" i="146"/>
  <c r="AR24" i="146"/>
  <c r="AR25" i="146"/>
  <c r="AR26" i="146"/>
  <c r="AR27" i="146"/>
  <c r="AR28" i="146"/>
  <c r="AR29" i="146"/>
  <c r="AR30" i="146"/>
  <c r="AR31" i="146"/>
  <c r="AR32" i="146"/>
  <c r="AR33" i="146"/>
  <c r="AR34" i="146"/>
  <c r="AR35" i="146"/>
  <c r="AR36" i="146"/>
  <c r="AR37" i="146"/>
  <c r="AR38" i="146"/>
  <c r="AR39" i="146"/>
  <c r="AR40" i="146"/>
  <c r="AR41" i="146"/>
  <c r="AR42" i="146"/>
  <c r="AR43" i="146"/>
  <c r="AR44" i="146"/>
  <c r="AR45" i="146"/>
  <c r="AR46" i="146"/>
  <c r="AR47" i="146"/>
  <c r="AR48" i="146"/>
  <c r="AR49" i="146"/>
  <c r="AR50" i="146"/>
  <c r="AR51" i="146"/>
  <c r="AR52" i="146"/>
  <c r="AR53" i="146"/>
  <c r="AR54" i="146"/>
  <c r="AR55" i="146"/>
  <c r="AR56" i="146"/>
  <c r="AR57" i="146"/>
  <c r="AQ3" i="146"/>
  <c r="AQ5" i="146"/>
  <c r="AQ6" i="146"/>
  <c r="AQ7" i="146"/>
  <c r="AQ8" i="146"/>
  <c r="AQ9" i="146"/>
  <c r="AQ10" i="146"/>
  <c r="AQ11" i="146"/>
  <c r="AQ12" i="146"/>
  <c r="AQ13" i="146"/>
  <c r="AQ14" i="146"/>
  <c r="AQ15" i="146"/>
  <c r="AQ16" i="146"/>
  <c r="AQ17" i="146"/>
  <c r="AQ18" i="146"/>
  <c r="AQ19" i="146"/>
  <c r="AQ20" i="146"/>
  <c r="AQ21" i="146"/>
  <c r="AQ22" i="146"/>
  <c r="AQ23" i="146"/>
  <c r="AQ24" i="146"/>
  <c r="AQ25" i="146"/>
  <c r="AQ26" i="146"/>
  <c r="AQ27" i="146"/>
  <c r="AQ28" i="146"/>
  <c r="AQ29" i="146"/>
  <c r="AQ30" i="146"/>
  <c r="AQ31" i="146"/>
  <c r="AQ32" i="146"/>
  <c r="AQ33" i="146"/>
  <c r="AQ34" i="146"/>
  <c r="AQ35" i="146"/>
  <c r="AQ36" i="146"/>
  <c r="AQ37" i="146"/>
  <c r="AQ38" i="146"/>
  <c r="AQ39" i="146"/>
  <c r="AQ40" i="146"/>
  <c r="AQ41" i="146"/>
  <c r="AQ42" i="146"/>
  <c r="AQ43" i="146"/>
  <c r="AQ44" i="146"/>
  <c r="AQ45" i="146"/>
  <c r="AQ46" i="146"/>
  <c r="AQ47" i="146"/>
  <c r="AQ48" i="146"/>
  <c r="AQ49" i="146"/>
  <c r="AQ50" i="146"/>
  <c r="AQ51" i="146"/>
  <c r="AQ52" i="146"/>
  <c r="AQ53" i="146"/>
  <c r="AQ54" i="146"/>
  <c r="AQ55" i="146"/>
  <c r="AQ56" i="146"/>
  <c r="AQ57" i="146"/>
  <c r="AP3" i="146"/>
  <c r="AP4" i="146"/>
  <c r="AP5" i="146"/>
  <c r="AP6" i="146"/>
  <c r="AP7" i="146"/>
  <c r="AP8" i="146"/>
  <c r="AP9" i="146"/>
  <c r="AP10" i="146"/>
  <c r="AP11" i="146"/>
  <c r="AP12" i="146"/>
  <c r="AP13" i="146"/>
  <c r="AP14" i="146"/>
  <c r="AP15" i="146"/>
  <c r="AP16" i="146"/>
  <c r="AP17" i="146"/>
  <c r="AP18" i="146"/>
  <c r="AP19" i="146"/>
  <c r="AP20" i="146"/>
  <c r="AP21" i="146"/>
  <c r="AP22" i="146"/>
  <c r="AP23" i="146"/>
  <c r="AP24" i="146"/>
  <c r="AP25" i="146"/>
  <c r="AP26" i="146"/>
  <c r="AP27" i="146"/>
  <c r="AP28" i="146"/>
  <c r="AP29" i="146"/>
  <c r="AP30" i="146"/>
  <c r="AP31" i="146"/>
  <c r="AP32" i="146"/>
  <c r="AP33" i="146"/>
  <c r="AP34" i="146"/>
  <c r="AP35" i="146"/>
  <c r="AP36" i="146"/>
  <c r="AP37" i="146"/>
  <c r="AP38" i="146"/>
  <c r="AP39" i="146"/>
  <c r="AP40" i="146"/>
  <c r="AP41" i="146"/>
  <c r="AP42" i="146"/>
  <c r="AP43" i="146"/>
  <c r="AP44" i="146"/>
  <c r="AP45" i="146"/>
  <c r="AP46" i="146"/>
  <c r="AP47" i="146"/>
  <c r="AP48" i="146"/>
  <c r="AP49" i="146"/>
  <c r="AP50" i="146"/>
  <c r="AP51" i="146"/>
  <c r="AP52" i="146"/>
  <c r="AP53" i="146"/>
  <c r="AP54" i="146"/>
  <c r="AP55" i="146"/>
  <c r="AP56" i="146"/>
  <c r="AP57" i="146"/>
  <c r="AO3" i="146"/>
  <c r="AO4" i="146"/>
  <c r="AO5" i="146"/>
  <c r="AO6" i="146"/>
  <c r="AO7" i="146"/>
  <c r="AO8" i="146"/>
  <c r="AO9" i="146"/>
  <c r="AO10" i="146"/>
  <c r="AO11" i="146"/>
  <c r="AO12" i="146"/>
  <c r="AO13" i="146"/>
  <c r="AO14" i="146"/>
  <c r="AO15" i="146"/>
  <c r="AO16" i="146"/>
  <c r="AO17" i="146"/>
  <c r="AO18" i="146"/>
  <c r="AO19" i="146"/>
  <c r="AO20" i="146"/>
  <c r="AO21" i="146"/>
  <c r="AO22" i="146"/>
  <c r="AO23" i="146"/>
  <c r="AO24" i="146"/>
  <c r="AO25" i="146"/>
  <c r="AO26" i="146"/>
  <c r="AO27" i="146"/>
  <c r="AO28" i="146"/>
  <c r="AO29" i="146"/>
  <c r="AO30" i="146"/>
  <c r="AO31" i="146"/>
  <c r="AO32" i="146"/>
  <c r="AO33" i="146"/>
  <c r="AO34" i="146"/>
  <c r="AO35" i="146"/>
  <c r="AO36" i="146"/>
  <c r="AO37" i="146"/>
  <c r="AO38" i="146"/>
  <c r="AO39" i="146"/>
  <c r="AO40" i="146"/>
  <c r="AO41" i="146"/>
  <c r="AO42" i="146"/>
  <c r="AO43" i="146"/>
  <c r="AO44" i="146"/>
  <c r="AO45" i="146"/>
  <c r="AO46" i="146"/>
  <c r="AO47" i="146"/>
  <c r="AO48" i="146"/>
  <c r="AO49" i="146"/>
  <c r="AO50" i="146"/>
  <c r="AO51" i="146"/>
  <c r="AO52" i="146"/>
  <c r="AO53" i="146"/>
  <c r="AO54" i="146"/>
  <c r="AO55" i="146"/>
  <c r="AO56" i="146"/>
  <c r="AO57" i="146"/>
  <c r="AM3" i="146"/>
  <c r="AM4" i="146"/>
  <c r="AM5" i="146"/>
  <c r="AM6" i="146"/>
  <c r="AM7" i="146"/>
  <c r="AM8" i="146"/>
  <c r="AM9" i="146"/>
  <c r="AM10" i="146"/>
  <c r="AM11" i="146"/>
  <c r="AM12" i="146"/>
  <c r="AM13" i="146"/>
  <c r="AM14" i="146"/>
  <c r="AM15" i="146"/>
  <c r="AM16" i="146"/>
  <c r="AM17" i="146"/>
  <c r="AM18" i="146"/>
  <c r="AM19" i="146"/>
  <c r="AM20" i="146"/>
  <c r="AM21" i="146"/>
  <c r="AM22" i="146"/>
  <c r="AM23" i="146"/>
  <c r="AM24" i="146"/>
  <c r="AM25" i="146"/>
  <c r="AM26" i="146"/>
  <c r="AM27" i="146"/>
  <c r="AM28" i="146"/>
  <c r="AM29" i="146"/>
  <c r="AM30" i="146"/>
  <c r="AM31" i="146"/>
  <c r="AM32" i="146"/>
  <c r="AM33" i="146"/>
  <c r="AM34" i="146"/>
  <c r="AM35" i="146"/>
  <c r="AM36" i="146"/>
  <c r="AM37" i="146"/>
  <c r="AM38" i="146"/>
  <c r="AM39" i="146"/>
  <c r="AM40" i="146"/>
  <c r="AM41" i="146"/>
  <c r="AM42" i="146"/>
  <c r="AM43" i="146"/>
  <c r="AM44" i="146"/>
  <c r="AM45" i="146"/>
  <c r="AM46" i="146"/>
  <c r="AM47" i="146"/>
  <c r="AM48" i="146"/>
  <c r="AM49" i="146"/>
  <c r="AM50" i="146"/>
  <c r="AM51" i="146"/>
  <c r="AM52" i="146"/>
  <c r="AM53" i="146"/>
  <c r="AM54" i="146"/>
  <c r="AM55" i="146"/>
  <c r="AM56" i="146"/>
  <c r="AM57" i="146"/>
  <c r="AL3" i="146"/>
  <c r="AL4" i="146"/>
  <c r="AL5" i="146"/>
  <c r="AL6" i="146"/>
  <c r="AL7" i="146"/>
  <c r="AL8" i="146"/>
  <c r="AL9" i="146"/>
  <c r="AL10" i="146"/>
  <c r="AL11" i="146"/>
  <c r="AL12" i="146"/>
  <c r="AL13" i="146"/>
  <c r="AL14" i="146"/>
  <c r="AL15" i="146"/>
  <c r="AL16" i="146"/>
  <c r="AL17" i="146"/>
  <c r="AL18" i="146"/>
  <c r="AL19" i="146"/>
  <c r="AL20" i="146"/>
  <c r="AL21" i="146"/>
  <c r="AL22" i="146"/>
  <c r="AL23" i="146"/>
  <c r="AL24" i="146"/>
  <c r="AL25" i="146"/>
  <c r="AL26" i="146"/>
  <c r="AL27" i="146"/>
  <c r="AL28" i="146"/>
  <c r="AL29" i="146"/>
  <c r="AL30" i="146"/>
  <c r="AL31" i="146"/>
  <c r="AL32" i="146"/>
  <c r="AL33" i="146"/>
  <c r="AL34" i="146"/>
  <c r="AL35" i="146"/>
  <c r="AL36" i="146"/>
  <c r="AL37" i="146"/>
  <c r="AL38" i="146"/>
  <c r="AL39" i="146"/>
  <c r="AL40" i="146"/>
  <c r="AL41" i="146"/>
  <c r="AL42" i="146"/>
  <c r="AL43" i="146"/>
  <c r="AL44" i="146"/>
  <c r="AL45" i="146"/>
  <c r="AL46" i="146"/>
  <c r="AL47" i="146"/>
  <c r="AL48" i="146"/>
  <c r="AL49" i="146"/>
  <c r="AL50" i="146"/>
  <c r="AL51" i="146"/>
  <c r="AL52" i="146"/>
  <c r="AL53" i="146"/>
  <c r="AL54" i="146"/>
  <c r="AL55" i="146"/>
  <c r="AL56" i="146"/>
  <c r="AL57" i="146"/>
  <c r="AK4" i="146"/>
  <c r="AK5" i="146"/>
  <c r="AK6" i="146"/>
  <c r="AK7" i="146"/>
  <c r="AK8" i="146"/>
  <c r="AK9" i="146"/>
  <c r="AK10" i="146"/>
  <c r="AK11" i="146"/>
  <c r="AK12" i="146"/>
  <c r="AK13" i="146"/>
  <c r="AK14" i="146"/>
  <c r="AK15" i="146"/>
  <c r="AK16" i="146"/>
  <c r="AK17" i="146"/>
  <c r="AK18" i="146"/>
  <c r="AK19" i="146"/>
  <c r="AK20" i="146"/>
  <c r="AK21" i="146"/>
  <c r="AK22" i="146"/>
  <c r="AK23" i="146"/>
  <c r="AK24" i="146"/>
  <c r="AK25" i="146"/>
  <c r="AK26" i="146"/>
  <c r="AK27" i="146"/>
  <c r="AK28" i="146"/>
  <c r="AK29" i="146"/>
  <c r="AK30" i="146"/>
  <c r="AK31" i="146"/>
  <c r="AK32" i="146"/>
  <c r="AK33" i="146"/>
  <c r="AK34" i="146"/>
  <c r="AK35" i="146"/>
  <c r="AK36" i="146"/>
  <c r="AK37" i="146"/>
  <c r="AK38" i="146"/>
  <c r="AK39" i="146"/>
  <c r="AK40" i="146"/>
  <c r="AK41" i="146"/>
  <c r="AK42" i="146"/>
  <c r="AK43" i="146"/>
  <c r="AK44" i="146"/>
  <c r="AK45" i="146"/>
  <c r="AK46" i="146"/>
  <c r="AK47" i="146"/>
  <c r="AK48" i="146"/>
  <c r="AK49" i="146"/>
  <c r="AK50" i="146"/>
  <c r="AK51" i="146"/>
  <c r="AK52" i="146"/>
  <c r="AK53" i="146"/>
  <c r="AK54" i="146"/>
  <c r="AK55" i="146"/>
  <c r="AK56" i="146"/>
  <c r="AK57" i="146"/>
  <c r="AJ3" i="146"/>
  <c r="AJ4" i="146"/>
  <c r="AJ5" i="146"/>
  <c r="AJ6" i="146"/>
  <c r="AJ7" i="146"/>
  <c r="AJ8" i="146"/>
  <c r="AJ9" i="146"/>
  <c r="AJ10" i="146"/>
  <c r="AJ11" i="146"/>
  <c r="AJ12" i="146"/>
  <c r="AJ13" i="146"/>
  <c r="AJ14" i="146"/>
  <c r="AJ15" i="146"/>
  <c r="AJ16" i="146"/>
  <c r="AJ17" i="146"/>
  <c r="AJ18" i="146"/>
  <c r="AJ19" i="146"/>
  <c r="AJ20" i="146"/>
  <c r="AJ21" i="146"/>
  <c r="AJ22" i="146"/>
  <c r="AJ23" i="146"/>
  <c r="AJ24" i="146"/>
  <c r="AJ25" i="146"/>
  <c r="AJ26" i="146"/>
  <c r="AJ27" i="146"/>
  <c r="AJ28" i="146"/>
  <c r="AJ29" i="146"/>
  <c r="AJ30" i="146"/>
  <c r="AJ31" i="146"/>
  <c r="AJ32" i="146"/>
  <c r="AJ33" i="146"/>
  <c r="AJ34" i="146"/>
  <c r="AJ35" i="146"/>
  <c r="AJ36" i="146"/>
  <c r="AJ37" i="146"/>
  <c r="AJ38" i="146"/>
  <c r="AJ39" i="146"/>
  <c r="AJ40" i="146"/>
  <c r="AJ41" i="146"/>
  <c r="AJ42" i="146"/>
  <c r="AJ43" i="146"/>
  <c r="AJ44" i="146"/>
  <c r="AJ45" i="146"/>
  <c r="AJ46" i="146"/>
  <c r="AJ47" i="146"/>
  <c r="AJ48" i="146"/>
  <c r="AJ49" i="146"/>
  <c r="AJ50" i="146"/>
  <c r="AJ51" i="146"/>
  <c r="AJ52" i="146"/>
  <c r="AJ53" i="146"/>
  <c r="AJ54" i="146"/>
  <c r="AJ55" i="146"/>
  <c r="AJ56" i="146"/>
  <c r="AJ57" i="146"/>
  <c r="AI3" i="146"/>
  <c r="AI4" i="146"/>
  <c r="AI5" i="146"/>
  <c r="AI6" i="146"/>
  <c r="AI7" i="146"/>
  <c r="AI8" i="146"/>
  <c r="AI9" i="146"/>
  <c r="AI10" i="146"/>
  <c r="AI11" i="146"/>
  <c r="AI12" i="146"/>
  <c r="AI13" i="146"/>
  <c r="AI14" i="146"/>
  <c r="AI15" i="146"/>
  <c r="AI16" i="146"/>
  <c r="AI17" i="146"/>
  <c r="AI18" i="146"/>
  <c r="AI19" i="146"/>
  <c r="AI20" i="146"/>
  <c r="AI21" i="146"/>
  <c r="AI22" i="146"/>
  <c r="AI23" i="146"/>
  <c r="AI24" i="146"/>
  <c r="AI25" i="146"/>
  <c r="AI26" i="146"/>
  <c r="AI27" i="146"/>
  <c r="AI28" i="146"/>
  <c r="AI29" i="146"/>
  <c r="AI30" i="146"/>
  <c r="AI31" i="146"/>
  <c r="AI32" i="146"/>
  <c r="AI33" i="146"/>
  <c r="AI34" i="146"/>
  <c r="AI35" i="146"/>
  <c r="AI36" i="146"/>
  <c r="AI37" i="146"/>
  <c r="AI38" i="146"/>
  <c r="AI39" i="146"/>
  <c r="AI40" i="146"/>
  <c r="AI41" i="146"/>
  <c r="AI42" i="146"/>
  <c r="AI43" i="146"/>
  <c r="AI44" i="146"/>
  <c r="AI45" i="146"/>
  <c r="AI46" i="146"/>
  <c r="AI47" i="146"/>
  <c r="AI48" i="146"/>
  <c r="AI49" i="146"/>
  <c r="AI50" i="146"/>
  <c r="AI51" i="146"/>
  <c r="AI52" i="146"/>
  <c r="AI53" i="146"/>
  <c r="AI54" i="146"/>
  <c r="AI55" i="146"/>
  <c r="AI56" i="146"/>
  <c r="AI57" i="146"/>
  <c r="AH3" i="146"/>
  <c r="AH4" i="146"/>
  <c r="AH5" i="146"/>
  <c r="AH6" i="146"/>
  <c r="AH7" i="146"/>
  <c r="AH8" i="146"/>
  <c r="AH9" i="146"/>
  <c r="AH10" i="146"/>
  <c r="AH11" i="146"/>
  <c r="AH12" i="146"/>
  <c r="AH13" i="146"/>
  <c r="AH14" i="146"/>
  <c r="AH15" i="146"/>
  <c r="AH16" i="146"/>
  <c r="AH17" i="146"/>
  <c r="AH18" i="146"/>
  <c r="AH19" i="146"/>
  <c r="AH20" i="146"/>
  <c r="AH21" i="146"/>
  <c r="AH22" i="146"/>
  <c r="AH23" i="146"/>
  <c r="AH24" i="146"/>
  <c r="AH25" i="146"/>
  <c r="AH26" i="146"/>
  <c r="AH27" i="146"/>
  <c r="AH28" i="146"/>
  <c r="AH29" i="146"/>
  <c r="AH30" i="146"/>
  <c r="AH31" i="146"/>
  <c r="AH32" i="146"/>
  <c r="AH33" i="146"/>
  <c r="AH34" i="146"/>
  <c r="AH35" i="146"/>
  <c r="AH36" i="146"/>
  <c r="AH37" i="146"/>
  <c r="AH38" i="146"/>
  <c r="AH39" i="146"/>
  <c r="AH40" i="146"/>
  <c r="AH41" i="146"/>
  <c r="AH42" i="146"/>
  <c r="AH43" i="146"/>
  <c r="AH44" i="146"/>
  <c r="AH45" i="146"/>
  <c r="AH46" i="146"/>
  <c r="AH47" i="146"/>
  <c r="AH48" i="146"/>
  <c r="AH49" i="146"/>
  <c r="AH50" i="146"/>
  <c r="AH51" i="146"/>
  <c r="AH52" i="146"/>
  <c r="AH53" i="146"/>
  <c r="AH54" i="146"/>
  <c r="AH55" i="146"/>
  <c r="AH56" i="146"/>
  <c r="AH57" i="146"/>
  <c r="AG3" i="146"/>
  <c r="AG4" i="146"/>
  <c r="AG5" i="146"/>
  <c r="AG6" i="146"/>
  <c r="AG7" i="146"/>
  <c r="AG8" i="146"/>
  <c r="AG9" i="146"/>
  <c r="AG10" i="146"/>
  <c r="AG11" i="146"/>
  <c r="AG12" i="146"/>
  <c r="AG13" i="146"/>
  <c r="AG14" i="146"/>
  <c r="AG15" i="146"/>
  <c r="AG16" i="146"/>
  <c r="AG17" i="146"/>
  <c r="AG18" i="146"/>
  <c r="AG19" i="146"/>
  <c r="AG20" i="146"/>
  <c r="AG21" i="146"/>
  <c r="AG22" i="146"/>
  <c r="AG23" i="146"/>
  <c r="AG24" i="146"/>
  <c r="AG25" i="146"/>
  <c r="AG26" i="146"/>
  <c r="AG27" i="146"/>
  <c r="AG28" i="146"/>
  <c r="AG29" i="146"/>
  <c r="AG30" i="146"/>
  <c r="AG31" i="146"/>
  <c r="AG32" i="146"/>
  <c r="AG33" i="146"/>
  <c r="AG34" i="146"/>
  <c r="AG35" i="146"/>
  <c r="AG36" i="146"/>
  <c r="AG37" i="146"/>
  <c r="AG38" i="146"/>
  <c r="AG39" i="146"/>
  <c r="AG40" i="146"/>
  <c r="AG41" i="146"/>
  <c r="AG42" i="146"/>
  <c r="AG43" i="146"/>
  <c r="AG44" i="146"/>
  <c r="AG45" i="146"/>
  <c r="AG46" i="146"/>
  <c r="AG47" i="146"/>
  <c r="AG48" i="146"/>
  <c r="AG49" i="146"/>
  <c r="AG50" i="146"/>
  <c r="AG51" i="146"/>
  <c r="AG52" i="146"/>
  <c r="AG53" i="146"/>
  <c r="AG54" i="146"/>
  <c r="AG55" i="146"/>
  <c r="AG56" i="146"/>
  <c r="AG57" i="146"/>
  <c r="AF3" i="146"/>
  <c r="AF4" i="146"/>
  <c r="AF5" i="146"/>
  <c r="AF6" i="146"/>
  <c r="AF7" i="146"/>
  <c r="AF8" i="146"/>
  <c r="AF9" i="146"/>
  <c r="AF10" i="146"/>
  <c r="AF11" i="146"/>
  <c r="AF12" i="146"/>
  <c r="AF13" i="146"/>
  <c r="AF14" i="146"/>
  <c r="AF15" i="146"/>
  <c r="AF16" i="146"/>
  <c r="AF17" i="146"/>
  <c r="AF18" i="146"/>
  <c r="AF19" i="146"/>
  <c r="AF20" i="146"/>
  <c r="AF21" i="146"/>
  <c r="AF22" i="146"/>
  <c r="AF23" i="146"/>
  <c r="AF24" i="146"/>
  <c r="AF25" i="146"/>
  <c r="AF26" i="146"/>
  <c r="AF27" i="146"/>
  <c r="AF28" i="146"/>
  <c r="AF29" i="146"/>
  <c r="AF30" i="146"/>
  <c r="AF31" i="146"/>
  <c r="AF32" i="146"/>
  <c r="AF33" i="146"/>
  <c r="AF34" i="146"/>
  <c r="AF35" i="146"/>
  <c r="AF36" i="146"/>
  <c r="AF37" i="146"/>
  <c r="AF38" i="146"/>
  <c r="AF39" i="146"/>
  <c r="AF40" i="146"/>
  <c r="AF41" i="146"/>
  <c r="AF42" i="146"/>
  <c r="AF43" i="146"/>
  <c r="AF44" i="146"/>
  <c r="AF45" i="146"/>
  <c r="AF46" i="146"/>
  <c r="AF47" i="146"/>
  <c r="AF48" i="146"/>
  <c r="AF49" i="146"/>
  <c r="AF50" i="146"/>
  <c r="AF51" i="146"/>
  <c r="AF52" i="146"/>
  <c r="AF53" i="146"/>
  <c r="AF54" i="146"/>
  <c r="AF55" i="146"/>
  <c r="AF56" i="146"/>
  <c r="AF57" i="146"/>
  <c r="AE3" i="146"/>
  <c r="AE4" i="146"/>
  <c r="AE5" i="146"/>
  <c r="AE6" i="146"/>
  <c r="AE7" i="146"/>
  <c r="AE8" i="146"/>
  <c r="AE9" i="146"/>
  <c r="AE10" i="146"/>
  <c r="AE11" i="146"/>
  <c r="AE12" i="146"/>
  <c r="AE13" i="146"/>
  <c r="AE14" i="146"/>
  <c r="AE15" i="146"/>
  <c r="AE16" i="146"/>
  <c r="AE17" i="146"/>
  <c r="AE18" i="146"/>
  <c r="AE19" i="146"/>
  <c r="AE20" i="146"/>
  <c r="AE21" i="146"/>
  <c r="AE22" i="146"/>
  <c r="AE23" i="146"/>
  <c r="AE24" i="146"/>
  <c r="AE25" i="146"/>
  <c r="AE26" i="146"/>
  <c r="AE27" i="146"/>
  <c r="AE28" i="146"/>
  <c r="AE29" i="146"/>
  <c r="AE30" i="146"/>
  <c r="AE31" i="146"/>
  <c r="AE32" i="146"/>
  <c r="AE33" i="146"/>
  <c r="AE34" i="146"/>
  <c r="AE35" i="146"/>
  <c r="AE36" i="146"/>
  <c r="AE37" i="146"/>
  <c r="AE38" i="146"/>
  <c r="AE39" i="146"/>
  <c r="AE40" i="146"/>
  <c r="AE41" i="146"/>
  <c r="AE42" i="146"/>
  <c r="AE43" i="146"/>
  <c r="AE44" i="146"/>
  <c r="AE45" i="146"/>
  <c r="AE46" i="146"/>
  <c r="AE47" i="146"/>
  <c r="AE48" i="146"/>
  <c r="AE49" i="146"/>
  <c r="AE50" i="146"/>
  <c r="AE51" i="146"/>
  <c r="AE52" i="146"/>
  <c r="AE53" i="146"/>
  <c r="AE54" i="146"/>
  <c r="AE55" i="146"/>
  <c r="AE56" i="146"/>
  <c r="AE57" i="146"/>
  <c r="AD3" i="146"/>
  <c r="AD4" i="146"/>
  <c r="AD5" i="146"/>
  <c r="AD6" i="146"/>
  <c r="AD7" i="146"/>
  <c r="AD8" i="146"/>
  <c r="AD9" i="146"/>
  <c r="AD10" i="146"/>
  <c r="AD11" i="146"/>
  <c r="AD12" i="146"/>
  <c r="AD13" i="146"/>
  <c r="AD14" i="146"/>
  <c r="AD15" i="146"/>
  <c r="AD16" i="146"/>
  <c r="AD17" i="146"/>
  <c r="AD18" i="146"/>
  <c r="AD19" i="146"/>
  <c r="AD20" i="146"/>
  <c r="AD21" i="146"/>
  <c r="AD22" i="146"/>
  <c r="AD23" i="146"/>
  <c r="AD24" i="146"/>
  <c r="AD25" i="146"/>
  <c r="AD26" i="146"/>
  <c r="AD27" i="146"/>
  <c r="AD28" i="146"/>
  <c r="AD29" i="146"/>
  <c r="AD30" i="146"/>
  <c r="AD31" i="146"/>
  <c r="AD32" i="146"/>
  <c r="AD33" i="146"/>
  <c r="AD34" i="146"/>
  <c r="AD35" i="146"/>
  <c r="AD36" i="146"/>
  <c r="AD37" i="146"/>
  <c r="AD38" i="146"/>
  <c r="AD39" i="146"/>
  <c r="AD40" i="146"/>
  <c r="AD41" i="146"/>
  <c r="AD42" i="146"/>
  <c r="AD43" i="146"/>
  <c r="AD44" i="146"/>
  <c r="AD45" i="146"/>
  <c r="AD46" i="146"/>
  <c r="AD47" i="146"/>
  <c r="AD48" i="146"/>
  <c r="AD49" i="146"/>
  <c r="AD50" i="146"/>
  <c r="AD51" i="146"/>
  <c r="AD52" i="146"/>
  <c r="AD53" i="146"/>
  <c r="AD54" i="146"/>
  <c r="AD55" i="146"/>
  <c r="AD56" i="146"/>
  <c r="AD57" i="146"/>
  <c r="AC3" i="146"/>
  <c r="AC4" i="146"/>
  <c r="AC5" i="146"/>
  <c r="AC6" i="146"/>
  <c r="AC7" i="146"/>
  <c r="AC8" i="146"/>
  <c r="AC9" i="146"/>
  <c r="AC10" i="146"/>
  <c r="AC11" i="146"/>
  <c r="AC12" i="146"/>
  <c r="AC13" i="146"/>
  <c r="AC14" i="146"/>
  <c r="AC15" i="146"/>
  <c r="AC16" i="146"/>
  <c r="AC17" i="146"/>
  <c r="AC18" i="146"/>
  <c r="AC19" i="146"/>
  <c r="AC20" i="146"/>
  <c r="AC21" i="146"/>
  <c r="AC22" i="146"/>
  <c r="AC23" i="146"/>
  <c r="AC24" i="146"/>
  <c r="AC25" i="146"/>
  <c r="AC26" i="146"/>
  <c r="AC27" i="146"/>
  <c r="AC28" i="146"/>
  <c r="AC29" i="146"/>
  <c r="AC30" i="146"/>
  <c r="AC31" i="146"/>
  <c r="AC32" i="146"/>
  <c r="AC33" i="146"/>
  <c r="AC34" i="146"/>
  <c r="AC35" i="146"/>
  <c r="AC36" i="146"/>
  <c r="AC37" i="146"/>
  <c r="AC38" i="146"/>
  <c r="AC39" i="146"/>
  <c r="AC40" i="146"/>
  <c r="AC41" i="146"/>
  <c r="AC42" i="146"/>
  <c r="AC43" i="146"/>
  <c r="AC44" i="146"/>
  <c r="AC45" i="146"/>
  <c r="AC46" i="146"/>
  <c r="AC47" i="146"/>
  <c r="AC48" i="146"/>
  <c r="AC49" i="146"/>
  <c r="AC50" i="146"/>
  <c r="AC51" i="146"/>
  <c r="AC52" i="146"/>
  <c r="AC53" i="146"/>
  <c r="AC54" i="146"/>
  <c r="AC55" i="146"/>
  <c r="AC56" i="146"/>
  <c r="AC57" i="146"/>
  <c r="AB3" i="146"/>
  <c r="AB4" i="146"/>
  <c r="AB5" i="146"/>
  <c r="AB6" i="146"/>
  <c r="AB7" i="146"/>
  <c r="AB8" i="146"/>
  <c r="AB9" i="146"/>
  <c r="AB10" i="146"/>
  <c r="AB11" i="146"/>
  <c r="AB12" i="146"/>
  <c r="AB13" i="146"/>
  <c r="AB14" i="146"/>
  <c r="AB15" i="146"/>
  <c r="AB16" i="146"/>
  <c r="AB17" i="146"/>
  <c r="AB18" i="146"/>
  <c r="AB19" i="146"/>
  <c r="AB20" i="146"/>
  <c r="AB21" i="146"/>
  <c r="AB22" i="146"/>
  <c r="AB23" i="146"/>
  <c r="AB24" i="146"/>
  <c r="AB25" i="146"/>
  <c r="AB26" i="146"/>
  <c r="AB27" i="146"/>
  <c r="AB28" i="146"/>
  <c r="AB29" i="146"/>
  <c r="AB30" i="146"/>
  <c r="AB31" i="146"/>
  <c r="AB32" i="146"/>
  <c r="AB33" i="146"/>
  <c r="AB34" i="146"/>
  <c r="AB35" i="146"/>
  <c r="AB36" i="146"/>
  <c r="AB37" i="146"/>
  <c r="AB38" i="146"/>
  <c r="AB39" i="146"/>
  <c r="AB40" i="146"/>
  <c r="AB41" i="146"/>
  <c r="AB42" i="146"/>
  <c r="AB43" i="146"/>
  <c r="AB44" i="146"/>
  <c r="AB45" i="146"/>
  <c r="AB46" i="146"/>
  <c r="AB47" i="146"/>
  <c r="AB48" i="146"/>
  <c r="AB49" i="146"/>
  <c r="AB50" i="146"/>
  <c r="AB51" i="146"/>
  <c r="AB52" i="146"/>
  <c r="AB53" i="146"/>
  <c r="AB54" i="146"/>
  <c r="AB55" i="146"/>
  <c r="AB56" i="146"/>
  <c r="AB57" i="146"/>
  <c r="AA5" i="146"/>
  <c r="AA6" i="146"/>
  <c r="AA7" i="146"/>
  <c r="AA8" i="146"/>
  <c r="AA9" i="146"/>
  <c r="AA10" i="146"/>
  <c r="AA11" i="146"/>
  <c r="AA12" i="146"/>
  <c r="AA13" i="146"/>
  <c r="AA14" i="146"/>
  <c r="AA15" i="146"/>
  <c r="AA16" i="146"/>
  <c r="AA17" i="146"/>
  <c r="AA18" i="146"/>
  <c r="AA19" i="146"/>
  <c r="AA20" i="146"/>
  <c r="AA21" i="146"/>
  <c r="AA22" i="146"/>
  <c r="AA23" i="146"/>
  <c r="AA24" i="146"/>
  <c r="AA25" i="146"/>
  <c r="AA26" i="146"/>
  <c r="AA27" i="146"/>
  <c r="AA28" i="146"/>
  <c r="AA29" i="146"/>
  <c r="AA30" i="146"/>
  <c r="AA31" i="146"/>
  <c r="AA32" i="146"/>
  <c r="AA33" i="146"/>
  <c r="AA34" i="146"/>
  <c r="AA35" i="146"/>
  <c r="AA36" i="146"/>
  <c r="AA37" i="146"/>
  <c r="AA38" i="146"/>
  <c r="AA39" i="146"/>
  <c r="AA40" i="146"/>
  <c r="AA41" i="146"/>
  <c r="AA42" i="146"/>
  <c r="AA43" i="146"/>
  <c r="AA44" i="146"/>
  <c r="AA45" i="146"/>
  <c r="AA46" i="146"/>
  <c r="AA47" i="146"/>
  <c r="AA48" i="146"/>
  <c r="AA49" i="146"/>
  <c r="AA50" i="146"/>
  <c r="AA51" i="146"/>
  <c r="AA52" i="146"/>
  <c r="AA53" i="146"/>
  <c r="AA54" i="146"/>
  <c r="AA55" i="146"/>
  <c r="AA56" i="146"/>
  <c r="AA57" i="146"/>
  <c r="Z3" i="146"/>
  <c r="Z4" i="146"/>
  <c r="Z5" i="146"/>
  <c r="Z6" i="146"/>
  <c r="Z7" i="146"/>
  <c r="Z8" i="146"/>
  <c r="Z9" i="146"/>
  <c r="Z10" i="146"/>
  <c r="Z11" i="146"/>
  <c r="Z12" i="146"/>
  <c r="Z13" i="146"/>
  <c r="Z14" i="146"/>
  <c r="Z15" i="146"/>
  <c r="Z16" i="146"/>
  <c r="Z17" i="146"/>
  <c r="Z18" i="146"/>
  <c r="Z19" i="146"/>
  <c r="Z20" i="146"/>
  <c r="Z21" i="146"/>
  <c r="Z22" i="146"/>
  <c r="Z23" i="146"/>
  <c r="Z24" i="146"/>
  <c r="Z25" i="146"/>
  <c r="Z26" i="146"/>
  <c r="Z27" i="146"/>
  <c r="Z28" i="146"/>
  <c r="Z29" i="146"/>
  <c r="Z30" i="146"/>
  <c r="Z31" i="146"/>
  <c r="Z32" i="146"/>
  <c r="Z33" i="146"/>
  <c r="Z34" i="146"/>
  <c r="Z35" i="146"/>
  <c r="Z36" i="146"/>
  <c r="Z37" i="146"/>
  <c r="Z38" i="146"/>
  <c r="Z39" i="146"/>
  <c r="Z40" i="146"/>
  <c r="Z41" i="146"/>
  <c r="Z42" i="146"/>
  <c r="Z43" i="146"/>
  <c r="Z44" i="146"/>
  <c r="Z45" i="146"/>
  <c r="Z46" i="146"/>
  <c r="Z47" i="146"/>
  <c r="Z48" i="146"/>
  <c r="Z49" i="146"/>
  <c r="Z50" i="146"/>
  <c r="Z51" i="146"/>
  <c r="Z52" i="146"/>
  <c r="Z53" i="146"/>
  <c r="Z54" i="146"/>
  <c r="Z55" i="146"/>
  <c r="Z56" i="146"/>
  <c r="Z57" i="146"/>
  <c r="Y3" i="146"/>
  <c r="Y4" i="146"/>
  <c r="Y5" i="146"/>
  <c r="Y6" i="146"/>
  <c r="Y7" i="146"/>
  <c r="Y8" i="146"/>
  <c r="Y9" i="146"/>
  <c r="Y10" i="146"/>
  <c r="Y11" i="146"/>
  <c r="Y12" i="146"/>
  <c r="Y13" i="146"/>
  <c r="Y14" i="146"/>
  <c r="Y15" i="146"/>
  <c r="Y16" i="146"/>
  <c r="Y17" i="146"/>
  <c r="Y18" i="146"/>
  <c r="Y19" i="146"/>
  <c r="Y20" i="146"/>
  <c r="Y21" i="146"/>
  <c r="Y22" i="146"/>
  <c r="Y23" i="146"/>
  <c r="Y24" i="146"/>
  <c r="Y26" i="146"/>
  <c r="Y27" i="146"/>
  <c r="Y28" i="146"/>
  <c r="Y29" i="146"/>
  <c r="Y30" i="146"/>
  <c r="Y31" i="146"/>
  <c r="Y32" i="146"/>
  <c r="Y33" i="146"/>
  <c r="Y34" i="146"/>
  <c r="Y35" i="146"/>
  <c r="Y36" i="146"/>
  <c r="Y37" i="146"/>
  <c r="Y38" i="146"/>
  <c r="Y39" i="146"/>
  <c r="Y40" i="146"/>
  <c r="Y41" i="146"/>
  <c r="Y42" i="146"/>
  <c r="Y43" i="146"/>
  <c r="Y44" i="146"/>
  <c r="Y45" i="146"/>
  <c r="Y46" i="146"/>
  <c r="Y47" i="146"/>
  <c r="Y48" i="146"/>
  <c r="Y49" i="146"/>
  <c r="Y50" i="146"/>
  <c r="Y51" i="146"/>
  <c r="Y52" i="146"/>
  <c r="Y53" i="146"/>
  <c r="Y54" i="146"/>
  <c r="Y55" i="146"/>
  <c r="Y56" i="146"/>
  <c r="Y57" i="146"/>
  <c r="W3" i="146"/>
  <c r="W4" i="146"/>
  <c r="W5" i="146"/>
  <c r="W6" i="146"/>
  <c r="W7" i="146"/>
  <c r="W8" i="146"/>
  <c r="W9" i="146"/>
  <c r="W10" i="146"/>
  <c r="W11" i="146"/>
  <c r="W12" i="146"/>
  <c r="W13" i="146"/>
  <c r="W14" i="146"/>
  <c r="W15" i="146"/>
  <c r="W16" i="146"/>
  <c r="W17" i="146"/>
  <c r="W18" i="146"/>
  <c r="W19" i="146"/>
  <c r="W20" i="146"/>
  <c r="W21" i="146"/>
  <c r="W22" i="146"/>
  <c r="W23" i="146"/>
  <c r="W24" i="146"/>
  <c r="W25" i="146"/>
  <c r="W26" i="146"/>
  <c r="W27" i="146"/>
  <c r="W28" i="146"/>
  <c r="W29" i="146"/>
  <c r="W30" i="146"/>
  <c r="W31" i="146"/>
  <c r="W32" i="146"/>
  <c r="W33" i="146"/>
  <c r="W34" i="146"/>
  <c r="W35" i="146"/>
  <c r="W36" i="146"/>
  <c r="W37" i="146"/>
  <c r="W38" i="146"/>
  <c r="W39" i="146"/>
  <c r="W40" i="146"/>
  <c r="W41" i="146"/>
  <c r="W42" i="146"/>
  <c r="W43" i="146"/>
  <c r="W44" i="146"/>
  <c r="W45" i="146"/>
  <c r="W46" i="146"/>
  <c r="W47" i="146"/>
  <c r="W48" i="146"/>
  <c r="W49" i="146"/>
  <c r="W50" i="146"/>
  <c r="W51" i="146"/>
  <c r="W52" i="146"/>
  <c r="W53" i="146"/>
  <c r="W54" i="146"/>
  <c r="W55" i="146"/>
  <c r="W56" i="146"/>
  <c r="W57" i="146"/>
  <c r="V3" i="146"/>
  <c r="V4" i="146"/>
  <c r="V5" i="146"/>
  <c r="V6" i="146"/>
  <c r="V7" i="146"/>
  <c r="V8" i="146"/>
  <c r="V9" i="146"/>
  <c r="V10" i="146"/>
  <c r="V11" i="146"/>
  <c r="V12" i="146"/>
  <c r="V13" i="146"/>
  <c r="V14" i="146"/>
  <c r="V15" i="146"/>
  <c r="V16" i="146"/>
  <c r="V17" i="146"/>
  <c r="V18" i="146"/>
  <c r="V19" i="146"/>
  <c r="V20" i="146"/>
  <c r="V21" i="146"/>
  <c r="V22" i="146"/>
  <c r="V23" i="146"/>
  <c r="V24" i="146"/>
  <c r="V25" i="146"/>
  <c r="V26" i="146"/>
  <c r="V27" i="146"/>
  <c r="V28" i="146"/>
  <c r="V29" i="146"/>
  <c r="V30" i="146"/>
  <c r="V31" i="146"/>
  <c r="V32" i="146"/>
  <c r="V33" i="146"/>
  <c r="V34" i="146"/>
  <c r="V35" i="146"/>
  <c r="V36" i="146"/>
  <c r="V37" i="146"/>
  <c r="V38" i="146"/>
  <c r="V39" i="146"/>
  <c r="V40" i="146"/>
  <c r="V41" i="146"/>
  <c r="V42" i="146"/>
  <c r="V43" i="146"/>
  <c r="V44" i="146"/>
  <c r="V45" i="146"/>
  <c r="V46" i="146"/>
  <c r="V47" i="146"/>
  <c r="V48" i="146"/>
  <c r="V49" i="146"/>
  <c r="V50" i="146"/>
  <c r="V51" i="146"/>
  <c r="V52" i="146"/>
  <c r="V53" i="146"/>
  <c r="V54" i="146"/>
  <c r="V55" i="146"/>
  <c r="V56" i="146"/>
  <c r="V57" i="146"/>
  <c r="U3" i="146"/>
  <c r="U4" i="146"/>
  <c r="U5" i="146"/>
  <c r="U6" i="146"/>
  <c r="U7" i="146"/>
  <c r="U8" i="146"/>
  <c r="U9" i="146"/>
  <c r="U10" i="146"/>
  <c r="U11" i="146"/>
  <c r="U12" i="146"/>
  <c r="U13" i="146"/>
  <c r="U14" i="146"/>
  <c r="U15" i="146"/>
  <c r="U16" i="146"/>
  <c r="U17" i="146"/>
  <c r="U18" i="146"/>
  <c r="U19" i="146"/>
  <c r="U20" i="146"/>
  <c r="U21" i="146"/>
  <c r="U22" i="146"/>
  <c r="U23" i="146"/>
  <c r="U24" i="146"/>
  <c r="U25" i="146"/>
  <c r="U26" i="146"/>
  <c r="U27" i="146"/>
  <c r="U28" i="146"/>
  <c r="U29" i="146"/>
  <c r="U30" i="146"/>
  <c r="U31" i="146"/>
  <c r="U32" i="146"/>
  <c r="U33" i="146"/>
  <c r="U34" i="146"/>
  <c r="U35" i="146"/>
  <c r="U36" i="146"/>
  <c r="U37" i="146"/>
  <c r="U38" i="146"/>
  <c r="U39" i="146"/>
  <c r="U40" i="146"/>
  <c r="U41" i="146"/>
  <c r="U42" i="146"/>
  <c r="U43" i="146"/>
  <c r="U44" i="146"/>
  <c r="U45" i="146"/>
  <c r="U46" i="146"/>
  <c r="U47" i="146"/>
  <c r="U48" i="146"/>
  <c r="U49" i="146"/>
  <c r="U50" i="146"/>
  <c r="U51" i="146"/>
  <c r="U52" i="146"/>
  <c r="U53" i="146"/>
  <c r="U54" i="146"/>
  <c r="U55" i="146"/>
  <c r="U56" i="146"/>
  <c r="U57" i="146"/>
  <c r="T3" i="146"/>
  <c r="T4" i="146"/>
  <c r="T5" i="146"/>
  <c r="T6" i="146"/>
  <c r="T7" i="146"/>
  <c r="T8" i="146"/>
  <c r="T9" i="146"/>
  <c r="T10" i="146"/>
  <c r="T11" i="146"/>
  <c r="T12" i="146"/>
  <c r="T13" i="146"/>
  <c r="T14" i="146"/>
  <c r="T15" i="146"/>
  <c r="T16" i="146"/>
  <c r="T17" i="146"/>
  <c r="T18" i="146"/>
  <c r="T19" i="146"/>
  <c r="T20" i="146"/>
  <c r="T21" i="146"/>
  <c r="T22" i="146"/>
  <c r="T23" i="146"/>
  <c r="T24" i="146"/>
  <c r="T25" i="146"/>
  <c r="T26" i="146"/>
  <c r="T27" i="146"/>
  <c r="T28" i="146"/>
  <c r="T29" i="146"/>
  <c r="T30" i="146"/>
  <c r="T31" i="146"/>
  <c r="T32" i="146"/>
  <c r="T33" i="146"/>
  <c r="T34" i="146"/>
  <c r="T35" i="146"/>
  <c r="T36" i="146"/>
  <c r="T37" i="146"/>
  <c r="T38" i="146"/>
  <c r="T39" i="146"/>
  <c r="T40" i="146"/>
  <c r="T41" i="146"/>
  <c r="T42" i="146"/>
  <c r="T43" i="146"/>
  <c r="T44" i="146"/>
  <c r="T45" i="146"/>
  <c r="T46" i="146"/>
  <c r="T47" i="146"/>
  <c r="T48" i="146"/>
  <c r="T49" i="146"/>
  <c r="T50" i="146"/>
  <c r="T51" i="146"/>
  <c r="T52" i="146"/>
  <c r="T53" i="146"/>
  <c r="T54" i="146"/>
  <c r="T55" i="146"/>
  <c r="T56" i="146"/>
  <c r="T57" i="146"/>
  <c r="S3" i="146"/>
  <c r="S4" i="146"/>
  <c r="S5" i="146"/>
  <c r="S6" i="146"/>
  <c r="S7" i="146"/>
  <c r="S8" i="146"/>
  <c r="S9" i="146"/>
  <c r="S10" i="146"/>
  <c r="S11" i="146"/>
  <c r="S12" i="146"/>
  <c r="S13" i="146"/>
  <c r="S14" i="146"/>
  <c r="S15" i="146"/>
  <c r="S16" i="146"/>
  <c r="S17" i="146"/>
  <c r="S18" i="146"/>
  <c r="S19" i="146"/>
  <c r="S20" i="146"/>
  <c r="S21" i="146"/>
  <c r="S22" i="146"/>
  <c r="S23" i="146"/>
  <c r="S24" i="146"/>
  <c r="S25" i="146"/>
  <c r="S26" i="146"/>
  <c r="S27" i="146"/>
  <c r="S28" i="146"/>
  <c r="S29" i="146"/>
  <c r="S30" i="146"/>
  <c r="S31" i="146"/>
  <c r="S32" i="146"/>
  <c r="S33" i="146"/>
  <c r="S34" i="146"/>
  <c r="S35" i="146"/>
  <c r="S36" i="146"/>
  <c r="S37" i="146"/>
  <c r="S38" i="146"/>
  <c r="S39" i="146"/>
  <c r="S40" i="146"/>
  <c r="S41" i="146"/>
  <c r="S42" i="146"/>
  <c r="S43" i="146"/>
  <c r="S44" i="146"/>
  <c r="S45" i="146"/>
  <c r="S46" i="146"/>
  <c r="S47" i="146"/>
  <c r="S48" i="146"/>
  <c r="S49" i="146"/>
  <c r="S50" i="146"/>
  <c r="S51" i="146"/>
  <c r="S52" i="146"/>
  <c r="S53" i="146"/>
  <c r="S54" i="146"/>
  <c r="S55" i="146"/>
  <c r="S56" i="146"/>
  <c r="S57" i="146"/>
  <c r="R3" i="146"/>
  <c r="R4" i="146"/>
  <c r="R5" i="146"/>
  <c r="R6" i="146"/>
  <c r="R7" i="146"/>
  <c r="R8" i="146"/>
  <c r="R9" i="146"/>
  <c r="R10" i="146"/>
  <c r="R11" i="146"/>
  <c r="R12" i="146"/>
  <c r="R13" i="146"/>
  <c r="R14" i="146"/>
  <c r="R15" i="146"/>
  <c r="R16" i="146"/>
  <c r="R17" i="146"/>
  <c r="R18" i="146"/>
  <c r="R19" i="146"/>
  <c r="R20" i="146"/>
  <c r="R21" i="146"/>
  <c r="R22" i="146"/>
  <c r="R23" i="146"/>
  <c r="R24" i="146"/>
  <c r="R25" i="146"/>
  <c r="R26" i="146"/>
  <c r="R27" i="146"/>
  <c r="R28" i="146"/>
  <c r="R29" i="146"/>
  <c r="R30" i="146"/>
  <c r="R31" i="146"/>
  <c r="R32" i="146"/>
  <c r="R33" i="146"/>
  <c r="R34" i="146"/>
  <c r="R35" i="146"/>
  <c r="R36" i="146"/>
  <c r="R37" i="146"/>
  <c r="R38" i="146"/>
  <c r="R39" i="146"/>
  <c r="R40" i="146"/>
  <c r="R41" i="146"/>
  <c r="R42" i="146"/>
  <c r="R43" i="146"/>
  <c r="R44" i="146"/>
  <c r="R45" i="146"/>
  <c r="R46" i="146"/>
  <c r="R47" i="146"/>
  <c r="R48" i="146"/>
  <c r="R49" i="146"/>
  <c r="R50" i="146"/>
  <c r="R52" i="146"/>
  <c r="R53" i="146"/>
  <c r="R54" i="146"/>
  <c r="R55" i="146"/>
  <c r="R56" i="146"/>
  <c r="R57" i="146"/>
  <c r="Q3" i="146"/>
  <c r="Q4" i="146"/>
  <c r="Q5" i="146"/>
  <c r="Q6" i="146"/>
  <c r="Q7" i="146"/>
  <c r="Q8" i="146"/>
  <c r="Q9" i="146"/>
  <c r="Q10" i="146"/>
  <c r="Q11" i="146"/>
  <c r="Q12" i="146"/>
  <c r="Q13" i="146"/>
  <c r="Q14" i="146"/>
  <c r="Q15" i="146"/>
  <c r="Q16" i="146"/>
  <c r="Q17" i="146"/>
  <c r="Q18" i="146"/>
  <c r="Q19" i="146"/>
  <c r="Q20" i="146"/>
  <c r="Q21" i="146"/>
  <c r="Q22" i="146"/>
  <c r="Q23" i="146"/>
  <c r="Q24" i="146"/>
  <c r="Q25" i="146"/>
  <c r="Q26" i="146"/>
  <c r="Q27" i="146"/>
  <c r="Q28" i="146"/>
  <c r="Q29" i="146"/>
  <c r="Q30" i="146"/>
  <c r="Q31" i="146"/>
  <c r="Q32" i="146"/>
  <c r="Q33" i="146"/>
  <c r="Q34" i="146"/>
  <c r="Q35" i="146"/>
  <c r="Q36" i="146"/>
  <c r="Q37" i="146"/>
  <c r="Q38" i="146"/>
  <c r="Q39" i="146"/>
  <c r="Q40" i="146"/>
  <c r="Q41" i="146"/>
  <c r="Q42" i="146"/>
  <c r="Q43" i="146"/>
  <c r="Q44" i="146"/>
  <c r="Q45" i="146"/>
  <c r="Q46" i="146"/>
  <c r="Q47" i="146"/>
  <c r="Q48" i="146"/>
  <c r="Q49" i="146"/>
  <c r="Q50" i="146"/>
  <c r="Q51" i="146"/>
  <c r="Q52" i="146"/>
  <c r="Q53" i="146"/>
  <c r="Q54" i="146"/>
  <c r="Q55" i="146"/>
  <c r="Q56" i="146"/>
  <c r="Q57" i="146"/>
  <c r="P3" i="146"/>
  <c r="P4" i="146"/>
  <c r="P5" i="146"/>
  <c r="P6" i="146"/>
  <c r="P7" i="146"/>
  <c r="P8" i="146"/>
  <c r="P9" i="146"/>
  <c r="P10" i="146"/>
  <c r="P11" i="146"/>
  <c r="P12" i="146"/>
  <c r="P13" i="146"/>
  <c r="P14" i="146"/>
  <c r="P15" i="146"/>
  <c r="P16" i="146"/>
  <c r="P17" i="146"/>
  <c r="P18" i="146"/>
  <c r="P19" i="146"/>
  <c r="P20" i="146"/>
  <c r="P21" i="146"/>
  <c r="P22" i="146"/>
  <c r="P23" i="146"/>
  <c r="P24" i="146"/>
  <c r="P25" i="146"/>
  <c r="P26" i="146"/>
  <c r="P27" i="146"/>
  <c r="P28" i="146"/>
  <c r="P29" i="146"/>
  <c r="P30" i="146"/>
  <c r="P31" i="146"/>
  <c r="P32" i="146"/>
  <c r="P33" i="146"/>
  <c r="P34" i="146"/>
  <c r="P35" i="146"/>
  <c r="P36" i="146"/>
  <c r="P37" i="146"/>
  <c r="P38" i="146"/>
  <c r="P39" i="146"/>
  <c r="P40" i="146"/>
  <c r="P41" i="146"/>
  <c r="P42" i="146"/>
  <c r="P43" i="146"/>
  <c r="P44" i="146"/>
  <c r="P45" i="146"/>
  <c r="P46" i="146"/>
  <c r="P47" i="146"/>
  <c r="P48" i="146"/>
  <c r="P49" i="146"/>
  <c r="P50" i="146"/>
  <c r="P51" i="146"/>
  <c r="P52" i="146"/>
  <c r="P53" i="146"/>
  <c r="P54" i="146"/>
  <c r="P55" i="146"/>
  <c r="P56" i="146"/>
  <c r="P57" i="146"/>
  <c r="O3" i="146"/>
  <c r="O4" i="146"/>
  <c r="O5" i="146"/>
  <c r="O6" i="146"/>
  <c r="O7" i="146"/>
  <c r="O8" i="146"/>
  <c r="O9" i="146"/>
  <c r="O10" i="146"/>
  <c r="O11" i="146"/>
  <c r="O12" i="146"/>
  <c r="O13" i="146"/>
  <c r="O14" i="146"/>
  <c r="O15" i="146"/>
  <c r="O16" i="146"/>
  <c r="O17" i="146"/>
  <c r="O18" i="146"/>
  <c r="O19" i="146"/>
  <c r="O20" i="146"/>
  <c r="O21" i="146"/>
  <c r="O22" i="146"/>
  <c r="O23" i="146"/>
  <c r="O24" i="146"/>
  <c r="O25" i="146"/>
  <c r="O26" i="146"/>
  <c r="O27" i="146"/>
  <c r="O28" i="146"/>
  <c r="O29" i="146"/>
  <c r="O30" i="146"/>
  <c r="O31" i="146"/>
  <c r="O32" i="146"/>
  <c r="O33" i="146"/>
  <c r="O34" i="146"/>
  <c r="O35" i="146"/>
  <c r="O36" i="146"/>
  <c r="O37" i="146"/>
  <c r="O38" i="146"/>
  <c r="O39" i="146"/>
  <c r="O40" i="146"/>
  <c r="O41" i="146"/>
  <c r="O42" i="146"/>
  <c r="O43" i="146"/>
  <c r="O44" i="146"/>
  <c r="O45" i="146"/>
  <c r="O46" i="146"/>
  <c r="O47" i="146"/>
  <c r="O48" i="146"/>
  <c r="O49" i="146"/>
  <c r="O50" i="146"/>
  <c r="O51" i="146"/>
  <c r="O52" i="146"/>
  <c r="O53" i="146"/>
  <c r="O54" i="146"/>
  <c r="O55" i="146"/>
  <c r="O56" i="146"/>
  <c r="O57" i="146"/>
  <c r="N3" i="146"/>
  <c r="N4" i="146"/>
  <c r="N5" i="146"/>
  <c r="N6" i="146"/>
  <c r="N7" i="146"/>
  <c r="N8" i="146"/>
  <c r="N9" i="146"/>
  <c r="N10" i="146"/>
  <c r="N11" i="146"/>
  <c r="N12" i="146"/>
  <c r="N13" i="146"/>
  <c r="N14" i="146"/>
  <c r="N15" i="146"/>
  <c r="N16" i="146"/>
  <c r="N17" i="146"/>
  <c r="N18" i="146"/>
  <c r="N19" i="146"/>
  <c r="N20" i="146"/>
  <c r="N21" i="146"/>
  <c r="N22" i="146"/>
  <c r="N23" i="146"/>
  <c r="N24" i="146"/>
  <c r="N25" i="146"/>
  <c r="N26" i="146"/>
  <c r="N27" i="146"/>
  <c r="N28" i="146"/>
  <c r="N29" i="146"/>
  <c r="N30" i="146"/>
  <c r="N31" i="146"/>
  <c r="N32" i="146"/>
  <c r="N33" i="146"/>
  <c r="N34" i="146"/>
  <c r="N35" i="146"/>
  <c r="N36" i="146"/>
  <c r="N37" i="146"/>
  <c r="N38" i="146"/>
  <c r="N39" i="146"/>
  <c r="N40" i="146"/>
  <c r="N41" i="146"/>
  <c r="N42" i="146"/>
  <c r="N43" i="146"/>
  <c r="N44" i="146"/>
  <c r="N45" i="146"/>
  <c r="N46" i="146"/>
  <c r="N47" i="146"/>
  <c r="N48" i="146"/>
  <c r="N49" i="146"/>
  <c r="N50" i="146"/>
  <c r="N51" i="146"/>
  <c r="N52" i="146"/>
  <c r="N53" i="146"/>
  <c r="N54" i="146"/>
  <c r="N55" i="146"/>
  <c r="N56" i="146"/>
  <c r="N57" i="146"/>
  <c r="M3" i="146"/>
  <c r="M4" i="146"/>
  <c r="M5" i="146"/>
  <c r="M6" i="146"/>
  <c r="M7" i="146"/>
  <c r="M8" i="146"/>
  <c r="M9" i="146"/>
  <c r="M10" i="146"/>
  <c r="M11" i="146"/>
  <c r="M12" i="146"/>
  <c r="M13" i="146"/>
  <c r="M14" i="146"/>
  <c r="M15" i="146"/>
  <c r="M16" i="146"/>
  <c r="M17" i="146"/>
  <c r="M18" i="146"/>
  <c r="M19" i="146"/>
  <c r="M20" i="146"/>
  <c r="M21" i="146"/>
  <c r="M22" i="146"/>
  <c r="M23" i="146"/>
  <c r="M24" i="146"/>
  <c r="M25" i="146"/>
  <c r="M26" i="146"/>
  <c r="M27" i="146"/>
  <c r="M28" i="146"/>
  <c r="M29" i="146"/>
  <c r="M30" i="146"/>
  <c r="M31" i="146"/>
  <c r="M32" i="146"/>
  <c r="M33" i="146"/>
  <c r="M34" i="146"/>
  <c r="M35" i="146"/>
  <c r="M36" i="146"/>
  <c r="M37" i="146"/>
  <c r="M38" i="146"/>
  <c r="M39" i="146"/>
  <c r="M40" i="146"/>
  <c r="M41" i="146"/>
  <c r="M42" i="146"/>
  <c r="M43" i="146"/>
  <c r="M44" i="146"/>
  <c r="M45" i="146"/>
  <c r="M46" i="146"/>
  <c r="M47" i="146"/>
  <c r="M48" i="146"/>
  <c r="M49" i="146"/>
  <c r="M50" i="146"/>
  <c r="M51" i="146"/>
  <c r="M52" i="146"/>
  <c r="M53" i="146"/>
  <c r="M54" i="146"/>
  <c r="M55" i="146"/>
  <c r="M56" i="146"/>
  <c r="M57" i="146"/>
  <c r="L3" i="146"/>
  <c r="L4" i="146"/>
  <c r="L5" i="146"/>
  <c r="L6" i="146"/>
  <c r="L7" i="146"/>
  <c r="L8" i="146"/>
  <c r="L9" i="146"/>
  <c r="L10" i="146"/>
  <c r="L11" i="146"/>
  <c r="L12" i="146"/>
  <c r="L13" i="146"/>
  <c r="L14" i="146"/>
  <c r="L15" i="146"/>
  <c r="L16" i="146"/>
  <c r="L17" i="146"/>
  <c r="L18" i="146"/>
  <c r="L19" i="146"/>
  <c r="L20" i="146"/>
  <c r="L21" i="146"/>
  <c r="L22" i="146"/>
  <c r="L23" i="146"/>
  <c r="L24" i="146"/>
  <c r="L25" i="146"/>
  <c r="L26" i="146"/>
  <c r="L27" i="146"/>
  <c r="L28" i="146"/>
  <c r="L29" i="146"/>
  <c r="L30" i="146"/>
  <c r="L31" i="146"/>
  <c r="L32" i="146"/>
  <c r="L33" i="146"/>
  <c r="L34" i="146"/>
  <c r="L35" i="146"/>
  <c r="L36" i="146"/>
  <c r="L37" i="146"/>
  <c r="L38" i="146"/>
  <c r="L39" i="146"/>
  <c r="L40" i="146"/>
  <c r="L41" i="146"/>
  <c r="L42" i="146"/>
  <c r="L43" i="146"/>
  <c r="L44" i="146"/>
  <c r="L45" i="146"/>
  <c r="L46" i="146"/>
  <c r="L47" i="146"/>
  <c r="L48" i="146"/>
  <c r="L49" i="146"/>
  <c r="L50" i="146"/>
  <c r="L51" i="146"/>
  <c r="L52" i="146"/>
  <c r="L53" i="146"/>
  <c r="L54" i="146"/>
  <c r="L55" i="146"/>
  <c r="L56" i="146"/>
  <c r="L57" i="146"/>
  <c r="K4" i="146"/>
  <c r="K5" i="146"/>
  <c r="K6" i="146"/>
  <c r="K7" i="146"/>
  <c r="K8" i="146"/>
  <c r="K9" i="146"/>
  <c r="K10" i="146"/>
  <c r="K11" i="146"/>
  <c r="K12" i="146"/>
  <c r="K13" i="146"/>
  <c r="K14" i="146"/>
  <c r="K15" i="146"/>
  <c r="K16" i="146"/>
  <c r="K17" i="146"/>
  <c r="K18" i="146"/>
  <c r="K19" i="146"/>
  <c r="K20" i="146"/>
  <c r="K21" i="146"/>
  <c r="K22" i="146"/>
  <c r="K23" i="146"/>
  <c r="K24" i="146"/>
  <c r="K25" i="146"/>
  <c r="K26" i="146"/>
  <c r="K27" i="146"/>
  <c r="K28" i="146"/>
  <c r="K29" i="146"/>
  <c r="K30" i="146"/>
  <c r="K31" i="146"/>
  <c r="K32" i="146"/>
  <c r="K33" i="146"/>
  <c r="K34" i="146"/>
  <c r="K35" i="146"/>
  <c r="K36" i="146"/>
  <c r="K37" i="146"/>
  <c r="K38" i="146"/>
  <c r="K39" i="146"/>
  <c r="K40" i="146"/>
  <c r="K41" i="146"/>
  <c r="K42" i="146"/>
  <c r="K43" i="146"/>
  <c r="K44" i="146"/>
  <c r="K45" i="146"/>
  <c r="K46" i="146"/>
  <c r="K47" i="146"/>
  <c r="K48" i="146"/>
  <c r="K49" i="146"/>
  <c r="K50" i="146"/>
  <c r="K51" i="146"/>
  <c r="K52" i="146"/>
  <c r="K53" i="146"/>
  <c r="K54" i="146"/>
  <c r="K55" i="146"/>
  <c r="K56" i="146"/>
  <c r="K57" i="146"/>
  <c r="J3" i="146"/>
  <c r="J4" i="146"/>
  <c r="J5" i="146"/>
  <c r="J6" i="146"/>
  <c r="J7" i="146"/>
  <c r="J8" i="146"/>
  <c r="J9" i="146"/>
  <c r="J10" i="146"/>
  <c r="J11" i="146"/>
  <c r="J12" i="146"/>
  <c r="J13" i="146"/>
  <c r="J14" i="146"/>
  <c r="J15" i="146"/>
  <c r="J16" i="146"/>
  <c r="J17" i="146"/>
  <c r="J18" i="146"/>
  <c r="J19" i="146"/>
  <c r="J20" i="146"/>
  <c r="J21" i="146"/>
  <c r="J22" i="146"/>
  <c r="J23" i="146"/>
  <c r="J24" i="146"/>
  <c r="J25" i="146"/>
  <c r="J26" i="146"/>
  <c r="J27" i="146"/>
  <c r="J28" i="146"/>
  <c r="J29" i="146"/>
  <c r="J30" i="146"/>
  <c r="J31" i="146"/>
  <c r="J32" i="146"/>
  <c r="J33" i="146"/>
  <c r="J34" i="146"/>
  <c r="J35" i="146"/>
  <c r="J36" i="146"/>
  <c r="J37" i="146"/>
  <c r="J38" i="146"/>
  <c r="J39" i="146"/>
  <c r="J40" i="146"/>
  <c r="J41" i="146"/>
  <c r="J42" i="146"/>
  <c r="J43" i="146"/>
  <c r="J44" i="146"/>
  <c r="J45" i="146"/>
  <c r="J46" i="146"/>
  <c r="J47" i="146"/>
  <c r="J48" i="146"/>
  <c r="J49" i="146"/>
  <c r="J50" i="146"/>
  <c r="J51" i="146"/>
  <c r="J52" i="146"/>
  <c r="J53" i="146"/>
  <c r="J54" i="146"/>
  <c r="J55" i="146"/>
  <c r="J56" i="146"/>
  <c r="J57" i="146"/>
  <c r="I3" i="146"/>
  <c r="I4" i="146"/>
  <c r="I5" i="146"/>
  <c r="I6" i="146"/>
  <c r="I7" i="146"/>
  <c r="I8" i="146"/>
  <c r="I9" i="146"/>
  <c r="I10" i="146"/>
  <c r="I11" i="146"/>
  <c r="I12" i="146"/>
  <c r="I13" i="146"/>
  <c r="I14" i="146"/>
  <c r="I15" i="146"/>
  <c r="I16" i="146"/>
  <c r="I17" i="146"/>
  <c r="I18" i="146"/>
  <c r="I19" i="146"/>
  <c r="I20" i="146"/>
  <c r="I21" i="146"/>
  <c r="I22" i="146"/>
  <c r="I23" i="146"/>
  <c r="I24" i="146"/>
  <c r="I25" i="146"/>
  <c r="I26" i="146"/>
  <c r="I27" i="146"/>
  <c r="I28" i="146"/>
  <c r="I29" i="146"/>
  <c r="I30" i="146"/>
  <c r="I31" i="146"/>
  <c r="I32" i="146"/>
  <c r="I33" i="146"/>
  <c r="I34" i="146"/>
  <c r="I35" i="146"/>
  <c r="I36" i="146"/>
  <c r="I37" i="146"/>
  <c r="I38" i="146"/>
  <c r="I39" i="146"/>
  <c r="I40" i="146"/>
  <c r="I41" i="146"/>
  <c r="I42" i="146"/>
  <c r="I43" i="146"/>
  <c r="I44" i="146"/>
  <c r="I45" i="146"/>
  <c r="I46" i="146"/>
  <c r="I47" i="146"/>
  <c r="I48" i="146"/>
  <c r="I49" i="146"/>
  <c r="I50" i="146"/>
  <c r="I51" i="146"/>
  <c r="I52" i="146"/>
  <c r="I53" i="146"/>
  <c r="I54" i="146"/>
  <c r="I55" i="146"/>
  <c r="I56" i="146"/>
  <c r="I57" i="146"/>
  <c r="N5" i="128"/>
  <c r="Y5" i="142" s="1"/>
  <c r="N6" i="128"/>
  <c r="Y6" i="142" s="1"/>
  <c r="N7" i="128"/>
  <c r="Y7" i="142" s="1"/>
  <c r="N8" i="128"/>
  <c r="Y8" i="142" s="1"/>
  <c r="N9" i="128"/>
  <c r="Y9" i="142" s="1"/>
  <c r="N10" i="128"/>
  <c r="Y10" i="142" s="1"/>
  <c r="N11" i="128"/>
  <c r="Y11" i="142" s="1"/>
  <c r="N12" i="128"/>
  <c r="Y12" i="142" s="1"/>
  <c r="N13" i="128"/>
  <c r="Y13" i="142" s="1"/>
  <c r="N14" i="128"/>
  <c r="Y14" i="142" s="1"/>
  <c r="N15" i="128"/>
  <c r="Y15" i="142" s="1"/>
  <c r="N16" i="128"/>
  <c r="Y16" i="142" s="1"/>
  <c r="N17" i="128"/>
  <c r="Y17" i="142" s="1"/>
  <c r="N18" i="128"/>
  <c r="Y18" i="142" s="1"/>
  <c r="N19" i="128"/>
  <c r="Y19" i="142" s="1"/>
  <c r="N20" i="128"/>
  <c r="Y20" i="142" s="1"/>
  <c r="N21" i="128"/>
  <c r="Y21" i="142" s="1"/>
  <c r="N22" i="128"/>
  <c r="Y22" i="142" s="1"/>
  <c r="N23" i="128"/>
  <c r="Y23" i="142" s="1"/>
  <c r="N24" i="128"/>
  <c r="Y24" i="142" s="1"/>
  <c r="N25" i="128"/>
  <c r="Y25" i="142" s="1"/>
  <c r="N26" i="128"/>
  <c r="Y26" i="142" s="1"/>
  <c r="N27" i="128"/>
  <c r="Y27" i="142" s="1"/>
  <c r="N28" i="128"/>
  <c r="Y28" i="142" s="1"/>
  <c r="N29" i="128"/>
  <c r="Y29" i="142" s="1"/>
  <c r="N30" i="128"/>
  <c r="Y30" i="142" s="1"/>
  <c r="N31" i="128"/>
  <c r="Y31" i="142" s="1"/>
  <c r="N32" i="128"/>
  <c r="Y32" i="142" s="1"/>
  <c r="N33" i="128"/>
  <c r="Y33" i="142" s="1"/>
  <c r="N34" i="128"/>
  <c r="Y34" i="142" s="1"/>
  <c r="N35" i="128"/>
  <c r="Y35" i="142" s="1"/>
  <c r="N36" i="128"/>
  <c r="Y36" i="142" s="1"/>
  <c r="N37" i="128"/>
  <c r="Y37" i="142" s="1"/>
  <c r="N38" i="128"/>
  <c r="Y38" i="142" s="1"/>
  <c r="N39" i="128"/>
  <c r="Y39" i="142" s="1"/>
  <c r="N40" i="128"/>
  <c r="Y40" i="142" s="1"/>
  <c r="N41" i="128"/>
  <c r="Y41" i="142" s="1"/>
  <c r="N42" i="128"/>
  <c r="Y42" i="142" s="1"/>
  <c r="N43" i="128"/>
  <c r="Y43" i="142" s="1"/>
  <c r="N44" i="128"/>
  <c r="Y44" i="142" s="1"/>
  <c r="N45" i="128"/>
  <c r="Y45" i="142" s="1"/>
  <c r="N46" i="128"/>
  <c r="Y46" i="142" s="1"/>
  <c r="N47" i="128"/>
  <c r="Y47" i="142" s="1"/>
  <c r="N48" i="128"/>
  <c r="Y48" i="142" s="1"/>
  <c r="N49" i="128"/>
  <c r="Y49" i="142" s="1"/>
  <c r="N50" i="128"/>
  <c r="Y50" i="142" s="1"/>
  <c r="N51" i="128"/>
  <c r="Y51" i="142" s="1"/>
  <c r="N52" i="128"/>
  <c r="Y52" i="142" s="1"/>
  <c r="N53" i="128"/>
  <c r="Y53" i="142" s="1"/>
  <c r="N54" i="128"/>
  <c r="Y54" i="142" s="1"/>
  <c r="N55" i="128"/>
  <c r="Y55" i="142" s="1"/>
  <c r="N56" i="128"/>
  <c r="Y56" i="142" s="1"/>
  <c r="N57" i="128"/>
  <c r="Y57" i="142" s="1"/>
  <c r="N58" i="128"/>
  <c r="Y58" i="142" s="1"/>
  <c r="S58" i="144"/>
  <c r="T58" i="144" s="1"/>
  <c r="O58" i="144"/>
  <c r="M58" i="144"/>
  <c r="O57" i="144"/>
  <c r="M57" i="144"/>
  <c r="S57" i="144" s="1"/>
  <c r="T57" i="144" s="1"/>
  <c r="S56" i="144"/>
  <c r="T56" i="144" s="1"/>
  <c r="O56" i="144"/>
  <c r="M56" i="144"/>
  <c r="S55" i="144"/>
  <c r="T55" i="144" s="1"/>
  <c r="O55" i="144"/>
  <c r="M55" i="144"/>
  <c r="O54" i="144"/>
  <c r="M54" i="144"/>
  <c r="S54" i="144" s="1"/>
  <c r="T54" i="144" s="1"/>
  <c r="O53" i="144"/>
  <c r="M53" i="144"/>
  <c r="S53" i="144" s="1"/>
  <c r="T53" i="144" s="1"/>
  <c r="S52" i="144"/>
  <c r="T52" i="144" s="1"/>
  <c r="O52" i="144"/>
  <c r="M52" i="144"/>
  <c r="O51" i="144"/>
  <c r="M51" i="144"/>
  <c r="S51" i="144" s="1"/>
  <c r="T51" i="144" s="1"/>
  <c r="S50" i="144"/>
  <c r="T50" i="144" s="1"/>
  <c r="O50" i="144"/>
  <c r="M50" i="144"/>
  <c r="S49" i="144"/>
  <c r="T49" i="144" s="1"/>
  <c r="O49" i="144"/>
  <c r="M49" i="144"/>
  <c r="O48" i="144"/>
  <c r="M48" i="144"/>
  <c r="S48" i="144" s="1"/>
  <c r="T48" i="144" s="1"/>
  <c r="O47" i="144"/>
  <c r="M47" i="144"/>
  <c r="S47" i="144" s="1"/>
  <c r="T47" i="144" s="1"/>
  <c r="S46" i="144"/>
  <c r="T46" i="144" s="1"/>
  <c r="O46" i="144"/>
  <c r="M46" i="144"/>
  <c r="O45" i="144"/>
  <c r="M45" i="144"/>
  <c r="S45" i="144" s="1"/>
  <c r="T45" i="144" s="1"/>
  <c r="S44" i="144"/>
  <c r="T44" i="144" s="1"/>
  <c r="O44" i="144"/>
  <c r="M44" i="144"/>
  <c r="S43" i="144"/>
  <c r="T43" i="144" s="1"/>
  <c r="O43" i="144"/>
  <c r="M43" i="144"/>
  <c r="O42" i="144"/>
  <c r="M42" i="144"/>
  <c r="S42" i="144" s="1"/>
  <c r="T42" i="144" s="1"/>
  <c r="O41" i="144"/>
  <c r="M41" i="144"/>
  <c r="S41" i="144" s="1"/>
  <c r="T41" i="144" s="1"/>
  <c r="S40" i="144"/>
  <c r="T40" i="144" s="1"/>
  <c r="O40" i="144"/>
  <c r="M40" i="144"/>
  <c r="O39" i="144"/>
  <c r="M39" i="144"/>
  <c r="S39" i="144" s="1"/>
  <c r="T39" i="144" s="1"/>
  <c r="S38" i="144"/>
  <c r="T38" i="144" s="1"/>
  <c r="O38" i="144"/>
  <c r="M38" i="144"/>
  <c r="S37" i="144"/>
  <c r="T37" i="144" s="1"/>
  <c r="O37" i="144"/>
  <c r="M37" i="144"/>
  <c r="O36" i="144"/>
  <c r="M36" i="144"/>
  <c r="S36" i="144" s="1"/>
  <c r="T36" i="144" s="1"/>
  <c r="O35" i="144"/>
  <c r="M35" i="144"/>
  <c r="S35" i="144" s="1"/>
  <c r="T35" i="144" s="1"/>
  <c r="S34" i="144"/>
  <c r="T34" i="144" s="1"/>
  <c r="O34" i="144"/>
  <c r="M34" i="144"/>
  <c r="O33" i="144"/>
  <c r="M33" i="144"/>
  <c r="S33" i="144" s="1"/>
  <c r="T33" i="144" s="1"/>
  <c r="S32" i="144"/>
  <c r="T32" i="144" s="1"/>
  <c r="O32" i="144"/>
  <c r="M32" i="144"/>
  <c r="S31" i="144"/>
  <c r="T31" i="144" s="1"/>
  <c r="O31" i="144"/>
  <c r="M31" i="144"/>
  <c r="O30" i="144"/>
  <c r="M30" i="144"/>
  <c r="S30" i="144" s="1"/>
  <c r="T30" i="144" s="1"/>
  <c r="O29" i="144"/>
  <c r="M29" i="144"/>
  <c r="S29" i="144" s="1"/>
  <c r="T29" i="144" s="1"/>
  <c r="S28" i="144"/>
  <c r="T28" i="144" s="1"/>
  <c r="O28" i="144"/>
  <c r="M28" i="144"/>
  <c r="O27" i="144"/>
  <c r="M27" i="144"/>
  <c r="S27" i="144" s="1"/>
  <c r="T27" i="144" s="1"/>
  <c r="S26" i="144"/>
  <c r="T26" i="144" s="1"/>
  <c r="O26" i="144"/>
  <c r="M26" i="144"/>
  <c r="S25" i="144"/>
  <c r="T25" i="144" s="1"/>
  <c r="O25" i="144"/>
  <c r="M25" i="144"/>
  <c r="O24" i="144"/>
  <c r="M24" i="144"/>
  <c r="S24" i="144" s="1"/>
  <c r="T24" i="144" s="1"/>
  <c r="O23" i="144"/>
  <c r="M23" i="144"/>
  <c r="S23" i="144" s="1"/>
  <c r="T23" i="144" s="1"/>
  <c r="S22" i="144"/>
  <c r="T22" i="144" s="1"/>
  <c r="O22" i="144"/>
  <c r="M22" i="144"/>
  <c r="O21" i="144"/>
  <c r="M21" i="144"/>
  <c r="S21" i="144" s="1"/>
  <c r="T21" i="144" s="1"/>
  <c r="S20" i="144"/>
  <c r="T20" i="144" s="1"/>
  <c r="O20" i="144"/>
  <c r="M20" i="144"/>
  <c r="S19" i="144"/>
  <c r="T19" i="144" s="1"/>
  <c r="O19" i="144"/>
  <c r="M19" i="144"/>
  <c r="O18" i="144"/>
  <c r="M18" i="144"/>
  <c r="S18" i="144" s="1"/>
  <c r="T18" i="144" s="1"/>
  <c r="O17" i="144"/>
  <c r="M17" i="144"/>
  <c r="S17" i="144" s="1"/>
  <c r="T17" i="144" s="1"/>
  <c r="S16" i="144"/>
  <c r="T16" i="144" s="1"/>
  <c r="O16" i="144"/>
  <c r="M16" i="144"/>
  <c r="O15" i="144"/>
  <c r="M15" i="144"/>
  <c r="S15" i="144" s="1"/>
  <c r="T15" i="144" s="1"/>
  <c r="S14" i="144"/>
  <c r="T14" i="144" s="1"/>
  <c r="O14" i="144"/>
  <c r="M14" i="144"/>
  <c r="S13" i="144"/>
  <c r="T13" i="144" s="1"/>
  <c r="O13" i="144"/>
  <c r="M13" i="144"/>
  <c r="O12" i="144"/>
  <c r="M12" i="144"/>
  <c r="S12" i="144" s="1"/>
  <c r="T12" i="144" s="1"/>
  <c r="O11" i="144"/>
  <c r="M11" i="144"/>
  <c r="S11" i="144" s="1"/>
  <c r="T11" i="144" s="1"/>
  <c r="S10" i="144"/>
  <c r="T10" i="144" s="1"/>
  <c r="O10" i="144"/>
  <c r="M10" i="144"/>
  <c r="O9" i="144"/>
  <c r="M9" i="144"/>
  <c r="S9" i="144" s="1"/>
  <c r="T9" i="144" s="1"/>
  <c r="S8" i="144"/>
  <c r="T8" i="144" s="1"/>
  <c r="O8" i="144"/>
  <c r="M8" i="144"/>
  <c r="S7" i="144"/>
  <c r="T7" i="144" s="1"/>
  <c r="O7" i="144"/>
  <c r="M7" i="144"/>
  <c r="O6" i="144"/>
  <c r="M6" i="144"/>
  <c r="S6" i="144" s="1"/>
  <c r="T6" i="144" s="1"/>
  <c r="O5" i="144"/>
  <c r="M5" i="144"/>
  <c r="S5" i="144" s="1"/>
  <c r="T5" i="144" s="1"/>
  <c r="S4" i="144"/>
  <c r="T4" i="144" s="1"/>
  <c r="O4" i="144"/>
  <c r="M4" i="144"/>
  <c r="O58" i="138"/>
  <c r="M58" i="138"/>
  <c r="S58" i="138" s="1"/>
  <c r="T58" i="138" s="1"/>
  <c r="O57" i="138"/>
  <c r="M57" i="138"/>
  <c r="S57" i="138" s="1"/>
  <c r="T57" i="138" s="1"/>
  <c r="S56" i="138"/>
  <c r="T56" i="138" s="1"/>
  <c r="O56" i="138"/>
  <c r="M56" i="138"/>
  <c r="O55" i="138"/>
  <c r="M55" i="138"/>
  <c r="S55" i="138" s="1"/>
  <c r="T55" i="138" s="1"/>
  <c r="O54" i="138"/>
  <c r="M54" i="138"/>
  <c r="S54" i="138" s="1"/>
  <c r="T54" i="138" s="1"/>
  <c r="S53" i="138"/>
  <c r="T53" i="138" s="1"/>
  <c r="O53" i="138"/>
  <c r="M53" i="138"/>
  <c r="O52" i="138"/>
  <c r="M52" i="138"/>
  <c r="S52" i="138" s="1"/>
  <c r="T52" i="138" s="1"/>
  <c r="O51" i="138"/>
  <c r="M51" i="138"/>
  <c r="S51" i="138" s="1"/>
  <c r="T51" i="138" s="1"/>
  <c r="S50" i="138"/>
  <c r="T50" i="138" s="1"/>
  <c r="O50" i="138"/>
  <c r="M50" i="138"/>
  <c r="O49" i="138"/>
  <c r="M49" i="138"/>
  <c r="S49" i="138" s="1"/>
  <c r="T49" i="138" s="1"/>
  <c r="O48" i="138"/>
  <c r="M48" i="138"/>
  <c r="S48" i="138" s="1"/>
  <c r="T48" i="138" s="1"/>
  <c r="S47" i="138"/>
  <c r="T47" i="138" s="1"/>
  <c r="O47" i="138"/>
  <c r="M47" i="138"/>
  <c r="O46" i="138"/>
  <c r="M46" i="138"/>
  <c r="S46" i="138" s="1"/>
  <c r="T46" i="138" s="1"/>
  <c r="O45" i="138"/>
  <c r="M45" i="138"/>
  <c r="S45" i="138" s="1"/>
  <c r="T45" i="138" s="1"/>
  <c r="S44" i="138"/>
  <c r="T44" i="138" s="1"/>
  <c r="O44" i="138"/>
  <c r="M44" i="138"/>
  <c r="O43" i="138"/>
  <c r="M43" i="138"/>
  <c r="S43" i="138" s="1"/>
  <c r="T43" i="138" s="1"/>
  <c r="O42" i="138"/>
  <c r="M42" i="138"/>
  <c r="S42" i="138" s="1"/>
  <c r="T42" i="138" s="1"/>
  <c r="S41" i="138"/>
  <c r="T41" i="138" s="1"/>
  <c r="O41" i="138"/>
  <c r="M41" i="138"/>
  <c r="O40" i="138"/>
  <c r="M40" i="138"/>
  <c r="S40" i="138" s="1"/>
  <c r="T40" i="138" s="1"/>
  <c r="O39" i="138"/>
  <c r="M39" i="138"/>
  <c r="S39" i="138" s="1"/>
  <c r="T39" i="138" s="1"/>
  <c r="S38" i="138"/>
  <c r="T38" i="138" s="1"/>
  <c r="O38" i="138"/>
  <c r="M38" i="138"/>
  <c r="O37" i="138"/>
  <c r="M37" i="138"/>
  <c r="S37" i="138" s="1"/>
  <c r="T37" i="138" s="1"/>
  <c r="O36" i="138"/>
  <c r="M36" i="138"/>
  <c r="S36" i="138" s="1"/>
  <c r="T36" i="138" s="1"/>
  <c r="S35" i="138"/>
  <c r="T35" i="138" s="1"/>
  <c r="O35" i="138"/>
  <c r="M35" i="138"/>
  <c r="O34" i="138"/>
  <c r="M34" i="138"/>
  <c r="S34" i="138" s="1"/>
  <c r="T34" i="138" s="1"/>
  <c r="O33" i="138"/>
  <c r="M33" i="138"/>
  <c r="S33" i="138" s="1"/>
  <c r="T33" i="138" s="1"/>
  <c r="S32" i="138"/>
  <c r="T32" i="138" s="1"/>
  <c r="O32" i="138"/>
  <c r="M32" i="138"/>
  <c r="O31" i="138"/>
  <c r="M31" i="138"/>
  <c r="S31" i="138" s="1"/>
  <c r="T31" i="138" s="1"/>
  <c r="O30" i="138"/>
  <c r="M30" i="138"/>
  <c r="S30" i="138" s="1"/>
  <c r="T30" i="138" s="1"/>
  <c r="S29" i="138"/>
  <c r="T29" i="138" s="1"/>
  <c r="O29" i="138"/>
  <c r="M29" i="138"/>
  <c r="O28" i="138"/>
  <c r="M28" i="138"/>
  <c r="S28" i="138" s="1"/>
  <c r="T28" i="138" s="1"/>
  <c r="O27" i="138"/>
  <c r="M27" i="138"/>
  <c r="S27" i="138" s="1"/>
  <c r="T27" i="138" s="1"/>
  <c r="S26" i="138"/>
  <c r="T26" i="138" s="1"/>
  <c r="O26" i="138"/>
  <c r="M26" i="138"/>
  <c r="O25" i="138"/>
  <c r="M25" i="138"/>
  <c r="S25" i="138" s="1"/>
  <c r="T25" i="138" s="1"/>
  <c r="O24" i="138"/>
  <c r="M24" i="138"/>
  <c r="S24" i="138" s="1"/>
  <c r="T24" i="138" s="1"/>
  <c r="S23" i="138"/>
  <c r="T23" i="138" s="1"/>
  <c r="O23" i="138"/>
  <c r="M23" i="138"/>
  <c r="O22" i="138"/>
  <c r="M22" i="138"/>
  <c r="S22" i="138" s="1"/>
  <c r="T22" i="138" s="1"/>
  <c r="O21" i="138"/>
  <c r="M21" i="138"/>
  <c r="S21" i="138" s="1"/>
  <c r="T21" i="138" s="1"/>
  <c r="S20" i="138"/>
  <c r="T20" i="138" s="1"/>
  <c r="O20" i="138"/>
  <c r="M20" i="138"/>
  <c r="O19" i="138"/>
  <c r="M19" i="138"/>
  <c r="S19" i="138" s="1"/>
  <c r="T19" i="138" s="1"/>
  <c r="O18" i="138"/>
  <c r="M18" i="138"/>
  <c r="S18" i="138" s="1"/>
  <c r="T18" i="138" s="1"/>
  <c r="S17" i="138"/>
  <c r="T17" i="138" s="1"/>
  <c r="O17" i="138"/>
  <c r="M17" i="138"/>
  <c r="O16" i="138"/>
  <c r="M16" i="138"/>
  <c r="S16" i="138" s="1"/>
  <c r="T16" i="138" s="1"/>
  <c r="O15" i="138"/>
  <c r="M15" i="138"/>
  <c r="S15" i="138" s="1"/>
  <c r="T15" i="138" s="1"/>
  <c r="S14" i="138"/>
  <c r="T14" i="138" s="1"/>
  <c r="O14" i="138"/>
  <c r="M14" i="138"/>
  <c r="O13" i="138"/>
  <c r="M13" i="138"/>
  <c r="S13" i="138" s="1"/>
  <c r="T13" i="138" s="1"/>
  <c r="O12" i="138"/>
  <c r="M12" i="138"/>
  <c r="S12" i="138" s="1"/>
  <c r="T12" i="138" s="1"/>
  <c r="S11" i="138"/>
  <c r="T11" i="138" s="1"/>
  <c r="O11" i="138"/>
  <c r="M11" i="138"/>
  <c r="O10" i="138"/>
  <c r="M10" i="138"/>
  <c r="S10" i="138" s="1"/>
  <c r="T10" i="138" s="1"/>
  <c r="O9" i="138"/>
  <c r="M9" i="138"/>
  <c r="S9" i="138" s="1"/>
  <c r="T9" i="138" s="1"/>
  <c r="S8" i="138"/>
  <c r="T8" i="138" s="1"/>
  <c r="O8" i="138"/>
  <c r="M8" i="138"/>
  <c r="O7" i="138"/>
  <c r="M7" i="138"/>
  <c r="S7" i="138" s="1"/>
  <c r="T7" i="138" s="1"/>
  <c r="O6" i="138"/>
  <c r="M6" i="138"/>
  <c r="S6" i="138" s="1"/>
  <c r="T6" i="138" s="1"/>
  <c r="S5" i="138"/>
  <c r="T5" i="138" s="1"/>
  <c r="O5" i="138"/>
  <c r="M5" i="138"/>
  <c r="O4" i="138"/>
  <c r="M4" i="138"/>
  <c r="S4" i="138" s="1"/>
  <c r="T4" i="138" s="1"/>
  <c r="O58" i="137"/>
  <c r="M58" i="137"/>
  <c r="S58" i="137" s="1"/>
  <c r="T58" i="137" s="1"/>
  <c r="O57" i="137"/>
  <c r="M57" i="137"/>
  <c r="S57" i="137" s="1"/>
  <c r="T57" i="137" s="1"/>
  <c r="S56" i="137"/>
  <c r="T56" i="137" s="1"/>
  <c r="O56" i="137"/>
  <c r="M56" i="137"/>
  <c r="O55" i="137"/>
  <c r="M55" i="137"/>
  <c r="S55" i="137" s="1"/>
  <c r="T55" i="137" s="1"/>
  <c r="O54" i="137"/>
  <c r="M54" i="137"/>
  <c r="S54" i="137" s="1"/>
  <c r="T54" i="137" s="1"/>
  <c r="S53" i="137"/>
  <c r="T53" i="137" s="1"/>
  <c r="O53" i="137"/>
  <c r="M53" i="137"/>
  <c r="O52" i="137"/>
  <c r="M52" i="137"/>
  <c r="S52" i="137" s="1"/>
  <c r="T52" i="137" s="1"/>
  <c r="O51" i="137"/>
  <c r="M51" i="137"/>
  <c r="S51" i="137" s="1"/>
  <c r="T51" i="137" s="1"/>
  <c r="S50" i="137"/>
  <c r="T50" i="137" s="1"/>
  <c r="O50" i="137"/>
  <c r="M50" i="137"/>
  <c r="O49" i="137"/>
  <c r="M49" i="137"/>
  <c r="S49" i="137" s="1"/>
  <c r="T49" i="137" s="1"/>
  <c r="O48" i="137"/>
  <c r="M48" i="137"/>
  <c r="S48" i="137" s="1"/>
  <c r="T48" i="137" s="1"/>
  <c r="S47" i="137"/>
  <c r="T47" i="137" s="1"/>
  <c r="O47" i="137"/>
  <c r="M47" i="137"/>
  <c r="O46" i="137"/>
  <c r="M46" i="137"/>
  <c r="S46" i="137" s="1"/>
  <c r="T46" i="137" s="1"/>
  <c r="O45" i="137"/>
  <c r="M45" i="137"/>
  <c r="S45" i="137" s="1"/>
  <c r="T45" i="137" s="1"/>
  <c r="S44" i="137"/>
  <c r="T44" i="137" s="1"/>
  <c r="O44" i="137"/>
  <c r="M44" i="137"/>
  <c r="O43" i="137"/>
  <c r="M43" i="137"/>
  <c r="S43" i="137" s="1"/>
  <c r="T43" i="137" s="1"/>
  <c r="O42" i="137"/>
  <c r="M42" i="137"/>
  <c r="S42" i="137" s="1"/>
  <c r="T42" i="137" s="1"/>
  <c r="S41" i="137"/>
  <c r="T41" i="137" s="1"/>
  <c r="O41" i="137"/>
  <c r="M41" i="137"/>
  <c r="O40" i="137"/>
  <c r="M40" i="137"/>
  <c r="S40" i="137" s="1"/>
  <c r="T40" i="137" s="1"/>
  <c r="O39" i="137"/>
  <c r="M39" i="137"/>
  <c r="S39" i="137" s="1"/>
  <c r="T39" i="137" s="1"/>
  <c r="S38" i="137"/>
  <c r="T38" i="137" s="1"/>
  <c r="O38" i="137"/>
  <c r="M38" i="137"/>
  <c r="O37" i="137"/>
  <c r="M37" i="137"/>
  <c r="S37" i="137" s="1"/>
  <c r="T37" i="137" s="1"/>
  <c r="O36" i="137"/>
  <c r="M36" i="137"/>
  <c r="S36" i="137" s="1"/>
  <c r="T36" i="137" s="1"/>
  <c r="S35" i="137"/>
  <c r="T35" i="137" s="1"/>
  <c r="O35" i="137"/>
  <c r="M35" i="137"/>
  <c r="O34" i="137"/>
  <c r="M34" i="137"/>
  <c r="S34" i="137" s="1"/>
  <c r="T34" i="137" s="1"/>
  <c r="O33" i="137"/>
  <c r="M33" i="137"/>
  <c r="S33" i="137" s="1"/>
  <c r="T33" i="137" s="1"/>
  <c r="S32" i="137"/>
  <c r="T32" i="137" s="1"/>
  <c r="O32" i="137"/>
  <c r="M32" i="137"/>
  <c r="O31" i="137"/>
  <c r="M31" i="137"/>
  <c r="S31" i="137" s="1"/>
  <c r="T31" i="137" s="1"/>
  <c r="O30" i="137"/>
  <c r="M30" i="137"/>
  <c r="S30" i="137" s="1"/>
  <c r="T30" i="137" s="1"/>
  <c r="S29" i="137"/>
  <c r="T29" i="137" s="1"/>
  <c r="O29" i="137"/>
  <c r="M29" i="137"/>
  <c r="O28" i="137"/>
  <c r="M28" i="137"/>
  <c r="S28" i="137" s="1"/>
  <c r="T28" i="137" s="1"/>
  <c r="O27" i="137"/>
  <c r="M27" i="137"/>
  <c r="S27" i="137" s="1"/>
  <c r="T27" i="137" s="1"/>
  <c r="S26" i="137"/>
  <c r="T26" i="137" s="1"/>
  <c r="O26" i="137"/>
  <c r="M26" i="137"/>
  <c r="O25" i="137"/>
  <c r="M25" i="137"/>
  <c r="S25" i="137" s="1"/>
  <c r="T25" i="137" s="1"/>
  <c r="O24" i="137"/>
  <c r="M24" i="137"/>
  <c r="S24" i="137" s="1"/>
  <c r="T24" i="137" s="1"/>
  <c r="S23" i="137"/>
  <c r="T23" i="137" s="1"/>
  <c r="O23" i="137"/>
  <c r="M23" i="137"/>
  <c r="O22" i="137"/>
  <c r="M22" i="137"/>
  <c r="S22" i="137" s="1"/>
  <c r="T22" i="137" s="1"/>
  <c r="T21" i="137"/>
  <c r="S21" i="137"/>
  <c r="O21" i="137"/>
  <c r="M21" i="137"/>
  <c r="S20" i="137"/>
  <c r="T20" i="137" s="1"/>
  <c r="O20" i="137"/>
  <c r="M20" i="137"/>
  <c r="O19" i="137"/>
  <c r="M19" i="137"/>
  <c r="S19" i="137" s="1"/>
  <c r="T19" i="137" s="1"/>
  <c r="O18" i="137"/>
  <c r="M18" i="137"/>
  <c r="S18" i="137" s="1"/>
  <c r="T18" i="137" s="1"/>
  <c r="S17" i="137"/>
  <c r="T17" i="137" s="1"/>
  <c r="O17" i="137"/>
  <c r="M17" i="137"/>
  <c r="O16" i="137"/>
  <c r="M16" i="137"/>
  <c r="S16" i="137" s="1"/>
  <c r="T16" i="137" s="1"/>
  <c r="T15" i="137"/>
  <c r="S15" i="137"/>
  <c r="O15" i="137"/>
  <c r="M15" i="137"/>
  <c r="S14" i="137"/>
  <c r="T14" i="137" s="1"/>
  <c r="O14" i="137"/>
  <c r="M14" i="137"/>
  <c r="O13" i="137"/>
  <c r="M13" i="137"/>
  <c r="S13" i="137" s="1"/>
  <c r="T13" i="137" s="1"/>
  <c r="O12" i="137"/>
  <c r="M12" i="137"/>
  <c r="S12" i="137" s="1"/>
  <c r="T12" i="137" s="1"/>
  <c r="S11" i="137"/>
  <c r="T11" i="137" s="1"/>
  <c r="O11" i="137"/>
  <c r="M11" i="137"/>
  <c r="O10" i="137"/>
  <c r="M10" i="137"/>
  <c r="S10" i="137" s="1"/>
  <c r="T10" i="137" s="1"/>
  <c r="T9" i="137"/>
  <c r="S9" i="137"/>
  <c r="O9" i="137"/>
  <c r="M9" i="137"/>
  <c r="S8" i="137"/>
  <c r="T8" i="137" s="1"/>
  <c r="O8" i="137"/>
  <c r="M8" i="137"/>
  <c r="O7" i="137"/>
  <c r="M7" i="137"/>
  <c r="S7" i="137" s="1"/>
  <c r="T7" i="137" s="1"/>
  <c r="O6" i="137"/>
  <c r="M6" i="137"/>
  <c r="S6" i="137" s="1"/>
  <c r="T6" i="137" s="1"/>
  <c r="S5" i="137"/>
  <c r="T5" i="137" s="1"/>
  <c r="O5" i="137"/>
  <c r="M5" i="137"/>
  <c r="O4" i="137"/>
  <c r="M4" i="137"/>
  <c r="S4" i="137" s="1"/>
  <c r="T4" i="137" s="1"/>
  <c r="O58" i="129"/>
  <c r="M58" i="129"/>
  <c r="S58" i="129" s="1"/>
  <c r="T58" i="129" s="1"/>
  <c r="O57" i="129"/>
  <c r="M57" i="129"/>
  <c r="S57" i="129" s="1"/>
  <c r="T57" i="129" s="1"/>
  <c r="S56" i="129"/>
  <c r="T56" i="129" s="1"/>
  <c r="O56" i="129"/>
  <c r="M56" i="129"/>
  <c r="T55" i="129"/>
  <c r="S55" i="129"/>
  <c r="O55" i="129"/>
  <c r="M55" i="129"/>
  <c r="O54" i="129"/>
  <c r="M54" i="129"/>
  <c r="S54" i="129" s="1"/>
  <c r="T54" i="129" s="1"/>
  <c r="S53" i="129"/>
  <c r="T53" i="129" s="1"/>
  <c r="O53" i="129"/>
  <c r="M53" i="129"/>
  <c r="O52" i="129"/>
  <c r="M52" i="129"/>
  <c r="S52" i="129" s="1"/>
  <c r="T52" i="129" s="1"/>
  <c r="O51" i="129"/>
  <c r="M51" i="129"/>
  <c r="S51" i="129" s="1"/>
  <c r="T51" i="129" s="1"/>
  <c r="S50" i="129"/>
  <c r="T50" i="129" s="1"/>
  <c r="O50" i="129"/>
  <c r="M50" i="129"/>
  <c r="T49" i="129"/>
  <c r="S49" i="129"/>
  <c r="O49" i="129"/>
  <c r="M49" i="129"/>
  <c r="O48" i="129"/>
  <c r="M48" i="129"/>
  <c r="S48" i="129" s="1"/>
  <c r="T48" i="129" s="1"/>
  <c r="S47" i="129"/>
  <c r="T47" i="129" s="1"/>
  <c r="O47" i="129"/>
  <c r="M47" i="129"/>
  <c r="O46" i="129"/>
  <c r="M46" i="129"/>
  <c r="S46" i="129" s="1"/>
  <c r="T46" i="129" s="1"/>
  <c r="O45" i="129"/>
  <c r="M45" i="129"/>
  <c r="S45" i="129" s="1"/>
  <c r="T45" i="129" s="1"/>
  <c r="S44" i="129"/>
  <c r="T44" i="129" s="1"/>
  <c r="O44" i="129"/>
  <c r="M44" i="129"/>
  <c r="T43" i="129"/>
  <c r="S43" i="129"/>
  <c r="O43" i="129"/>
  <c r="M43" i="129"/>
  <c r="O42" i="129"/>
  <c r="M42" i="129"/>
  <c r="S42" i="129" s="1"/>
  <c r="T42" i="129" s="1"/>
  <c r="S41" i="129"/>
  <c r="T41" i="129" s="1"/>
  <c r="O41" i="129"/>
  <c r="M41" i="129"/>
  <c r="O40" i="129"/>
  <c r="M40" i="129"/>
  <c r="S40" i="129" s="1"/>
  <c r="T40" i="129" s="1"/>
  <c r="O39" i="129"/>
  <c r="M39" i="129"/>
  <c r="S39" i="129" s="1"/>
  <c r="T39" i="129" s="1"/>
  <c r="S38" i="129"/>
  <c r="T38" i="129" s="1"/>
  <c r="O38" i="129"/>
  <c r="M38" i="129"/>
  <c r="T37" i="129"/>
  <c r="S37" i="129"/>
  <c r="O37" i="129"/>
  <c r="M37" i="129"/>
  <c r="O36" i="129"/>
  <c r="M36" i="129"/>
  <c r="S36" i="129" s="1"/>
  <c r="T36" i="129" s="1"/>
  <c r="S35" i="129"/>
  <c r="T35" i="129" s="1"/>
  <c r="O35" i="129"/>
  <c r="M35" i="129"/>
  <c r="O34" i="129"/>
  <c r="M34" i="129"/>
  <c r="S34" i="129" s="1"/>
  <c r="T34" i="129" s="1"/>
  <c r="O33" i="129"/>
  <c r="M33" i="129"/>
  <c r="S33" i="129" s="1"/>
  <c r="T33" i="129" s="1"/>
  <c r="S32" i="129"/>
  <c r="T32" i="129" s="1"/>
  <c r="O32" i="129"/>
  <c r="M32" i="129"/>
  <c r="T31" i="129"/>
  <c r="S31" i="129"/>
  <c r="O31" i="129"/>
  <c r="M31" i="129"/>
  <c r="O30" i="129"/>
  <c r="M30" i="129"/>
  <c r="S30" i="129" s="1"/>
  <c r="T30" i="129" s="1"/>
  <c r="S29" i="129"/>
  <c r="T29" i="129" s="1"/>
  <c r="O29" i="129"/>
  <c r="M29" i="129"/>
  <c r="O28" i="129"/>
  <c r="M28" i="129"/>
  <c r="S28" i="129" s="1"/>
  <c r="T28" i="129" s="1"/>
  <c r="O27" i="129"/>
  <c r="M27" i="129"/>
  <c r="S27" i="129" s="1"/>
  <c r="T27" i="129" s="1"/>
  <c r="S26" i="129"/>
  <c r="T26" i="129" s="1"/>
  <c r="O26" i="129"/>
  <c r="M26" i="129"/>
  <c r="T25" i="129"/>
  <c r="S25" i="129"/>
  <c r="O25" i="129"/>
  <c r="M25" i="129"/>
  <c r="O24" i="129"/>
  <c r="M24" i="129"/>
  <c r="S24" i="129" s="1"/>
  <c r="T24" i="129" s="1"/>
  <c r="S23" i="129"/>
  <c r="T23" i="129" s="1"/>
  <c r="O23" i="129"/>
  <c r="M23" i="129"/>
  <c r="O22" i="129"/>
  <c r="M22" i="129"/>
  <c r="S22" i="129" s="1"/>
  <c r="T22" i="129" s="1"/>
  <c r="O21" i="129"/>
  <c r="M21" i="129"/>
  <c r="S21" i="129" s="1"/>
  <c r="T21" i="129" s="1"/>
  <c r="S20" i="129"/>
  <c r="T20" i="129" s="1"/>
  <c r="O20" i="129"/>
  <c r="M20" i="129"/>
  <c r="T19" i="129"/>
  <c r="S19" i="129"/>
  <c r="O19" i="129"/>
  <c r="M19" i="129"/>
  <c r="O18" i="129"/>
  <c r="M18" i="129"/>
  <c r="S18" i="129" s="1"/>
  <c r="T18" i="129" s="1"/>
  <c r="S17" i="129"/>
  <c r="T17" i="129" s="1"/>
  <c r="O17" i="129"/>
  <c r="M17" i="129"/>
  <c r="O16" i="129"/>
  <c r="M16" i="129"/>
  <c r="S16" i="129" s="1"/>
  <c r="T16" i="129" s="1"/>
  <c r="O15" i="129"/>
  <c r="M15" i="129"/>
  <c r="S15" i="129" s="1"/>
  <c r="T15" i="129" s="1"/>
  <c r="S14" i="129"/>
  <c r="T14" i="129" s="1"/>
  <c r="O14" i="129"/>
  <c r="M14" i="129"/>
  <c r="T13" i="129"/>
  <c r="S13" i="129"/>
  <c r="O13" i="129"/>
  <c r="M13" i="129"/>
  <c r="O12" i="129"/>
  <c r="M12" i="129"/>
  <c r="S12" i="129" s="1"/>
  <c r="T12" i="129" s="1"/>
  <c r="S11" i="129"/>
  <c r="T11" i="129" s="1"/>
  <c r="O11" i="129"/>
  <c r="M11" i="129"/>
  <c r="O10" i="129"/>
  <c r="M10" i="129"/>
  <c r="S10" i="129" s="1"/>
  <c r="T10" i="129" s="1"/>
  <c r="O9" i="129"/>
  <c r="M9" i="129"/>
  <c r="S9" i="129" s="1"/>
  <c r="T9" i="129" s="1"/>
  <c r="S8" i="129"/>
  <c r="T8" i="129" s="1"/>
  <c r="O8" i="129"/>
  <c r="M8" i="129"/>
  <c r="T7" i="129"/>
  <c r="S7" i="129"/>
  <c r="O7" i="129"/>
  <c r="M7" i="129"/>
  <c r="O6" i="129"/>
  <c r="M6" i="129"/>
  <c r="S6" i="129" s="1"/>
  <c r="T6" i="129" s="1"/>
  <c r="S5" i="129"/>
  <c r="T5" i="129" s="1"/>
  <c r="O5" i="129"/>
  <c r="M5" i="129"/>
  <c r="O4" i="129"/>
  <c r="M4" i="129"/>
  <c r="S4" i="129" s="1"/>
  <c r="T4" i="129" s="1"/>
  <c r="S58" i="143"/>
  <c r="T58" i="143" s="1"/>
  <c r="O58" i="143"/>
  <c r="M58" i="143"/>
  <c r="O57" i="143"/>
  <c r="M57" i="143"/>
  <c r="S57" i="143" s="1"/>
  <c r="T57" i="143" s="1"/>
  <c r="O56" i="143"/>
  <c r="M56" i="143"/>
  <c r="S56" i="143" s="1"/>
  <c r="T56" i="143" s="1"/>
  <c r="S55" i="143"/>
  <c r="T55" i="143" s="1"/>
  <c r="O55" i="143"/>
  <c r="M55" i="143"/>
  <c r="O54" i="143"/>
  <c r="M54" i="143"/>
  <c r="S54" i="143" s="1"/>
  <c r="T54" i="143" s="1"/>
  <c r="T53" i="143"/>
  <c r="S53" i="143"/>
  <c r="O53" i="143"/>
  <c r="M53" i="143"/>
  <c r="S52" i="143"/>
  <c r="T52" i="143" s="1"/>
  <c r="O52" i="143"/>
  <c r="M52" i="143"/>
  <c r="O51" i="143"/>
  <c r="M51" i="143"/>
  <c r="S51" i="143" s="1"/>
  <c r="T51" i="143" s="1"/>
  <c r="O50" i="143"/>
  <c r="M50" i="143"/>
  <c r="S50" i="143" s="1"/>
  <c r="T50" i="143" s="1"/>
  <c r="S49" i="143"/>
  <c r="T49" i="143" s="1"/>
  <c r="O49" i="143"/>
  <c r="M49" i="143"/>
  <c r="O48" i="143"/>
  <c r="M48" i="143"/>
  <c r="S48" i="143" s="1"/>
  <c r="T48" i="143" s="1"/>
  <c r="T47" i="143"/>
  <c r="S47" i="143"/>
  <c r="O47" i="143"/>
  <c r="M47" i="143"/>
  <c r="S46" i="143"/>
  <c r="T46" i="143" s="1"/>
  <c r="O46" i="143"/>
  <c r="M46" i="143"/>
  <c r="O45" i="143"/>
  <c r="M45" i="143"/>
  <c r="S45" i="143" s="1"/>
  <c r="T45" i="143" s="1"/>
  <c r="O44" i="143"/>
  <c r="M44" i="143"/>
  <c r="S44" i="143" s="1"/>
  <c r="T44" i="143" s="1"/>
  <c r="S43" i="143"/>
  <c r="T43" i="143" s="1"/>
  <c r="O43" i="143"/>
  <c r="M43" i="143"/>
  <c r="O42" i="143"/>
  <c r="M42" i="143"/>
  <c r="S42" i="143" s="1"/>
  <c r="T42" i="143" s="1"/>
  <c r="T41" i="143"/>
  <c r="S41" i="143"/>
  <c r="O41" i="143"/>
  <c r="M41" i="143"/>
  <c r="S40" i="143"/>
  <c r="T40" i="143" s="1"/>
  <c r="O40" i="143"/>
  <c r="M40" i="143"/>
  <c r="O39" i="143"/>
  <c r="M39" i="143"/>
  <c r="S39" i="143" s="1"/>
  <c r="T39" i="143" s="1"/>
  <c r="O38" i="143"/>
  <c r="M38" i="143"/>
  <c r="S38" i="143" s="1"/>
  <c r="T38" i="143" s="1"/>
  <c r="S37" i="143"/>
  <c r="T37" i="143" s="1"/>
  <c r="O37" i="143"/>
  <c r="M37" i="143"/>
  <c r="O36" i="143"/>
  <c r="M36" i="143"/>
  <c r="S36" i="143" s="1"/>
  <c r="T36" i="143" s="1"/>
  <c r="T35" i="143"/>
  <c r="S35" i="143"/>
  <c r="O35" i="143"/>
  <c r="M35" i="143"/>
  <c r="S34" i="143"/>
  <c r="T34" i="143" s="1"/>
  <c r="O34" i="143"/>
  <c r="M34" i="143"/>
  <c r="O33" i="143"/>
  <c r="M33" i="143"/>
  <c r="S33" i="143" s="1"/>
  <c r="T33" i="143" s="1"/>
  <c r="O32" i="143"/>
  <c r="M32" i="143"/>
  <c r="S32" i="143" s="1"/>
  <c r="T32" i="143" s="1"/>
  <c r="S31" i="143"/>
  <c r="T31" i="143" s="1"/>
  <c r="O31" i="143"/>
  <c r="M31" i="143"/>
  <c r="O30" i="143"/>
  <c r="M30" i="143"/>
  <c r="S30" i="143" s="1"/>
  <c r="T30" i="143" s="1"/>
  <c r="T29" i="143"/>
  <c r="S29" i="143"/>
  <c r="O29" i="143"/>
  <c r="M29" i="143"/>
  <c r="S28" i="143"/>
  <c r="T28" i="143" s="1"/>
  <c r="O28" i="143"/>
  <c r="M28" i="143"/>
  <c r="O27" i="143"/>
  <c r="M27" i="143"/>
  <c r="S27" i="143" s="1"/>
  <c r="T27" i="143" s="1"/>
  <c r="O26" i="143"/>
  <c r="M26" i="143"/>
  <c r="S26" i="143" s="1"/>
  <c r="T26" i="143" s="1"/>
  <c r="S25" i="143"/>
  <c r="T25" i="143" s="1"/>
  <c r="O25" i="143"/>
  <c r="M25" i="143"/>
  <c r="O24" i="143"/>
  <c r="M24" i="143"/>
  <c r="S24" i="143" s="1"/>
  <c r="T24" i="143" s="1"/>
  <c r="T23" i="143"/>
  <c r="S23" i="143"/>
  <c r="O23" i="143"/>
  <c r="M23" i="143"/>
  <c r="S22" i="143"/>
  <c r="T22" i="143" s="1"/>
  <c r="O22" i="143"/>
  <c r="M22" i="143"/>
  <c r="O21" i="143"/>
  <c r="M21" i="143"/>
  <c r="S21" i="143" s="1"/>
  <c r="T21" i="143" s="1"/>
  <c r="O20" i="143"/>
  <c r="M20" i="143"/>
  <c r="S20" i="143" s="1"/>
  <c r="T20" i="143" s="1"/>
  <c r="S19" i="143"/>
  <c r="T19" i="143" s="1"/>
  <c r="O19" i="143"/>
  <c r="M19" i="143"/>
  <c r="O18" i="143"/>
  <c r="M18" i="143"/>
  <c r="S18" i="143" s="1"/>
  <c r="T18" i="143" s="1"/>
  <c r="T17" i="143"/>
  <c r="S17" i="143"/>
  <c r="O17" i="143"/>
  <c r="M17" i="143"/>
  <c r="S16" i="143"/>
  <c r="T16" i="143" s="1"/>
  <c r="O16" i="143"/>
  <c r="M16" i="143"/>
  <c r="O15" i="143"/>
  <c r="M15" i="143"/>
  <c r="S15" i="143" s="1"/>
  <c r="T15" i="143" s="1"/>
  <c r="O14" i="143"/>
  <c r="M14" i="143"/>
  <c r="S14" i="143" s="1"/>
  <c r="T14" i="143" s="1"/>
  <c r="S13" i="143"/>
  <c r="T13" i="143" s="1"/>
  <c r="O13" i="143"/>
  <c r="M13" i="143"/>
  <c r="O12" i="143"/>
  <c r="M12" i="143"/>
  <c r="S12" i="143" s="1"/>
  <c r="T12" i="143" s="1"/>
  <c r="T11" i="143"/>
  <c r="S11" i="143"/>
  <c r="O11" i="143"/>
  <c r="M11" i="143"/>
  <c r="S10" i="143"/>
  <c r="T10" i="143" s="1"/>
  <c r="O10" i="143"/>
  <c r="M10" i="143"/>
  <c r="O9" i="143"/>
  <c r="M9" i="143"/>
  <c r="S9" i="143" s="1"/>
  <c r="T9" i="143" s="1"/>
  <c r="O8" i="143"/>
  <c r="M8" i="143"/>
  <c r="S8" i="143" s="1"/>
  <c r="T8" i="143" s="1"/>
  <c r="S7" i="143"/>
  <c r="T7" i="143" s="1"/>
  <c r="O7" i="143"/>
  <c r="M7" i="143"/>
  <c r="O6" i="143"/>
  <c r="M6" i="143"/>
  <c r="S6" i="143" s="1"/>
  <c r="T6" i="143" s="1"/>
  <c r="T5" i="143"/>
  <c r="S5" i="143"/>
  <c r="O5" i="143"/>
  <c r="M5" i="143"/>
  <c r="S4" i="143"/>
  <c r="T4" i="143" s="1"/>
  <c r="O4" i="143"/>
  <c r="M4" i="143"/>
  <c r="S58" i="136"/>
  <c r="T58" i="136" s="1"/>
  <c r="O58" i="136"/>
  <c r="M58" i="136"/>
  <c r="O57" i="136"/>
  <c r="M57" i="136"/>
  <c r="S57" i="136" s="1"/>
  <c r="T57" i="136" s="1"/>
  <c r="O56" i="136"/>
  <c r="M56" i="136"/>
  <c r="S56" i="136" s="1"/>
  <c r="T56" i="136" s="1"/>
  <c r="O55" i="136"/>
  <c r="M55" i="136"/>
  <c r="S55" i="136" s="1"/>
  <c r="T55" i="136" s="1"/>
  <c r="O54" i="136"/>
  <c r="M54" i="136"/>
  <c r="S54" i="136" s="1"/>
  <c r="T54" i="136" s="1"/>
  <c r="T53" i="136"/>
  <c r="S53" i="136"/>
  <c r="O53" i="136"/>
  <c r="M53" i="136"/>
  <c r="S52" i="136"/>
  <c r="T52" i="136" s="1"/>
  <c r="O52" i="136"/>
  <c r="R51" i="146" s="1"/>
  <c r="M52" i="136"/>
  <c r="O51" i="136"/>
  <c r="M51" i="136"/>
  <c r="S51" i="136" s="1"/>
  <c r="T51" i="136" s="1"/>
  <c r="O50" i="136"/>
  <c r="M50" i="136"/>
  <c r="S50" i="136" s="1"/>
  <c r="T50" i="136" s="1"/>
  <c r="O49" i="136"/>
  <c r="M49" i="136"/>
  <c r="S49" i="136" s="1"/>
  <c r="T49" i="136" s="1"/>
  <c r="O48" i="136"/>
  <c r="M48" i="136"/>
  <c r="S48" i="136" s="1"/>
  <c r="T48" i="136" s="1"/>
  <c r="T47" i="136"/>
  <c r="S47" i="136"/>
  <c r="O47" i="136"/>
  <c r="M47" i="136"/>
  <c r="S46" i="136"/>
  <c r="T46" i="136" s="1"/>
  <c r="O46" i="136"/>
  <c r="M46" i="136"/>
  <c r="O45" i="136"/>
  <c r="M45" i="136"/>
  <c r="S45" i="136" s="1"/>
  <c r="T45" i="136" s="1"/>
  <c r="O44" i="136"/>
  <c r="M44" i="136"/>
  <c r="S44" i="136" s="1"/>
  <c r="T44" i="136" s="1"/>
  <c r="O43" i="136"/>
  <c r="M43" i="136"/>
  <c r="S43" i="136" s="1"/>
  <c r="T43" i="136" s="1"/>
  <c r="O42" i="136"/>
  <c r="M42" i="136"/>
  <c r="S42" i="136" s="1"/>
  <c r="T42" i="136" s="1"/>
  <c r="T41" i="136"/>
  <c r="S41" i="136"/>
  <c r="O41" i="136"/>
  <c r="M41" i="136"/>
  <c r="S40" i="136"/>
  <c r="T40" i="136" s="1"/>
  <c r="O40" i="136"/>
  <c r="M40" i="136"/>
  <c r="O39" i="136"/>
  <c r="M39" i="136"/>
  <c r="S39" i="136" s="1"/>
  <c r="T39" i="136" s="1"/>
  <c r="O38" i="136"/>
  <c r="M38" i="136"/>
  <c r="S38" i="136" s="1"/>
  <c r="T38" i="136" s="1"/>
  <c r="O37" i="136"/>
  <c r="M37" i="136"/>
  <c r="S37" i="136" s="1"/>
  <c r="T37" i="136" s="1"/>
  <c r="O36" i="136"/>
  <c r="M36" i="136"/>
  <c r="S36" i="136" s="1"/>
  <c r="T36" i="136" s="1"/>
  <c r="T35" i="136"/>
  <c r="S35" i="136"/>
  <c r="O35" i="136"/>
  <c r="M35" i="136"/>
  <c r="S34" i="136"/>
  <c r="T34" i="136" s="1"/>
  <c r="O34" i="136"/>
  <c r="M34" i="136"/>
  <c r="O33" i="136"/>
  <c r="M33" i="136"/>
  <c r="S33" i="136" s="1"/>
  <c r="T33" i="136" s="1"/>
  <c r="O32" i="136"/>
  <c r="M32" i="136"/>
  <c r="S32" i="136" s="1"/>
  <c r="T32" i="136" s="1"/>
  <c r="O31" i="136"/>
  <c r="M31" i="136"/>
  <c r="S31" i="136" s="1"/>
  <c r="T31" i="136" s="1"/>
  <c r="O30" i="136"/>
  <c r="M30" i="136"/>
  <c r="S30" i="136" s="1"/>
  <c r="T30" i="136" s="1"/>
  <c r="T29" i="136"/>
  <c r="S29" i="136"/>
  <c r="O29" i="136"/>
  <c r="M29" i="136"/>
  <c r="S28" i="136"/>
  <c r="T28" i="136" s="1"/>
  <c r="O28" i="136"/>
  <c r="M28" i="136"/>
  <c r="O27" i="136"/>
  <c r="M27" i="136"/>
  <c r="S27" i="136" s="1"/>
  <c r="T27" i="136" s="1"/>
  <c r="O26" i="136"/>
  <c r="M26" i="136"/>
  <c r="S26" i="136" s="1"/>
  <c r="T26" i="136" s="1"/>
  <c r="O25" i="136"/>
  <c r="M25" i="136"/>
  <c r="S25" i="136" s="1"/>
  <c r="T25" i="136" s="1"/>
  <c r="O24" i="136"/>
  <c r="M24" i="136"/>
  <c r="S24" i="136" s="1"/>
  <c r="T24" i="136" s="1"/>
  <c r="T23" i="136"/>
  <c r="S23" i="136"/>
  <c r="O23" i="136"/>
  <c r="M23" i="136"/>
  <c r="S22" i="136"/>
  <c r="T22" i="136" s="1"/>
  <c r="O22" i="136"/>
  <c r="M22" i="136"/>
  <c r="O21" i="136"/>
  <c r="M21" i="136"/>
  <c r="S21" i="136" s="1"/>
  <c r="T21" i="136" s="1"/>
  <c r="O20" i="136"/>
  <c r="M20" i="136"/>
  <c r="S20" i="136" s="1"/>
  <c r="T20" i="136" s="1"/>
  <c r="O19" i="136"/>
  <c r="M19" i="136"/>
  <c r="S19" i="136" s="1"/>
  <c r="T19" i="136" s="1"/>
  <c r="O18" i="136"/>
  <c r="M18" i="136"/>
  <c r="S18" i="136" s="1"/>
  <c r="T18" i="136" s="1"/>
  <c r="T17" i="136"/>
  <c r="S17" i="136"/>
  <c r="O17" i="136"/>
  <c r="M17" i="136"/>
  <c r="S16" i="136"/>
  <c r="T16" i="136" s="1"/>
  <c r="O16" i="136"/>
  <c r="M16" i="136"/>
  <c r="O15" i="136"/>
  <c r="M15" i="136"/>
  <c r="S15" i="136" s="1"/>
  <c r="T15" i="136" s="1"/>
  <c r="O14" i="136"/>
  <c r="M14" i="136"/>
  <c r="S14" i="136" s="1"/>
  <c r="T14" i="136" s="1"/>
  <c r="O13" i="136"/>
  <c r="M13" i="136"/>
  <c r="S13" i="136" s="1"/>
  <c r="T13" i="136" s="1"/>
  <c r="O12" i="136"/>
  <c r="M12" i="136"/>
  <c r="S12" i="136" s="1"/>
  <c r="T12" i="136" s="1"/>
  <c r="T11" i="136"/>
  <c r="S11" i="136"/>
  <c r="O11" i="136"/>
  <c r="M11" i="136"/>
  <c r="S10" i="136"/>
  <c r="T10" i="136" s="1"/>
  <c r="O10" i="136"/>
  <c r="M10" i="136"/>
  <c r="O9" i="136"/>
  <c r="M9" i="136"/>
  <c r="S9" i="136" s="1"/>
  <c r="T9" i="136" s="1"/>
  <c r="O8" i="136"/>
  <c r="M8" i="136"/>
  <c r="S8" i="136" s="1"/>
  <c r="T8" i="136" s="1"/>
  <c r="O7" i="136"/>
  <c r="M7" i="136"/>
  <c r="S7" i="136" s="1"/>
  <c r="T7" i="136" s="1"/>
  <c r="O6" i="136"/>
  <c r="M6" i="136"/>
  <c r="S6" i="136" s="1"/>
  <c r="T6" i="136" s="1"/>
  <c r="T5" i="136"/>
  <c r="S5" i="136"/>
  <c r="O5" i="136"/>
  <c r="M5" i="136"/>
  <c r="S4" i="136"/>
  <c r="T4" i="136" s="1"/>
  <c r="O4" i="136"/>
  <c r="M4" i="136"/>
  <c r="S58" i="139"/>
  <c r="T58" i="139" s="1"/>
  <c r="O58" i="139"/>
  <c r="M58" i="139"/>
  <c r="O57" i="139"/>
  <c r="M57" i="139"/>
  <c r="S57" i="139" s="1"/>
  <c r="T57" i="139" s="1"/>
  <c r="S56" i="139"/>
  <c r="T56" i="139" s="1"/>
  <c r="O56" i="139"/>
  <c r="M56" i="139"/>
  <c r="O55" i="139"/>
  <c r="M55" i="139"/>
  <c r="S55" i="139" s="1"/>
  <c r="T55" i="139" s="1"/>
  <c r="O54" i="139"/>
  <c r="M54" i="139"/>
  <c r="S54" i="139" s="1"/>
  <c r="T54" i="139" s="1"/>
  <c r="S53" i="139"/>
  <c r="T53" i="139" s="1"/>
  <c r="O53" i="139"/>
  <c r="M53" i="139"/>
  <c r="T52" i="139"/>
  <c r="S52" i="139"/>
  <c r="O52" i="139"/>
  <c r="M52" i="139"/>
  <c r="O51" i="139"/>
  <c r="M51" i="139"/>
  <c r="S51" i="139" s="1"/>
  <c r="T51" i="139" s="1"/>
  <c r="S50" i="139"/>
  <c r="T50" i="139" s="1"/>
  <c r="O50" i="139"/>
  <c r="M50" i="139"/>
  <c r="O49" i="139"/>
  <c r="M49" i="139"/>
  <c r="S49" i="139" s="1"/>
  <c r="T49" i="139" s="1"/>
  <c r="O48" i="139"/>
  <c r="M48" i="139"/>
  <c r="S48" i="139" s="1"/>
  <c r="T48" i="139" s="1"/>
  <c r="S47" i="139"/>
  <c r="T47" i="139" s="1"/>
  <c r="O47" i="139"/>
  <c r="M47" i="139"/>
  <c r="T46" i="139"/>
  <c r="S46" i="139"/>
  <c r="O46" i="139"/>
  <c r="M46" i="139"/>
  <c r="O45" i="139"/>
  <c r="M45" i="139"/>
  <c r="S45" i="139" s="1"/>
  <c r="T45" i="139" s="1"/>
  <c r="S44" i="139"/>
  <c r="T44" i="139" s="1"/>
  <c r="O44" i="139"/>
  <c r="M44" i="139"/>
  <c r="O43" i="139"/>
  <c r="M43" i="139"/>
  <c r="S43" i="139" s="1"/>
  <c r="T43" i="139" s="1"/>
  <c r="O42" i="139"/>
  <c r="M42" i="139"/>
  <c r="S42" i="139" s="1"/>
  <c r="T42" i="139" s="1"/>
  <c r="S41" i="139"/>
  <c r="T41" i="139" s="1"/>
  <c r="O41" i="139"/>
  <c r="M41" i="139"/>
  <c r="T40" i="139"/>
  <c r="S40" i="139"/>
  <c r="O40" i="139"/>
  <c r="M40" i="139"/>
  <c r="O39" i="139"/>
  <c r="M39" i="139"/>
  <c r="S39" i="139" s="1"/>
  <c r="T39" i="139" s="1"/>
  <c r="S38" i="139"/>
  <c r="T38" i="139" s="1"/>
  <c r="O38" i="139"/>
  <c r="M38" i="139"/>
  <c r="O37" i="139"/>
  <c r="M37" i="139"/>
  <c r="S37" i="139" s="1"/>
  <c r="T37" i="139" s="1"/>
  <c r="O36" i="139"/>
  <c r="M36" i="139"/>
  <c r="S36" i="139" s="1"/>
  <c r="T36" i="139" s="1"/>
  <c r="S35" i="139"/>
  <c r="T35" i="139" s="1"/>
  <c r="O35" i="139"/>
  <c r="M35" i="139"/>
  <c r="T34" i="139"/>
  <c r="S34" i="139"/>
  <c r="O34" i="139"/>
  <c r="M34" i="139"/>
  <c r="O33" i="139"/>
  <c r="M33" i="139"/>
  <c r="S33" i="139" s="1"/>
  <c r="T33" i="139" s="1"/>
  <c r="S32" i="139"/>
  <c r="T32" i="139" s="1"/>
  <c r="O32" i="139"/>
  <c r="M32" i="139"/>
  <c r="O31" i="139"/>
  <c r="M31" i="139"/>
  <c r="S31" i="139" s="1"/>
  <c r="T31" i="139" s="1"/>
  <c r="O30" i="139"/>
  <c r="M30" i="139"/>
  <c r="S30" i="139" s="1"/>
  <c r="T30" i="139" s="1"/>
  <c r="S29" i="139"/>
  <c r="T29" i="139" s="1"/>
  <c r="O29" i="139"/>
  <c r="M29" i="139"/>
  <c r="T28" i="139"/>
  <c r="S28" i="139"/>
  <c r="O28" i="139"/>
  <c r="M28" i="139"/>
  <c r="O27" i="139"/>
  <c r="M27" i="139"/>
  <c r="S27" i="139" s="1"/>
  <c r="T27" i="139" s="1"/>
  <c r="S26" i="139"/>
  <c r="T26" i="139" s="1"/>
  <c r="O26" i="139"/>
  <c r="M26" i="139"/>
  <c r="O25" i="139"/>
  <c r="M25" i="139"/>
  <c r="S25" i="139" s="1"/>
  <c r="T25" i="139" s="1"/>
  <c r="O24" i="139"/>
  <c r="M24" i="139"/>
  <c r="S24" i="139" s="1"/>
  <c r="T24" i="139" s="1"/>
  <c r="S23" i="139"/>
  <c r="T23" i="139" s="1"/>
  <c r="O23" i="139"/>
  <c r="M23" i="139"/>
  <c r="T22" i="139"/>
  <c r="S22" i="139"/>
  <c r="O22" i="139"/>
  <c r="M22" i="139"/>
  <c r="O21" i="139"/>
  <c r="M21" i="139"/>
  <c r="S21" i="139" s="1"/>
  <c r="T21" i="139" s="1"/>
  <c r="S20" i="139"/>
  <c r="T20" i="139" s="1"/>
  <c r="O20" i="139"/>
  <c r="M20" i="139"/>
  <c r="O19" i="139"/>
  <c r="M19" i="139"/>
  <c r="S19" i="139" s="1"/>
  <c r="T19" i="139" s="1"/>
  <c r="O18" i="139"/>
  <c r="M18" i="139"/>
  <c r="S18" i="139" s="1"/>
  <c r="T18" i="139" s="1"/>
  <c r="S17" i="139"/>
  <c r="T17" i="139" s="1"/>
  <c r="O17" i="139"/>
  <c r="M17" i="139"/>
  <c r="T16" i="139"/>
  <c r="S16" i="139"/>
  <c r="O16" i="139"/>
  <c r="M16" i="139"/>
  <c r="O15" i="139"/>
  <c r="M15" i="139"/>
  <c r="S15" i="139" s="1"/>
  <c r="T15" i="139" s="1"/>
  <c r="S14" i="139"/>
  <c r="T14" i="139" s="1"/>
  <c r="O14" i="139"/>
  <c r="M14" i="139"/>
  <c r="O13" i="139"/>
  <c r="M13" i="139"/>
  <c r="S13" i="139" s="1"/>
  <c r="T13" i="139" s="1"/>
  <c r="O12" i="139"/>
  <c r="M12" i="139"/>
  <c r="S12" i="139" s="1"/>
  <c r="T12" i="139" s="1"/>
  <c r="S11" i="139"/>
  <c r="T11" i="139" s="1"/>
  <c r="O11" i="139"/>
  <c r="M11" i="139"/>
  <c r="T10" i="139"/>
  <c r="S10" i="139"/>
  <c r="O10" i="139"/>
  <c r="M10" i="139"/>
  <c r="O9" i="139"/>
  <c r="M9" i="139"/>
  <c r="S9" i="139" s="1"/>
  <c r="T9" i="139" s="1"/>
  <c r="S8" i="139"/>
  <c r="T8" i="139" s="1"/>
  <c r="O8" i="139"/>
  <c r="M8" i="139"/>
  <c r="O7" i="139"/>
  <c r="M7" i="139"/>
  <c r="S7" i="139" s="1"/>
  <c r="T7" i="139" s="1"/>
  <c r="O6" i="139"/>
  <c r="M6" i="139"/>
  <c r="S6" i="139" s="1"/>
  <c r="T6" i="139" s="1"/>
  <c r="S5" i="139"/>
  <c r="T5" i="139" s="1"/>
  <c r="O5" i="139"/>
  <c r="M5" i="139"/>
  <c r="T4" i="139"/>
  <c r="S4" i="139"/>
  <c r="O4" i="139"/>
  <c r="M4" i="139"/>
  <c r="O58" i="140"/>
  <c r="M58" i="140"/>
  <c r="S58" i="140" s="1"/>
  <c r="T58" i="140" s="1"/>
  <c r="O57" i="140"/>
  <c r="M57" i="140"/>
  <c r="S57" i="140" s="1"/>
  <c r="T57" i="140" s="1"/>
  <c r="S56" i="140"/>
  <c r="T56" i="140" s="1"/>
  <c r="O56" i="140"/>
  <c r="M56" i="140"/>
  <c r="O55" i="140"/>
  <c r="M55" i="140"/>
  <c r="S55" i="140" s="1"/>
  <c r="T55" i="140" s="1"/>
  <c r="O54" i="140"/>
  <c r="M54" i="140"/>
  <c r="S54" i="140" s="1"/>
  <c r="T54" i="140" s="1"/>
  <c r="S53" i="140"/>
  <c r="T53" i="140" s="1"/>
  <c r="O53" i="140"/>
  <c r="M53" i="140"/>
  <c r="O52" i="140"/>
  <c r="M52" i="140"/>
  <c r="S52" i="140" s="1"/>
  <c r="T52" i="140" s="1"/>
  <c r="O51" i="140"/>
  <c r="M51" i="140"/>
  <c r="S51" i="140" s="1"/>
  <c r="T51" i="140" s="1"/>
  <c r="S50" i="140"/>
  <c r="T50" i="140" s="1"/>
  <c r="O50" i="140"/>
  <c r="M50" i="140"/>
  <c r="O49" i="140"/>
  <c r="M49" i="140"/>
  <c r="S49" i="140" s="1"/>
  <c r="T49" i="140" s="1"/>
  <c r="O48" i="140"/>
  <c r="M48" i="140"/>
  <c r="S48" i="140" s="1"/>
  <c r="T48" i="140" s="1"/>
  <c r="S47" i="140"/>
  <c r="T47" i="140" s="1"/>
  <c r="O47" i="140"/>
  <c r="M47" i="140"/>
  <c r="O46" i="140"/>
  <c r="M46" i="140"/>
  <c r="S46" i="140" s="1"/>
  <c r="T46" i="140" s="1"/>
  <c r="O45" i="140"/>
  <c r="M45" i="140"/>
  <c r="S45" i="140" s="1"/>
  <c r="T45" i="140" s="1"/>
  <c r="S44" i="140"/>
  <c r="T44" i="140" s="1"/>
  <c r="O44" i="140"/>
  <c r="M44" i="140"/>
  <c r="O43" i="140"/>
  <c r="M43" i="140"/>
  <c r="S43" i="140" s="1"/>
  <c r="T43" i="140" s="1"/>
  <c r="O42" i="140"/>
  <c r="M42" i="140"/>
  <c r="S42" i="140" s="1"/>
  <c r="T42" i="140" s="1"/>
  <c r="S41" i="140"/>
  <c r="T41" i="140" s="1"/>
  <c r="O41" i="140"/>
  <c r="M41" i="140"/>
  <c r="O40" i="140"/>
  <c r="M40" i="140"/>
  <c r="S40" i="140" s="1"/>
  <c r="T40" i="140" s="1"/>
  <c r="O39" i="140"/>
  <c r="M39" i="140"/>
  <c r="S39" i="140" s="1"/>
  <c r="T39" i="140" s="1"/>
  <c r="S38" i="140"/>
  <c r="T38" i="140" s="1"/>
  <c r="O38" i="140"/>
  <c r="M38" i="140"/>
  <c r="O37" i="140"/>
  <c r="M37" i="140"/>
  <c r="S37" i="140" s="1"/>
  <c r="T37" i="140" s="1"/>
  <c r="O36" i="140"/>
  <c r="M36" i="140"/>
  <c r="S36" i="140" s="1"/>
  <c r="T36" i="140" s="1"/>
  <c r="S35" i="140"/>
  <c r="T35" i="140" s="1"/>
  <c r="O35" i="140"/>
  <c r="M35" i="140"/>
  <c r="O34" i="140"/>
  <c r="M34" i="140"/>
  <c r="S34" i="140" s="1"/>
  <c r="T34" i="140" s="1"/>
  <c r="O33" i="140"/>
  <c r="M33" i="140"/>
  <c r="S33" i="140" s="1"/>
  <c r="T33" i="140" s="1"/>
  <c r="S32" i="140"/>
  <c r="T32" i="140" s="1"/>
  <c r="O32" i="140"/>
  <c r="M32" i="140"/>
  <c r="O31" i="140"/>
  <c r="M31" i="140"/>
  <c r="S31" i="140" s="1"/>
  <c r="T31" i="140" s="1"/>
  <c r="O30" i="140"/>
  <c r="M30" i="140"/>
  <c r="S30" i="140" s="1"/>
  <c r="T30" i="140" s="1"/>
  <c r="S29" i="140"/>
  <c r="T29" i="140" s="1"/>
  <c r="O29" i="140"/>
  <c r="M29" i="140"/>
  <c r="O28" i="140"/>
  <c r="M28" i="140"/>
  <c r="S28" i="140" s="1"/>
  <c r="T28" i="140" s="1"/>
  <c r="O27" i="140"/>
  <c r="M27" i="140"/>
  <c r="S27" i="140" s="1"/>
  <c r="T27" i="140" s="1"/>
  <c r="S26" i="140"/>
  <c r="T26" i="140" s="1"/>
  <c r="O26" i="140"/>
  <c r="M26" i="140"/>
  <c r="O25" i="140"/>
  <c r="M25" i="140"/>
  <c r="S25" i="140" s="1"/>
  <c r="T25" i="140" s="1"/>
  <c r="O24" i="140"/>
  <c r="M24" i="140"/>
  <c r="S24" i="140" s="1"/>
  <c r="T24" i="140" s="1"/>
  <c r="S23" i="140"/>
  <c r="T23" i="140" s="1"/>
  <c r="O23" i="140"/>
  <c r="M23" i="140"/>
  <c r="O22" i="140"/>
  <c r="M22" i="140"/>
  <c r="S22" i="140" s="1"/>
  <c r="T22" i="140" s="1"/>
  <c r="O21" i="140"/>
  <c r="M21" i="140"/>
  <c r="S21" i="140" s="1"/>
  <c r="T21" i="140" s="1"/>
  <c r="S20" i="140"/>
  <c r="T20" i="140" s="1"/>
  <c r="O20" i="140"/>
  <c r="M20" i="140"/>
  <c r="O19" i="140"/>
  <c r="M19" i="140"/>
  <c r="S19" i="140" s="1"/>
  <c r="T19" i="140" s="1"/>
  <c r="O18" i="140"/>
  <c r="M18" i="140"/>
  <c r="S18" i="140" s="1"/>
  <c r="T18" i="140" s="1"/>
  <c r="S17" i="140"/>
  <c r="T17" i="140" s="1"/>
  <c r="O17" i="140"/>
  <c r="M17" i="140"/>
  <c r="O16" i="140"/>
  <c r="M16" i="140"/>
  <c r="S16" i="140" s="1"/>
  <c r="T16" i="140" s="1"/>
  <c r="O15" i="140"/>
  <c r="M15" i="140"/>
  <c r="S15" i="140" s="1"/>
  <c r="T15" i="140" s="1"/>
  <c r="S14" i="140"/>
  <c r="T14" i="140" s="1"/>
  <c r="O14" i="140"/>
  <c r="M14" i="140"/>
  <c r="O13" i="140"/>
  <c r="M13" i="140"/>
  <c r="S13" i="140" s="1"/>
  <c r="T13" i="140" s="1"/>
  <c r="O12" i="140"/>
  <c r="M12" i="140"/>
  <c r="S12" i="140" s="1"/>
  <c r="T12" i="140" s="1"/>
  <c r="S11" i="140"/>
  <c r="T11" i="140" s="1"/>
  <c r="O11" i="140"/>
  <c r="M11" i="140"/>
  <c r="O10" i="140"/>
  <c r="M10" i="140"/>
  <c r="S10" i="140" s="1"/>
  <c r="T10" i="140" s="1"/>
  <c r="O9" i="140"/>
  <c r="M9" i="140"/>
  <c r="S9" i="140" s="1"/>
  <c r="T9" i="140" s="1"/>
  <c r="S8" i="140"/>
  <c r="T8" i="140" s="1"/>
  <c r="O8" i="140"/>
  <c r="M8" i="140"/>
  <c r="O7" i="140"/>
  <c r="M7" i="140"/>
  <c r="S7" i="140" s="1"/>
  <c r="T7" i="140" s="1"/>
  <c r="O6" i="140"/>
  <c r="M6" i="140"/>
  <c r="S6" i="140" s="1"/>
  <c r="T6" i="140" s="1"/>
  <c r="S5" i="140"/>
  <c r="T5" i="140" s="1"/>
  <c r="O5" i="140"/>
  <c r="M5" i="140"/>
  <c r="O4" i="140"/>
  <c r="M4" i="140"/>
  <c r="S4" i="140" s="1"/>
  <c r="T4" i="140" s="1"/>
  <c r="S58" i="135"/>
  <c r="T58" i="135" s="1"/>
  <c r="O58" i="135"/>
  <c r="M58" i="135"/>
  <c r="T57" i="135"/>
  <c r="S57" i="135"/>
  <c r="O57" i="135"/>
  <c r="M57" i="135"/>
  <c r="S56" i="135"/>
  <c r="T56" i="135" s="1"/>
  <c r="O56" i="135"/>
  <c r="M56" i="135"/>
  <c r="O55" i="135"/>
  <c r="M55" i="135"/>
  <c r="S55" i="135" s="1"/>
  <c r="T55" i="135" s="1"/>
  <c r="O54" i="135"/>
  <c r="M54" i="135"/>
  <c r="S54" i="135" s="1"/>
  <c r="T54" i="135" s="1"/>
  <c r="T53" i="135"/>
  <c r="S53" i="135"/>
  <c r="O53" i="135"/>
  <c r="M53" i="135"/>
  <c r="S52" i="135"/>
  <c r="T52" i="135" s="1"/>
  <c r="O52" i="135"/>
  <c r="M52" i="135"/>
  <c r="T51" i="135"/>
  <c r="S51" i="135"/>
  <c r="O51" i="135"/>
  <c r="M51" i="135"/>
  <c r="S50" i="135"/>
  <c r="T50" i="135" s="1"/>
  <c r="O50" i="135"/>
  <c r="M50" i="135"/>
  <c r="O49" i="135"/>
  <c r="M49" i="135"/>
  <c r="S49" i="135" s="1"/>
  <c r="T49" i="135" s="1"/>
  <c r="O48" i="135"/>
  <c r="M48" i="135"/>
  <c r="S48" i="135" s="1"/>
  <c r="T48" i="135" s="1"/>
  <c r="T47" i="135"/>
  <c r="S47" i="135"/>
  <c r="O47" i="135"/>
  <c r="M47" i="135"/>
  <c r="S46" i="135"/>
  <c r="T46" i="135" s="1"/>
  <c r="O46" i="135"/>
  <c r="M46" i="135"/>
  <c r="T45" i="135"/>
  <c r="S45" i="135"/>
  <c r="O45" i="135"/>
  <c r="M45" i="135"/>
  <c r="S44" i="135"/>
  <c r="T44" i="135" s="1"/>
  <c r="O44" i="135"/>
  <c r="M44" i="135"/>
  <c r="O43" i="135"/>
  <c r="M43" i="135"/>
  <c r="S43" i="135" s="1"/>
  <c r="T43" i="135" s="1"/>
  <c r="O42" i="135"/>
  <c r="M42" i="135"/>
  <c r="S42" i="135" s="1"/>
  <c r="T42" i="135" s="1"/>
  <c r="T41" i="135"/>
  <c r="S41" i="135"/>
  <c r="O41" i="135"/>
  <c r="M41" i="135"/>
  <c r="S40" i="135"/>
  <c r="T40" i="135" s="1"/>
  <c r="O40" i="135"/>
  <c r="M40" i="135"/>
  <c r="T39" i="135"/>
  <c r="S39" i="135"/>
  <c r="O39" i="135"/>
  <c r="M39" i="135"/>
  <c r="S38" i="135"/>
  <c r="T38" i="135" s="1"/>
  <c r="O38" i="135"/>
  <c r="M38" i="135"/>
  <c r="O37" i="135"/>
  <c r="M37" i="135"/>
  <c r="S37" i="135" s="1"/>
  <c r="T37" i="135" s="1"/>
  <c r="O36" i="135"/>
  <c r="M36" i="135"/>
  <c r="S36" i="135" s="1"/>
  <c r="T36" i="135" s="1"/>
  <c r="T35" i="135"/>
  <c r="S35" i="135"/>
  <c r="O35" i="135"/>
  <c r="M35" i="135"/>
  <c r="S34" i="135"/>
  <c r="T34" i="135" s="1"/>
  <c r="O34" i="135"/>
  <c r="M34" i="135"/>
  <c r="T33" i="135"/>
  <c r="S33" i="135"/>
  <c r="O33" i="135"/>
  <c r="M33" i="135"/>
  <c r="S32" i="135"/>
  <c r="T32" i="135" s="1"/>
  <c r="O32" i="135"/>
  <c r="M32" i="135"/>
  <c r="O31" i="135"/>
  <c r="M31" i="135"/>
  <c r="S31" i="135" s="1"/>
  <c r="T31" i="135" s="1"/>
  <c r="O30" i="135"/>
  <c r="M30" i="135"/>
  <c r="S30" i="135" s="1"/>
  <c r="T30" i="135" s="1"/>
  <c r="T29" i="135"/>
  <c r="S29" i="135"/>
  <c r="O29" i="135"/>
  <c r="M29" i="135"/>
  <c r="S28" i="135"/>
  <c r="T28" i="135" s="1"/>
  <c r="O28" i="135"/>
  <c r="M28" i="135"/>
  <c r="T27" i="135"/>
  <c r="S27" i="135"/>
  <c r="O27" i="135"/>
  <c r="M27" i="135"/>
  <c r="S26" i="135"/>
  <c r="T26" i="135" s="1"/>
  <c r="O26" i="135"/>
  <c r="M26" i="135"/>
  <c r="O25" i="135"/>
  <c r="M25" i="135"/>
  <c r="S25" i="135" s="1"/>
  <c r="T25" i="135" s="1"/>
  <c r="O24" i="135"/>
  <c r="M24" i="135"/>
  <c r="S24" i="135" s="1"/>
  <c r="T24" i="135" s="1"/>
  <c r="T23" i="135"/>
  <c r="S23" i="135"/>
  <c r="O23" i="135"/>
  <c r="M23" i="135"/>
  <c r="S22" i="135"/>
  <c r="T22" i="135" s="1"/>
  <c r="O22" i="135"/>
  <c r="M22" i="135"/>
  <c r="T21" i="135"/>
  <c r="S21" i="135"/>
  <c r="O21" i="135"/>
  <c r="M21" i="135"/>
  <c r="S20" i="135"/>
  <c r="T20" i="135" s="1"/>
  <c r="O20" i="135"/>
  <c r="M20" i="135"/>
  <c r="O19" i="135"/>
  <c r="M19" i="135"/>
  <c r="S19" i="135" s="1"/>
  <c r="T19" i="135" s="1"/>
  <c r="O18" i="135"/>
  <c r="M18" i="135"/>
  <c r="S18" i="135" s="1"/>
  <c r="T18" i="135" s="1"/>
  <c r="T17" i="135"/>
  <c r="S17" i="135"/>
  <c r="O17" i="135"/>
  <c r="M17" i="135"/>
  <c r="S16" i="135"/>
  <c r="T16" i="135" s="1"/>
  <c r="O16" i="135"/>
  <c r="M16" i="135"/>
  <c r="T15" i="135"/>
  <c r="S15" i="135"/>
  <c r="O15" i="135"/>
  <c r="M15" i="135"/>
  <c r="S14" i="135"/>
  <c r="T14" i="135" s="1"/>
  <c r="O14" i="135"/>
  <c r="M14" i="135"/>
  <c r="O13" i="135"/>
  <c r="M13" i="135"/>
  <c r="S13" i="135" s="1"/>
  <c r="T13" i="135" s="1"/>
  <c r="O12" i="135"/>
  <c r="M12" i="135"/>
  <c r="S12" i="135" s="1"/>
  <c r="T12" i="135" s="1"/>
  <c r="T11" i="135"/>
  <c r="S11" i="135"/>
  <c r="O11" i="135"/>
  <c r="M11" i="135"/>
  <c r="S10" i="135"/>
  <c r="T10" i="135" s="1"/>
  <c r="O10" i="135"/>
  <c r="M10" i="135"/>
  <c r="T9" i="135"/>
  <c r="S9" i="135"/>
  <c r="O9" i="135"/>
  <c r="M9" i="135"/>
  <c r="S8" i="135"/>
  <c r="T8" i="135" s="1"/>
  <c r="O8" i="135"/>
  <c r="M8" i="135"/>
  <c r="O7" i="135"/>
  <c r="M7" i="135"/>
  <c r="S7" i="135" s="1"/>
  <c r="T7" i="135" s="1"/>
  <c r="O6" i="135"/>
  <c r="M6" i="135"/>
  <c r="S6" i="135" s="1"/>
  <c r="T6" i="135" s="1"/>
  <c r="T5" i="135"/>
  <c r="S5" i="135"/>
  <c r="O5" i="135"/>
  <c r="M5" i="135"/>
  <c r="S4" i="135"/>
  <c r="T4" i="135" s="1"/>
  <c r="O4" i="135"/>
  <c r="M4" i="135"/>
  <c r="O58" i="121"/>
  <c r="M58" i="121"/>
  <c r="S58" i="121" s="1"/>
  <c r="T58" i="121" s="1"/>
  <c r="O57" i="121"/>
  <c r="M57" i="121"/>
  <c r="S57" i="121" s="1"/>
  <c r="T57" i="121" s="1"/>
  <c r="O56" i="121"/>
  <c r="M56" i="121"/>
  <c r="S56" i="121" s="1"/>
  <c r="T56" i="121" s="1"/>
  <c r="O55" i="121"/>
  <c r="M55" i="121"/>
  <c r="S55" i="121" s="1"/>
  <c r="T55" i="121" s="1"/>
  <c r="T54" i="121"/>
  <c r="S54" i="121"/>
  <c r="O54" i="121"/>
  <c r="M54" i="121"/>
  <c r="S53" i="121"/>
  <c r="T53" i="121" s="1"/>
  <c r="O53" i="121"/>
  <c r="M53" i="121"/>
  <c r="O52" i="121"/>
  <c r="M52" i="121"/>
  <c r="S52" i="121" s="1"/>
  <c r="T52" i="121" s="1"/>
  <c r="O51" i="121"/>
  <c r="M51" i="121"/>
  <c r="S51" i="121" s="1"/>
  <c r="T51" i="121" s="1"/>
  <c r="O50" i="121"/>
  <c r="M50" i="121"/>
  <c r="S50" i="121" s="1"/>
  <c r="T50" i="121" s="1"/>
  <c r="O49" i="121"/>
  <c r="M49" i="121"/>
  <c r="S49" i="121" s="1"/>
  <c r="T49" i="121" s="1"/>
  <c r="T48" i="121"/>
  <c r="S48" i="121"/>
  <c r="O48" i="121"/>
  <c r="M48" i="121"/>
  <c r="S47" i="121"/>
  <c r="T47" i="121" s="1"/>
  <c r="O47" i="121"/>
  <c r="M47" i="121"/>
  <c r="O46" i="121"/>
  <c r="M46" i="121"/>
  <c r="S46" i="121" s="1"/>
  <c r="T46" i="121" s="1"/>
  <c r="O45" i="121"/>
  <c r="M45" i="121"/>
  <c r="S45" i="121" s="1"/>
  <c r="T45" i="121" s="1"/>
  <c r="O44" i="121"/>
  <c r="M44" i="121"/>
  <c r="S44" i="121" s="1"/>
  <c r="T44" i="121" s="1"/>
  <c r="O43" i="121"/>
  <c r="M43" i="121"/>
  <c r="S43" i="121" s="1"/>
  <c r="T43" i="121" s="1"/>
  <c r="T42" i="121"/>
  <c r="S42" i="121"/>
  <c r="O42" i="121"/>
  <c r="M42" i="121"/>
  <c r="S41" i="121"/>
  <c r="T41" i="121" s="1"/>
  <c r="O41" i="121"/>
  <c r="M41" i="121"/>
  <c r="O40" i="121"/>
  <c r="M40" i="121"/>
  <c r="S40" i="121" s="1"/>
  <c r="T40" i="121" s="1"/>
  <c r="O39" i="121"/>
  <c r="M39" i="121"/>
  <c r="S39" i="121" s="1"/>
  <c r="T39" i="121" s="1"/>
  <c r="O38" i="121"/>
  <c r="M38" i="121"/>
  <c r="S38" i="121" s="1"/>
  <c r="T38" i="121" s="1"/>
  <c r="O37" i="121"/>
  <c r="M37" i="121"/>
  <c r="S37" i="121" s="1"/>
  <c r="T37" i="121" s="1"/>
  <c r="T36" i="121"/>
  <c r="S36" i="121"/>
  <c r="O36" i="121"/>
  <c r="M36" i="121"/>
  <c r="S35" i="121"/>
  <c r="T35" i="121" s="1"/>
  <c r="O35" i="121"/>
  <c r="M35" i="121"/>
  <c r="O34" i="121"/>
  <c r="M34" i="121"/>
  <c r="S34" i="121" s="1"/>
  <c r="T34" i="121" s="1"/>
  <c r="O33" i="121"/>
  <c r="M33" i="121"/>
  <c r="S33" i="121" s="1"/>
  <c r="T33" i="121" s="1"/>
  <c r="O32" i="121"/>
  <c r="M32" i="121"/>
  <c r="S32" i="121" s="1"/>
  <c r="T32" i="121" s="1"/>
  <c r="O31" i="121"/>
  <c r="M31" i="121"/>
  <c r="S31" i="121" s="1"/>
  <c r="T31" i="121" s="1"/>
  <c r="T30" i="121"/>
  <c r="S30" i="121"/>
  <c r="O30" i="121"/>
  <c r="M30" i="121"/>
  <c r="S29" i="121"/>
  <c r="T29" i="121" s="1"/>
  <c r="O29" i="121"/>
  <c r="M29" i="121"/>
  <c r="O28" i="121"/>
  <c r="M28" i="121"/>
  <c r="S28" i="121" s="1"/>
  <c r="T28" i="121" s="1"/>
  <c r="O27" i="121"/>
  <c r="M27" i="121"/>
  <c r="S27" i="121" s="1"/>
  <c r="T27" i="121" s="1"/>
  <c r="O26" i="121"/>
  <c r="M26" i="121"/>
  <c r="S26" i="121" s="1"/>
  <c r="T26" i="121" s="1"/>
  <c r="O25" i="121"/>
  <c r="M25" i="121"/>
  <c r="S25" i="121" s="1"/>
  <c r="T25" i="121" s="1"/>
  <c r="T24" i="121"/>
  <c r="S24" i="121"/>
  <c r="O24" i="121"/>
  <c r="M24" i="121"/>
  <c r="S23" i="121"/>
  <c r="T23" i="121" s="1"/>
  <c r="O23" i="121"/>
  <c r="M23" i="121"/>
  <c r="O22" i="121"/>
  <c r="M22" i="121"/>
  <c r="S22" i="121" s="1"/>
  <c r="T22" i="121" s="1"/>
  <c r="O21" i="121"/>
  <c r="M21" i="121"/>
  <c r="S21" i="121" s="1"/>
  <c r="T21" i="121" s="1"/>
  <c r="O20" i="121"/>
  <c r="M20" i="121"/>
  <c r="S20" i="121" s="1"/>
  <c r="T20" i="121" s="1"/>
  <c r="O19" i="121"/>
  <c r="M19" i="121"/>
  <c r="S19" i="121" s="1"/>
  <c r="T19" i="121" s="1"/>
  <c r="T18" i="121"/>
  <c r="S18" i="121"/>
  <c r="O18" i="121"/>
  <c r="M18" i="121"/>
  <c r="S17" i="121"/>
  <c r="T17" i="121" s="1"/>
  <c r="O17" i="121"/>
  <c r="M17" i="121"/>
  <c r="O16" i="121"/>
  <c r="M16" i="121"/>
  <c r="S16" i="121" s="1"/>
  <c r="T16" i="121" s="1"/>
  <c r="O15" i="121"/>
  <c r="M15" i="121"/>
  <c r="S15" i="121" s="1"/>
  <c r="T15" i="121" s="1"/>
  <c r="O14" i="121"/>
  <c r="M14" i="121"/>
  <c r="S14" i="121" s="1"/>
  <c r="T14" i="121" s="1"/>
  <c r="O13" i="121"/>
  <c r="M13" i="121"/>
  <c r="S13" i="121" s="1"/>
  <c r="T13" i="121" s="1"/>
  <c r="T12" i="121"/>
  <c r="S12" i="121"/>
  <c r="O12" i="121"/>
  <c r="M12" i="121"/>
  <c r="S11" i="121"/>
  <c r="T11" i="121" s="1"/>
  <c r="O11" i="121"/>
  <c r="M11" i="121"/>
  <c r="O10" i="121"/>
  <c r="M10" i="121"/>
  <c r="S10" i="121" s="1"/>
  <c r="T10" i="121" s="1"/>
  <c r="O9" i="121"/>
  <c r="M9" i="121"/>
  <c r="S9" i="121" s="1"/>
  <c r="T9" i="121" s="1"/>
  <c r="O8" i="121"/>
  <c r="M8" i="121"/>
  <c r="S8" i="121" s="1"/>
  <c r="T8" i="121" s="1"/>
  <c r="O7" i="121"/>
  <c r="M7" i="121"/>
  <c r="S7" i="121" s="1"/>
  <c r="T7" i="121" s="1"/>
  <c r="T6" i="121"/>
  <c r="S6" i="121"/>
  <c r="O6" i="121"/>
  <c r="M6" i="121"/>
  <c r="S5" i="121"/>
  <c r="T5" i="121" s="1"/>
  <c r="O5" i="121"/>
  <c r="M5" i="121"/>
  <c r="O4" i="121"/>
  <c r="M4" i="121"/>
  <c r="S4" i="121" s="1"/>
  <c r="T4" i="121" s="1"/>
  <c r="S58" i="134"/>
  <c r="T58" i="134" s="1"/>
  <c r="O58" i="134"/>
  <c r="M58" i="134"/>
  <c r="O57" i="134"/>
  <c r="M57" i="134"/>
  <c r="S57" i="134" s="1"/>
  <c r="T57" i="134" s="1"/>
  <c r="O56" i="134"/>
  <c r="M56" i="134"/>
  <c r="S56" i="134" s="1"/>
  <c r="T56" i="134" s="1"/>
  <c r="S55" i="134"/>
  <c r="T55" i="134" s="1"/>
  <c r="O55" i="134"/>
  <c r="M55" i="134"/>
  <c r="O54" i="134"/>
  <c r="M54" i="134"/>
  <c r="S54" i="134" s="1"/>
  <c r="T54" i="134" s="1"/>
  <c r="S53" i="134"/>
  <c r="T53" i="134" s="1"/>
  <c r="O53" i="134"/>
  <c r="M53" i="134"/>
  <c r="S52" i="134"/>
  <c r="T52" i="134" s="1"/>
  <c r="O52" i="134"/>
  <c r="M52" i="134"/>
  <c r="O51" i="134"/>
  <c r="M51" i="134"/>
  <c r="S51" i="134" s="1"/>
  <c r="T51" i="134" s="1"/>
  <c r="O50" i="134"/>
  <c r="M50" i="134"/>
  <c r="S50" i="134" s="1"/>
  <c r="T50" i="134" s="1"/>
  <c r="S49" i="134"/>
  <c r="T49" i="134" s="1"/>
  <c r="O49" i="134"/>
  <c r="M49" i="134"/>
  <c r="O48" i="134"/>
  <c r="M48" i="134"/>
  <c r="S48" i="134" s="1"/>
  <c r="T48" i="134" s="1"/>
  <c r="S47" i="134"/>
  <c r="T47" i="134" s="1"/>
  <c r="O47" i="134"/>
  <c r="M47" i="134"/>
  <c r="S46" i="134"/>
  <c r="T46" i="134" s="1"/>
  <c r="O46" i="134"/>
  <c r="M46" i="134"/>
  <c r="O45" i="134"/>
  <c r="M45" i="134"/>
  <c r="S45" i="134" s="1"/>
  <c r="T45" i="134" s="1"/>
  <c r="O44" i="134"/>
  <c r="M44" i="134"/>
  <c r="S44" i="134" s="1"/>
  <c r="T44" i="134" s="1"/>
  <c r="S43" i="134"/>
  <c r="T43" i="134" s="1"/>
  <c r="O43" i="134"/>
  <c r="M43" i="134"/>
  <c r="O42" i="134"/>
  <c r="M42" i="134"/>
  <c r="S42" i="134" s="1"/>
  <c r="T42" i="134" s="1"/>
  <c r="S41" i="134"/>
  <c r="T41" i="134" s="1"/>
  <c r="O41" i="134"/>
  <c r="M41" i="134"/>
  <c r="S40" i="134"/>
  <c r="T40" i="134" s="1"/>
  <c r="O40" i="134"/>
  <c r="M40" i="134"/>
  <c r="O39" i="134"/>
  <c r="M39" i="134"/>
  <c r="S39" i="134" s="1"/>
  <c r="T39" i="134" s="1"/>
  <c r="O38" i="134"/>
  <c r="M38" i="134"/>
  <c r="S38" i="134" s="1"/>
  <c r="T38" i="134" s="1"/>
  <c r="S37" i="134"/>
  <c r="T37" i="134" s="1"/>
  <c r="O37" i="134"/>
  <c r="M37" i="134"/>
  <c r="O36" i="134"/>
  <c r="M36" i="134"/>
  <c r="S36" i="134" s="1"/>
  <c r="T36" i="134" s="1"/>
  <c r="S35" i="134"/>
  <c r="T35" i="134" s="1"/>
  <c r="O35" i="134"/>
  <c r="M35" i="134"/>
  <c r="S34" i="134"/>
  <c r="T34" i="134" s="1"/>
  <c r="O34" i="134"/>
  <c r="M34" i="134"/>
  <c r="O33" i="134"/>
  <c r="M33" i="134"/>
  <c r="S33" i="134" s="1"/>
  <c r="T33" i="134" s="1"/>
  <c r="O32" i="134"/>
  <c r="M32" i="134"/>
  <c r="S32" i="134" s="1"/>
  <c r="T32" i="134" s="1"/>
  <c r="S31" i="134"/>
  <c r="T31" i="134" s="1"/>
  <c r="O31" i="134"/>
  <c r="M31" i="134"/>
  <c r="O30" i="134"/>
  <c r="M30" i="134"/>
  <c r="S30" i="134" s="1"/>
  <c r="T30" i="134" s="1"/>
  <c r="S29" i="134"/>
  <c r="T29" i="134" s="1"/>
  <c r="O29" i="134"/>
  <c r="M29" i="134"/>
  <c r="S28" i="134"/>
  <c r="T28" i="134" s="1"/>
  <c r="O28" i="134"/>
  <c r="M28" i="134"/>
  <c r="O27" i="134"/>
  <c r="M27" i="134"/>
  <c r="S27" i="134" s="1"/>
  <c r="T27" i="134" s="1"/>
  <c r="O26" i="134"/>
  <c r="M26" i="134"/>
  <c r="S26" i="134" s="1"/>
  <c r="T26" i="134" s="1"/>
  <c r="S25" i="134"/>
  <c r="T25" i="134" s="1"/>
  <c r="O25" i="134"/>
  <c r="M25" i="134"/>
  <c r="O24" i="134"/>
  <c r="M24" i="134"/>
  <c r="S24" i="134" s="1"/>
  <c r="T24" i="134" s="1"/>
  <c r="S23" i="134"/>
  <c r="T23" i="134" s="1"/>
  <c r="O23" i="134"/>
  <c r="M23" i="134"/>
  <c r="S22" i="134"/>
  <c r="T22" i="134" s="1"/>
  <c r="O22" i="134"/>
  <c r="M22" i="134"/>
  <c r="O21" i="134"/>
  <c r="M21" i="134"/>
  <c r="S21" i="134" s="1"/>
  <c r="T21" i="134" s="1"/>
  <c r="O20" i="134"/>
  <c r="M20" i="134"/>
  <c r="S20" i="134" s="1"/>
  <c r="T20" i="134" s="1"/>
  <c r="S19" i="134"/>
  <c r="T19" i="134" s="1"/>
  <c r="O19" i="134"/>
  <c r="M19" i="134"/>
  <c r="O18" i="134"/>
  <c r="M18" i="134"/>
  <c r="S18" i="134" s="1"/>
  <c r="T18" i="134" s="1"/>
  <c r="S17" i="134"/>
  <c r="T17" i="134" s="1"/>
  <c r="O17" i="134"/>
  <c r="M17" i="134"/>
  <c r="S16" i="134"/>
  <c r="T16" i="134" s="1"/>
  <c r="O16" i="134"/>
  <c r="M16" i="134"/>
  <c r="O15" i="134"/>
  <c r="M15" i="134"/>
  <c r="S15" i="134" s="1"/>
  <c r="T15" i="134" s="1"/>
  <c r="O14" i="134"/>
  <c r="M14" i="134"/>
  <c r="S14" i="134" s="1"/>
  <c r="T14" i="134" s="1"/>
  <c r="S13" i="134"/>
  <c r="T13" i="134" s="1"/>
  <c r="O13" i="134"/>
  <c r="M13" i="134"/>
  <c r="O12" i="134"/>
  <c r="M12" i="134"/>
  <c r="S12" i="134" s="1"/>
  <c r="T12" i="134" s="1"/>
  <c r="S11" i="134"/>
  <c r="T11" i="134" s="1"/>
  <c r="O11" i="134"/>
  <c r="M11" i="134"/>
  <c r="S10" i="134"/>
  <c r="T10" i="134" s="1"/>
  <c r="O10" i="134"/>
  <c r="M10" i="134"/>
  <c r="O9" i="134"/>
  <c r="M9" i="134"/>
  <c r="S9" i="134" s="1"/>
  <c r="T9" i="134" s="1"/>
  <c r="O8" i="134"/>
  <c r="M8" i="134"/>
  <c r="S8" i="134" s="1"/>
  <c r="T8" i="134" s="1"/>
  <c r="S7" i="134"/>
  <c r="T7" i="134" s="1"/>
  <c r="O7" i="134"/>
  <c r="M7" i="134"/>
  <c r="O6" i="134"/>
  <c r="M6" i="134"/>
  <c r="S6" i="134" s="1"/>
  <c r="T6" i="134" s="1"/>
  <c r="S5" i="134"/>
  <c r="T5" i="134" s="1"/>
  <c r="O5" i="134"/>
  <c r="M5" i="134"/>
  <c r="S4" i="134"/>
  <c r="T4" i="134" s="1"/>
  <c r="O4" i="134"/>
  <c r="M4" i="134"/>
  <c r="S58" i="113"/>
  <c r="T58" i="113" s="1"/>
  <c r="O58" i="113"/>
  <c r="M58" i="113"/>
  <c r="T57" i="113"/>
  <c r="S57" i="113"/>
  <c r="O57" i="113"/>
  <c r="M57" i="113"/>
  <c r="S56" i="113"/>
  <c r="T56" i="113" s="1"/>
  <c r="O56" i="113"/>
  <c r="M56" i="113"/>
  <c r="S55" i="113"/>
  <c r="T55" i="113" s="1"/>
  <c r="O55" i="113"/>
  <c r="M55" i="113"/>
  <c r="O54" i="113"/>
  <c r="M54" i="113"/>
  <c r="S54" i="113" s="1"/>
  <c r="T54" i="113" s="1"/>
  <c r="O53" i="113"/>
  <c r="M53" i="113"/>
  <c r="S53" i="113" s="1"/>
  <c r="T53" i="113" s="1"/>
  <c r="T52" i="113"/>
  <c r="S52" i="113"/>
  <c r="O52" i="113"/>
  <c r="M52" i="113"/>
  <c r="S51" i="113"/>
  <c r="T51" i="113" s="1"/>
  <c r="O51" i="113"/>
  <c r="M51" i="113"/>
  <c r="S50" i="113"/>
  <c r="T50" i="113" s="1"/>
  <c r="O50" i="113"/>
  <c r="M50" i="113"/>
  <c r="O49" i="113"/>
  <c r="M49" i="113"/>
  <c r="S49" i="113" s="1"/>
  <c r="T49" i="113" s="1"/>
  <c r="O48" i="113"/>
  <c r="M48" i="113"/>
  <c r="S48" i="113" s="1"/>
  <c r="T48" i="113" s="1"/>
  <c r="O47" i="113"/>
  <c r="M47" i="113"/>
  <c r="S47" i="113" s="1"/>
  <c r="T47" i="113" s="1"/>
  <c r="T46" i="113"/>
  <c r="S46" i="113"/>
  <c r="O46" i="113"/>
  <c r="M46" i="113"/>
  <c r="S45" i="113"/>
  <c r="T45" i="113" s="1"/>
  <c r="O45" i="113"/>
  <c r="M45" i="113"/>
  <c r="S44" i="113"/>
  <c r="T44" i="113" s="1"/>
  <c r="O44" i="113"/>
  <c r="M44" i="113"/>
  <c r="O43" i="113"/>
  <c r="M43" i="113"/>
  <c r="S43" i="113" s="1"/>
  <c r="T43" i="113" s="1"/>
  <c r="O42" i="113"/>
  <c r="M42" i="113"/>
  <c r="S42" i="113" s="1"/>
  <c r="T42" i="113" s="1"/>
  <c r="O41" i="113"/>
  <c r="M41" i="113"/>
  <c r="S41" i="113" s="1"/>
  <c r="T41" i="113" s="1"/>
  <c r="T40" i="113"/>
  <c r="S40" i="113"/>
  <c r="O40" i="113"/>
  <c r="M40" i="113"/>
  <c r="S39" i="113"/>
  <c r="T39" i="113" s="1"/>
  <c r="O39" i="113"/>
  <c r="M39" i="113"/>
  <c r="S38" i="113"/>
  <c r="T38" i="113" s="1"/>
  <c r="O38" i="113"/>
  <c r="M38" i="113"/>
  <c r="O37" i="113"/>
  <c r="M37" i="113"/>
  <c r="S37" i="113" s="1"/>
  <c r="T37" i="113" s="1"/>
  <c r="O36" i="113"/>
  <c r="M36" i="113"/>
  <c r="S36" i="113" s="1"/>
  <c r="T36" i="113" s="1"/>
  <c r="O35" i="113"/>
  <c r="M35" i="113"/>
  <c r="S35" i="113" s="1"/>
  <c r="T35" i="113" s="1"/>
  <c r="T34" i="113"/>
  <c r="S34" i="113"/>
  <c r="O34" i="113"/>
  <c r="M34" i="113"/>
  <c r="S33" i="113"/>
  <c r="T33" i="113" s="1"/>
  <c r="O33" i="113"/>
  <c r="M33" i="113"/>
  <c r="S32" i="113"/>
  <c r="T32" i="113" s="1"/>
  <c r="O32" i="113"/>
  <c r="M32" i="113"/>
  <c r="O31" i="113"/>
  <c r="M31" i="113"/>
  <c r="S31" i="113" s="1"/>
  <c r="T31" i="113" s="1"/>
  <c r="O30" i="113"/>
  <c r="M30" i="113"/>
  <c r="S30" i="113" s="1"/>
  <c r="T30" i="113" s="1"/>
  <c r="O29" i="113"/>
  <c r="M29" i="113"/>
  <c r="S29" i="113" s="1"/>
  <c r="T29" i="113" s="1"/>
  <c r="T28" i="113"/>
  <c r="S28" i="113"/>
  <c r="O28" i="113"/>
  <c r="M28" i="113"/>
  <c r="S27" i="113"/>
  <c r="T27" i="113" s="1"/>
  <c r="O27" i="113"/>
  <c r="M27" i="113"/>
  <c r="S26" i="113"/>
  <c r="T26" i="113" s="1"/>
  <c r="O26" i="113"/>
  <c r="M26" i="113"/>
  <c r="O25" i="113"/>
  <c r="M25" i="113"/>
  <c r="S25" i="113" s="1"/>
  <c r="T25" i="113" s="1"/>
  <c r="O24" i="113"/>
  <c r="M24" i="113"/>
  <c r="S24" i="113" s="1"/>
  <c r="T24" i="113" s="1"/>
  <c r="O23" i="113"/>
  <c r="M23" i="113"/>
  <c r="S23" i="113" s="1"/>
  <c r="T23" i="113" s="1"/>
  <c r="T22" i="113"/>
  <c r="S22" i="113"/>
  <c r="O22" i="113"/>
  <c r="M22" i="113"/>
  <c r="S21" i="113"/>
  <c r="T21" i="113" s="1"/>
  <c r="O21" i="113"/>
  <c r="M21" i="113"/>
  <c r="S20" i="113"/>
  <c r="T20" i="113" s="1"/>
  <c r="O20" i="113"/>
  <c r="M20" i="113"/>
  <c r="O19" i="113"/>
  <c r="M19" i="113"/>
  <c r="S19" i="113" s="1"/>
  <c r="T19" i="113" s="1"/>
  <c r="O18" i="113"/>
  <c r="M18" i="113"/>
  <c r="S18" i="113" s="1"/>
  <c r="T18" i="113" s="1"/>
  <c r="O17" i="113"/>
  <c r="M17" i="113"/>
  <c r="S17" i="113" s="1"/>
  <c r="T17" i="113" s="1"/>
  <c r="S16" i="113"/>
  <c r="T16" i="113" s="1"/>
  <c r="O16" i="113"/>
  <c r="M16" i="113"/>
  <c r="S15" i="113"/>
  <c r="T15" i="113" s="1"/>
  <c r="O15" i="113"/>
  <c r="M15" i="113"/>
  <c r="O14" i="113"/>
  <c r="M14" i="113"/>
  <c r="S14" i="113" s="1"/>
  <c r="T14" i="113" s="1"/>
  <c r="O13" i="113"/>
  <c r="M13" i="113"/>
  <c r="S13" i="113" s="1"/>
  <c r="T13" i="113" s="1"/>
  <c r="O12" i="113"/>
  <c r="M12" i="113"/>
  <c r="S12" i="113" s="1"/>
  <c r="T12" i="113" s="1"/>
  <c r="O11" i="113"/>
  <c r="M11" i="113"/>
  <c r="S11" i="113" s="1"/>
  <c r="T11" i="113" s="1"/>
  <c r="S10" i="113"/>
  <c r="T10" i="113" s="1"/>
  <c r="O10" i="113"/>
  <c r="M10" i="113"/>
  <c r="S9" i="113"/>
  <c r="T9" i="113" s="1"/>
  <c r="O9" i="113"/>
  <c r="M9" i="113"/>
  <c r="O8" i="113"/>
  <c r="M8" i="113"/>
  <c r="S8" i="113" s="1"/>
  <c r="T8" i="113" s="1"/>
  <c r="O7" i="113"/>
  <c r="M7" i="113"/>
  <c r="S7" i="113" s="1"/>
  <c r="T7" i="113" s="1"/>
  <c r="O6" i="113"/>
  <c r="M6" i="113"/>
  <c r="S6" i="113" s="1"/>
  <c r="T6" i="113" s="1"/>
  <c r="O5" i="113"/>
  <c r="M5" i="113"/>
  <c r="S5" i="113" s="1"/>
  <c r="T5" i="113" s="1"/>
  <c r="S4" i="113"/>
  <c r="T4" i="113" s="1"/>
  <c r="O4" i="113"/>
  <c r="M4" i="113"/>
  <c r="O58" i="141"/>
  <c r="O57" i="141"/>
  <c r="O56" i="141"/>
  <c r="O55" i="141"/>
  <c r="O54" i="141"/>
  <c r="O53" i="141"/>
  <c r="O52" i="141"/>
  <c r="O51" i="141"/>
  <c r="O50" i="141"/>
  <c r="O49" i="141"/>
  <c r="O48" i="141"/>
  <c r="O47" i="141"/>
  <c r="O46" i="141"/>
  <c r="O45" i="141"/>
  <c r="O44" i="141"/>
  <c r="O43" i="141"/>
  <c r="O42" i="141"/>
  <c r="O41" i="141"/>
  <c r="O40" i="141"/>
  <c r="O39" i="141"/>
  <c r="O38" i="141"/>
  <c r="O37" i="141"/>
  <c r="O36" i="141"/>
  <c r="O35" i="141"/>
  <c r="O34" i="141"/>
  <c r="O33" i="141"/>
  <c r="O32" i="141"/>
  <c r="O31" i="141"/>
  <c r="O30" i="141"/>
  <c r="O29" i="141"/>
  <c r="O28" i="141"/>
  <c r="O27" i="141"/>
  <c r="O26" i="141"/>
  <c r="O25" i="141"/>
  <c r="O24" i="141"/>
  <c r="O23" i="141"/>
  <c r="O22" i="141"/>
  <c r="O21" i="141"/>
  <c r="O20" i="141"/>
  <c r="O19" i="141"/>
  <c r="O18" i="141"/>
  <c r="O17" i="141"/>
  <c r="O16" i="141"/>
  <c r="O15" i="141"/>
  <c r="O14" i="141"/>
  <c r="O13" i="141"/>
  <c r="O12" i="141"/>
  <c r="O11" i="141"/>
  <c r="O10" i="141"/>
  <c r="O9" i="141"/>
  <c r="O8" i="141"/>
  <c r="O7" i="141"/>
  <c r="O6" i="141"/>
  <c r="M6" i="141"/>
  <c r="S6" i="141" s="1"/>
  <c r="T6" i="141" s="1"/>
  <c r="O5" i="141"/>
  <c r="O4" i="141"/>
  <c r="K3" i="146" s="1"/>
  <c r="O58" i="132"/>
  <c r="O57" i="132"/>
  <c r="O56" i="132"/>
  <c r="O55" i="132"/>
  <c r="O54" i="132"/>
  <c r="O53" i="132"/>
  <c r="O52" i="132"/>
  <c r="O51" i="132"/>
  <c r="O50" i="132"/>
  <c r="O49" i="132"/>
  <c r="O48" i="132"/>
  <c r="O47" i="132"/>
  <c r="O46" i="132"/>
  <c r="O45" i="132"/>
  <c r="O44" i="132"/>
  <c r="O43" i="132"/>
  <c r="O42" i="132"/>
  <c r="O41" i="132"/>
  <c r="O40" i="132"/>
  <c r="O39" i="132"/>
  <c r="O38" i="132"/>
  <c r="O37" i="132"/>
  <c r="O36" i="132"/>
  <c r="O35" i="132"/>
  <c r="O34" i="132"/>
  <c r="O33" i="132"/>
  <c r="O32" i="132"/>
  <c r="O31" i="132"/>
  <c r="O30" i="132"/>
  <c r="O29" i="132"/>
  <c r="O28" i="132"/>
  <c r="O27" i="132"/>
  <c r="O26" i="132"/>
  <c r="O25" i="132"/>
  <c r="O24" i="132"/>
  <c r="O23" i="132"/>
  <c r="O22" i="132"/>
  <c r="O21" i="132"/>
  <c r="O20" i="132"/>
  <c r="O19" i="132"/>
  <c r="O18" i="132"/>
  <c r="O17" i="132"/>
  <c r="O16" i="132"/>
  <c r="O15" i="132"/>
  <c r="O14" i="132"/>
  <c r="O13" i="132"/>
  <c r="O12" i="132"/>
  <c r="O11" i="132"/>
  <c r="O10" i="132"/>
  <c r="O9" i="132"/>
  <c r="O8" i="132"/>
  <c r="O7" i="132"/>
  <c r="O6" i="132"/>
  <c r="O5" i="132"/>
  <c r="O4" i="132"/>
  <c r="O58" i="131"/>
  <c r="O57" i="131"/>
  <c r="O56" i="131"/>
  <c r="O55" i="131"/>
  <c r="O54" i="131"/>
  <c r="O53" i="131"/>
  <c r="O52" i="131"/>
  <c r="O51" i="131"/>
  <c r="O50" i="131"/>
  <c r="O49" i="131"/>
  <c r="O48" i="131"/>
  <c r="M48" i="131"/>
  <c r="S48" i="131" s="1"/>
  <c r="T48" i="131" s="1"/>
  <c r="O47" i="131"/>
  <c r="O46" i="131"/>
  <c r="O45" i="131"/>
  <c r="O44" i="131"/>
  <c r="O43" i="131"/>
  <c r="O42" i="131"/>
  <c r="O41" i="131"/>
  <c r="O40" i="131"/>
  <c r="T39" i="131"/>
  <c r="O39" i="131"/>
  <c r="O38" i="131"/>
  <c r="O37" i="131"/>
  <c r="O36" i="131"/>
  <c r="M36" i="131"/>
  <c r="S36" i="131" s="1"/>
  <c r="T36" i="131" s="1"/>
  <c r="O35" i="131"/>
  <c r="O34" i="131"/>
  <c r="O33" i="131"/>
  <c r="O32" i="131"/>
  <c r="O31" i="131"/>
  <c r="O30" i="131"/>
  <c r="M30" i="131"/>
  <c r="S30" i="131" s="1"/>
  <c r="T30" i="131" s="1"/>
  <c r="O29" i="131"/>
  <c r="O28" i="131"/>
  <c r="O27" i="131"/>
  <c r="O26" i="131"/>
  <c r="O25" i="131"/>
  <c r="O24" i="131"/>
  <c r="O23" i="131"/>
  <c r="O22" i="131"/>
  <c r="O21" i="131"/>
  <c r="O20" i="131"/>
  <c r="O19" i="131"/>
  <c r="O18" i="131"/>
  <c r="M18" i="131"/>
  <c r="S18" i="131" s="1"/>
  <c r="T18" i="131" s="1"/>
  <c r="O17" i="131"/>
  <c r="O16" i="131"/>
  <c r="T15" i="131"/>
  <c r="O15" i="131"/>
  <c r="O14" i="131"/>
  <c r="O13" i="131"/>
  <c r="O12" i="131"/>
  <c r="M12" i="131"/>
  <c r="S12" i="131" s="1"/>
  <c r="T12" i="131" s="1"/>
  <c r="O11" i="131"/>
  <c r="O10" i="131"/>
  <c r="O9" i="131"/>
  <c r="O8" i="131"/>
  <c r="O7" i="131"/>
  <c r="O6" i="131"/>
  <c r="M6" i="131"/>
  <c r="S6" i="131" s="1"/>
  <c r="T6" i="131" s="1"/>
  <c r="O5" i="131"/>
  <c r="O4" i="131"/>
  <c r="M9" i="131"/>
  <c r="S9" i="131" s="1"/>
  <c r="T9" i="131" s="1"/>
  <c r="M15" i="131"/>
  <c r="S15" i="131" s="1"/>
  <c r="M21" i="131"/>
  <c r="S21" i="131" s="1"/>
  <c r="T21" i="131" s="1"/>
  <c r="M24" i="131"/>
  <c r="S24" i="131" s="1"/>
  <c r="T24" i="131" s="1"/>
  <c r="M27" i="131"/>
  <c r="S27" i="131" s="1"/>
  <c r="T27" i="131" s="1"/>
  <c r="M33" i="131"/>
  <c r="S33" i="131" s="1"/>
  <c r="T33" i="131" s="1"/>
  <c r="M39" i="131"/>
  <c r="S39" i="131" s="1"/>
  <c r="M45" i="131"/>
  <c r="S45" i="131" s="1"/>
  <c r="T45" i="131" s="1"/>
  <c r="M47" i="131"/>
  <c r="S47" i="131" s="1"/>
  <c r="T47" i="131" s="1"/>
  <c r="M50" i="131"/>
  <c r="S50" i="131" s="1"/>
  <c r="T50" i="131" s="1"/>
  <c r="M53" i="131"/>
  <c r="S53" i="131" s="1"/>
  <c r="T53" i="131" s="1"/>
  <c r="M57" i="131"/>
  <c r="S57" i="131" s="1"/>
  <c r="T57" i="131" s="1"/>
  <c r="M4" i="132"/>
  <c r="S4" i="132" s="1"/>
  <c r="T4" i="132" s="1"/>
  <c r="M13" i="132"/>
  <c r="S13" i="132" s="1"/>
  <c r="T13" i="132" s="1"/>
  <c r="M16" i="132"/>
  <c r="S16" i="132" s="1"/>
  <c r="T16" i="132" s="1"/>
  <c r="M22" i="132"/>
  <c r="S22" i="132" s="1"/>
  <c r="T22" i="132" s="1"/>
  <c r="M31" i="132"/>
  <c r="S31" i="132" s="1"/>
  <c r="T31" i="132" s="1"/>
  <c r="M34" i="132"/>
  <c r="S34" i="132" s="1"/>
  <c r="T34" i="132" s="1"/>
  <c r="M40" i="132"/>
  <c r="S40" i="132" s="1"/>
  <c r="T40" i="132" s="1"/>
  <c r="M49" i="132"/>
  <c r="S49" i="132" s="1"/>
  <c r="T49" i="132" s="1"/>
  <c r="M52" i="132"/>
  <c r="S52" i="132" s="1"/>
  <c r="T52" i="132" s="1"/>
  <c r="M58" i="132"/>
  <c r="S58" i="132" s="1"/>
  <c r="T58" i="132" s="1"/>
  <c r="M19" i="141"/>
  <c r="S19" i="141" s="1"/>
  <c r="T19" i="141" s="1"/>
  <c r="M31" i="141"/>
  <c r="S31" i="141" s="1"/>
  <c r="T31" i="141" s="1"/>
  <c r="M37" i="141"/>
  <c r="S37" i="141" s="1"/>
  <c r="T37" i="141" s="1"/>
  <c r="M49" i="141"/>
  <c r="S49" i="141" s="1"/>
  <c r="T49" i="141" s="1"/>
  <c r="O5" i="145"/>
  <c r="O6" i="145"/>
  <c r="O7" i="145"/>
  <c r="O8" i="145"/>
  <c r="O9" i="145"/>
  <c r="O10" i="145"/>
  <c r="O11" i="145"/>
  <c r="O12" i="145"/>
  <c r="O13" i="145"/>
  <c r="O14" i="145"/>
  <c r="O15" i="145"/>
  <c r="O16" i="145"/>
  <c r="O17" i="145"/>
  <c r="O18" i="145"/>
  <c r="O19" i="145"/>
  <c r="O20" i="145"/>
  <c r="O21" i="145"/>
  <c r="O22" i="145"/>
  <c r="O23" i="145"/>
  <c r="O24" i="145"/>
  <c r="O25" i="145"/>
  <c r="O26" i="145"/>
  <c r="O27" i="145"/>
  <c r="O28" i="145"/>
  <c r="O29" i="145"/>
  <c r="O30" i="145"/>
  <c r="O31" i="145"/>
  <c r="O32" i="145"/>
  <c r="O33" i="145"/>
  <c r="O34" i="145"/>
  <c r="O35" i="145"/>
  <c r="O36" i="145"/>
  <c r="O37" i="145"/>
  <c r="O38" i="145"/>
  <c r="O39" i="145"/>
  <c r="O40" i="145"/>
  <c r="O41" i="145"/>
  <c r="O42" i="145"/>
  <c r="O43" i="145"/>
  <c r="O44" i="145"/>
  <c r="O45" i="145"/>
  <c r="O46" i="145"/>
  <c r="O47" i="145"/>
  <c r="O48" i="145"/>
  <c r="O49" i="145"/>
  <c r="O50" i="145"/>
  <c r="O51" i="145"/>
  <c r="O52" i="145"/>
  <c r="O53" i="145"/>
  <c r="O54" i="145"/>
  <c r="O55" i="145"/>
  <c r="O56" i="145"/>
  <c r="O57" i="145"/>
  <c r="O58" i="145"/>
  <c r="O4" i="145"/>
  <c r="M5" i="145"/>
  <c r="BD4" i="146" s="1"/>
  <c r="M6" i="145"/>
  <c r="BD5" i="146" s="1"/>
  <c r="M7" i="145"/>
  <c r="L7" i="128" s="1"/>
  <c r="M8" i="145"/>
  <c r="BD7" i="146" s="1"/>
  <c r="M9" i="145"/>
  <c r="BD8" i="146" s="1"/>
  <c r="M10" i="145"/>
  <c r="BD9" i="146" s="1"/>
  <c r="M11" i="145"/>
  <c r="BD10" i="146" s="1"/>
  <c r="M12" i="145"/>
  <c r="BD11" i="146" s="1"/>
  <c r="M13" i="145"/>
  <c r="L13" i="128" s="1"/>
  <c r="M14" i="145"/>
  <c r="S14" i="145" s="1"/>
  <c r="M15" i="145"/>
  <c r="BD14" i="146" s="1"/>
  <c r="M16" i="145"/>
  <c r="BD15" i="146" s="1"/>
  <c r="M17" i="145"/>
  <c r="L17" i="128" s="1"/>
  <c r="M18" i="145"/>
  <c r="L18" i="128" s="1"/>
  <c r="M19" i="145"/>
  <c r="L19" i="128" s="1"/>
  <c r="M20" i="145"/>
  <c r="BD19" i="146" s="1"/>
  <c r="M21" i="145"/>
  <c r="L21" i="128" s="1"/>
  <c r="M22" i="145"/>
  <c r="BD21" i="146" s="1"/>
  <c r="M23" i="145"/>
  <c r="BD22" i="146" s="1"/>
  <c r="M24" i="145"/>
  <c r="S24" i="145" s="1"/>
  <c r="M25" i="145"/>
  <c r="L25" i="128" s="1"/>
  <c r="M26" i="145"/>
  <c r="S26" i="145" s="1"/>
  <c r="M27" i="145"/>
  <c r="L27" i="128" s="1"/>
  <c r="M28" i="145"/>
  <c r="L28" i="128" s="1"/>
  <c r="M29" i="145"/>
  <c r="L29" i="128" s="1"/>
  <c r="M30" i="145"/>
  <c r="L30" i="128" s="1"/>
  <c r="M31" i="145"/>
  <c r="L31" i="128" s="1"/>
  <c r="M32" i="145"/>
  <c r="L32" i="128" s="1"/>
  <c r="M33" i="145"/>
  <c r="L33" i="128" s="1"/>
  <c r="M34" i="145"/>
  <c r="BD33" i="146" s="1"/>
  <c r="M35" i="145"/>
  <c r="BD34" i="146" s="1"/>
  <c r="M36" i="145"/>
  <c r="S36" i="145" s="1"/>
  <c r="M37" i="145"/>
  <c r="L37" i="128" s="1"/>
  <c r="M38" i="145"/>
  <c r="S38" i="145" s="1"/>
  <c r="M39" i="145"/>
  <c r="L39" i="128" s="1"/>
  <c r="M40" i="145"/>
  <c r="L40" i="128" s="1"/>
  <c r="M41" i="145"/>
  <c r="L41" i="128" s="1"/>
  <c r="M42" i="145"/>
  <c r="L42" i="128" s="1"/>
  <c r="M43" i="145"/>
  <c r="L43" i="128" s="1"/>
  <c r="M44" i="145"/>
  <c r="L44" i="128" s="1"/>
  <c r="M45" i="145"/>
  <c r="L45" i="128" s="1"/>
  <c r="M46" i="145"/>
  <c r="M47" i="145"/>
  <c r="L47" i="128" s="1"/>
  <c r="M48" i="145"/>
  <c r="L48" i="128" s="1"/>
  <c r="M49" i="145"/>
  <c r="L49" i="128" s="1"/>
  <c r="M50" i="145"/>
  <c r="BD49" i="146" s="1"/>
  <c r="M51" i="145"/>
  <c r="L51" i="128" s="1"/>
  <c r="M52" i="145"/>
  <c r="L52" i="128" s="1"/>
  <c r="M53" i="145"/>
  <c r="BD52" i="146" s="1"/>
  <c r="M54" i="145"/>
  <c r="BD53" i="146" s="1"/>
  <c r="M55" i="145"/>
  <c r="L55" i="128" s="1"/>
  <c r="M56" i="145"/>
  <c r="L56" i="128" s="1"/>
  <c r="M57" i="145"/>
  <c r="L57" i="128" s="1"/>
  <c r="M58" i="145"/>
  <c r="L58" i="128" s="1"/>
  <c r="M4" i="145"/>
  <c r="S4" i="145" s="1"/>
  <c r="T4" i="145" s="1"/>
  <c r="K6" i="128"/>
  <c r="K7" i="128"/>
  <c r="K8" i="128"/>
  <c r="K9" i="128"/>
  <c r="K10" i="128"/>
  <c r="K11" i="128"/>
  <c r="K12" i="128"/>
  <c r="K13" i="128"/>
  <c r="K14" i="128"/>
  <c r="K15" i="128"/>
  <c r="K16" i="128"/>
  <c r="K17" i="128"/>
  <c r="K18" i="128"/>
  <c r="K19" i="128"/>
  <c r="K20" i="128"/>
  <c r="K21" i="128"/>
  <c r="K22" i="128"/>
  <c r="K23" i="128"/>
  <c r="K24" i="128"/>
  <c r="K25" i="128"/>
  <c r="K26" i="128"/>
  <c r="K27" i="128"/>
  <c r="K28" i="128"/>
  <c r="K29" i="128"/>
  <c r="K30" i="128"/>
  <c r="K31" i="128"/>
  <c r="K32" i="128"/>
  <c r="K33" i="128"/>
  <c r="K34" i="128"/>
  <c r="K35" i="128"/>
  <c r="K36" i="128"/>
  <c r="K37" i="128"/>
  <c r="K38" i="128"/>
  <c r="K39" i="128"/>
  <c r="K40" i="128"/>
  <c r="K41" i="128"/>
  <c r="K42" i="128"/>
  <c r="K43" i="128"/>
  <c r="K44" i="128"/>
  <c r="K45" i="128"/>
  <c r="K46" i="128"/>
  <c r="K47" i="128"/>
  <c r="K48" i="128"/>
  <c r="K49" i="128"/>
  <c r="K50" i="128"/>
  <c r="K51" i="128"/>
  <c r="K52" i="128"/>
  <c r="K53" i="128"/>
  <c r="K54" i="128"/>
  <c r="K55" i="128"/>
  <c r="K56" i="128"/>
  <c r="K57" i="128"/>
  <c r="K58" i="128"/>
  <c r="L46" i="128" l="1"/>
  <c r="S46" i="145"/>
  <c r="M60" i="145"/>
  <c r="S49" i="145"/>
  <c r="S48" i="145"/>
  <c r="L38" i="128"/>
  <c r="S12" i="145"/>
  <c r="S50" i="145"/>
  <c r="L50" i="128"/>
  <c r="L36" i="128"/>
  <c r="S37" i="145"/>
  <c r="L26" i="128"/>
  <c r="L24" i="128"/>
  <c r="L14" i="128"/>
  <c r="BD24" i="146"/>
  <c r="S25" i="145"/>
  <c r="L12" i="128"/>
  <c r="BD50" i="146"/>
  <c r="BD36" i="146"/>
  <c r="S13" i="145"/>
  <c r="S55" i="145"/>
  <c r="S42" i="145"/>
  <c r="S30" i="145"/>
  <c r="S18" i="145"/>
  <c r="S6" i="145"/>
  <c r="L6" i="128"/>
  <c r="BD55" i="146"/>
  <c r="BD6" i="146"/>
  <c r="S54" i="145"/>
  <c r="S41" i="145"/>
  <c r="S29" i="145"/>
  <c r="S17" i="145"/>
  <c r="S5" i="145"/>
  <c r="T5" i="145" s="1"/>
  <c r="L54" i="128"/>
  <c r="L5" i="128"/>
  <c r="S53" i="145"/>
  <c r="S40" i="145"/>
  <c r="S28" i="145"/>
  <c r="S16" i="145"/>
  <c r="L53" i="128"/>
  <c r="L16" i="128"/>
  <c r="S51" i="145"/>
  <c r="S39" i="145"/>
  <c r="S27" i="145"/>
  <c r="S15" i="145"/>
  <c r="L15" i="128"/>
  <c r="S47" i="145"/>
  <c r="S35" i="145"/>
  <c r="S23" i="145"/>
  <c r="S11" i="145"/>
  <c r="L35" i="128"/>
  <c r="L23" i="128"/>
  <c r="L11" i="128"/>
  <c r="S34" i="145"/>
  <c r="S22" i="145"/>
  <c r="S10" i="145"/>
  <c r="L34" i="128"/>
  <c r="L22" i="128"/>
  <c r="L10" i="128"/>
  <c r="S58" i="145"/>
  <c r="S45" i="145"/>
  <c r="S33" i="145"/>
  <c r="S21" i="145"/>
  <c r="S9" i="145"/>
  <c r="L9" i="128"/>
  <c r="S57" i="145"/>
  <c r="S44" i="145"/>
  <c r="S32" i="145"/>
  <c r="S20" i="145"/>
  <c r="S8" i="145"/>
  <c r="L20" i="128"/>
  <c r="L8" i="128"/>
  <c r="S56" i="145"/>
  <c r="S43" i="145"/>
  <c r="S31" i="145"/>
  <c r="S19" i="145"/>
  <c r="S7" i="145"/>
  <c r="BD51" i="146"/>
  <c r="S52" i="145"/>
  <c r="BA3" i="146"/>
  <c r="L4" i="128"/>
  <c r="AK3" i="146"/>
  <c r="AQ4" i="146"/>
  <c r="M13" i="141"/>
  <c r="S13" i="141" s="1"/>
  <c r="T13" i="141" s="1"/>
  <c r="M48" i="141"/>
  <c r="S48" i="141" s="1"/>
  <c r="T48" i="141" s="1"/>
  <c r="M46" i="141"/>
  <c r="S46" i="141" s="1"/>
  <c r="T46" i="141" s="1"/>
  <c r="M28" i="141"/>
  <c r="S28" i="141" s="1"/>
  <c r="T28" i="141" s="1"/>
  <c r="M8" i="141"/>
  <c r="S8" i="141" s="1"/>
  <c r="T8" i="141" s="1"/>
  <c r="M52" i="141"/>
  <c r="S52" i="141" s="1"/>
  <c r="T52" i="141" s="1"/>
  <c r="M50" i="141"/>
  <c r="S50" i="141" s="1"/>
  <c r="T50" i="141" s="1"/>
  <c r="M47" i="141"/>
  <c r="S47" i="141" s="1"/>
  <c r="T47" i="141" s="1"/>
  <c r="M42" i="141"/>
  <c r="S42" i="141" s="1"/>
  <c r="T42" i="141" s="1"/>
  <c r="M34" i="141"/>
  <c r="S34" i="141" s="1"/>
  <c r="T34" i="141" s="1"/>
  <c r="M32" i="141"/>
  <c r="S32" i="141" s="1"/>
  <c r="T32" i="141" s="1"/>
  <c r="M29" i="141"/>
  <c r="S29" i="141" s="1"/>
  <c r="T29" i="141" s="1"/>
  <c r="M16" i="141"/>
  <c r="S16" i="141" s="1"/>
  <c r="T16" i="141" s="1"/>
  <c r="M14" i="141"/>
  <c r="S14" i="141" s="1"/>
  <c r="T14" i="141" s="1"/>
  <c r="M11" i="141"/>
  <c r="S11" i="141" s="1"/>
  <c r="T11" i="141" s="1"/>
  <c r="M45" i="141"/>
  <c r="S45" i="141" s="1"/>
  <c r="T45" i="141" s="1"/>
  <c r="M27" i="141"/>
  <c r="S27" i="141" s="1"/>
  <c r="T27" i="141" s="1"/>
  <c r="M9" i="141"/>
  <c r="S9" i="141" s="1"/>
  <c r="T9" i="141" s="1"/>
  <c r="M58" i="141"/>
  <c r="S58" i="141" s="1"/>
  <c r="T58" i="141" s="1"/>
  <c r="M56" i="141"/>
  <c r="S56" i="141" s="1"/>
  <c r="T56" i="141" s="1"/>
  <c r="M53" i="141"/>
  <c r="S53" i="141" s="1"/>
  <c r="T53" i="141" s="1"/>
  <c r="M40" i="141"/>
  <c r="S40" i="141" s="1"/>
  <c r="T40" i="141" s="1"/>
  <c r="M38" i="141"/>
  <c r="S38" i="141" s="1"/>
  <c r="T38" i="141" s="1"/>
  <c r="M35" i="141"/>
  <c r="S35" i="141" s="1"/>
  <c r="T35" i="141" s="1"/>
  <c r="M30" i="141"/>
  <c r="S30" i="141" s="1"/>
  <c r="T30" i="141" s="1"/>
  <c r="M22" i="141"/>
  <c r="S22" i="141" s="1"/>
  <c r="T22" i="141" s="1"/>
  <c r="M20" i="141"/>
  <c r="S20" i="141" s="1"/>
  <c r="T20" i="141" s="1"/>
  <c r="M17" i="141"/>
  <c r="S17" i="141" s="1"/>
  <c r="T17" i="141" s="1"/>
  <c r="M4" i="141"/>
  <c r="S4" i="141" s="1"/>
  <c r="M51" i="141"/>
  <c r="S51" i="141" s="1"/>
  <c r="T51" i="141" s="1"/>
  <c r="M44" i="141"/>
  <c r="S44" i="141" s="1"/>
  <c r="T44" i="141" s="1"/>
  <c r="M41" i="141"/>
  <c r="S41" i="141" s="1"/>
  <c r="T41" i="141" s="1"/>
  <c r="M26" i="141"/>
  <c r="S26" i="141" s="1"/>
  <c r="T26" i="141" s="1"/>
  <c r="M23" i="141"/>
  <c r="S23" i="141" s="1"/>
  <c r="T23" i="141" s="1"/>
  <c r="M10" i="141"/>
  <c r="S10" i="141" s="1"/>
  <c r="T10" i="141" s="1"/>
  <c r="M5" i="141"/>
  <c r="M21" i="141"/>
  <c r="S21" i="141" s="1"/>
  <c r="T21" i="141" s="1"/>
  <c r="M12" i="141"/>
  <c r="S12" i="141" s="1"/>
  <c r="T12" i="141" s="1"/>
  <c r="M55" i="141"/>
  <c r="S55" i="141" s="1"/>
  <c r="T55" i="141" s="1"/>
  <c r="M23" i="132"/>
  <c r="S23" i="132" s="1"/>
  <c r="T23" i="132" s="1"/>
  <c r="M18" i="132"/>
  <c r="S18" i="132" s="1"/>
  <c r="T18" i="132" s="1"/>
  <c r="M5" i="132"/>
  <c r="S5" i="132" s="1"/>
  <c r="T5" i="132" s="1"/>
  <c r="M51" i="132"/>
  <c r="S51" i="132" s="1"/>
  <c r="T51" i="132" s="1"/>
  <c r="M46" i="132"/>
  <c r="S46" i="132" s="1"/>
  <c r="T46" i="132" s="1"/>
  <c r="M28" i="132"/>
  <c r="S28" i="132" s="1"/>
  <c r="T28" i="132" s="1"/>
  <c r="M15" i="132"/>
  <c r="S15" i="132" s="1"/>
  <c r="T15" i="132" s="1"/>
  <c r="M10" i="132"/>
  <c r="S10" i="132" s="1"/>
  <c r="T10" i="132" s="1"/>
  <c r="M7" i="132"/>
  <c r="S7" i="132" s="1"/>
  <c r="T7" i="132" s="1"/>
  <c r="M21" i="132"/>
  <c r="S21" i="132" s="1"/>
  <c r="T21" i="132" s="1"/>
  <c r="M54" i="132"/>
  <c r="S54" i="132" s="1"/>
  <c r="T54" i="132" s="1"/>
  <c r="M53" i="132"/>
  <c r="S53" i="132" s="1"/>
  <c r="T53" i="132" s="1"/>
  <c r="M9" i="132"/>
  <c r="S9" i="132" s="1"/>
  <c r="T9" i="132" s="1"/>
  <c r="M12" i="132"/>
  <c r="S12" i="132" s="1"/>
  <c r="T12" i="132" s="1"/>
  <c r="M57" i="132"/>
  <c r="S57" i="132" s="1"/>
  <c r="T57" i="132" s="1"/>
  <c r="M39" i="132"/>
  <c r="S39" i="132" s="1"/>
  <c r="T39" i="132" s="1"/>
  <c r="M48" i="132"/>
  <c r="S48" i="132" s="1"/>
  <c r="T48" i="132" s="1"/>
  <c r="M43" i="132"/>
  <c r="S43" i="132" s="1"/>
  <c r="T43" i="132" s="1"/>
  <c r="M35" i="132"/>
  <c r="S35" i="132" s="1"/>
  <c r="T35" i="132" s="1"/>
  <c r="M25" i="132"/>
  <c r="S25" i="132" s="1"/>
  <c r="T25" i="132" s="1"/>
  <c r="M17" i="132"/>
  <c r="S17" i="132" s="1"/>
  <c r="T17" i="132" s="1"/>
  <c r="M50" i="132"/>
  <c r="S50" i="132" s="1"/>
  <c r="T50" i="132" s="1"/>
  <c r="M45" i="132"/>
  <c r="S45" i="132" s="1"/>
  <c r="T45" i="132" s="1"/>
  <c r="M27" i="132"/>
  <c r="S27" i="132" s="1"/>
  <c r="T27" i="132" s="1"/>
  <c r="M55" i="132"/>
  <c r="S55" i="132" s="1"/>
  <c r="T55" i="132" s="1"/>
  <c r="M47" i="132"/>
  <c r="S47" i="132" s="1"/>
  <c r="T47" i="132" s="1"/>
  <c r="M42" i="132"/>
  <c r="S42" i="132" s="1"/>
  <c r="T42" i="132" s="1"/>
  <c r="M37" i="132"/>
  <c r="S37" i="132" s="1"/>
  <c r="T37" i="132" s="1"/>
  <c r="M29" i="132"/>
  <c r="S29" i="132" s="1"/>
  <c r="T29" i="132" s="1"/>
  <c r="M19" i="132"/>
  <c r="S19" i="132" s="1"/>
  <c r="T19" i="132" s="1"/>
  <c r="M11" i="132"/>
  <c r="S11" i="132" s="1"/>
  <c r="T11" i="132" s="1"/>
  <c r="M49" i="131"/>
  <c r="S49" i="131" s="1"/>
  <c r="T49" i="131" s="1"/>
  <c r="M56" i="131"/>
  <c r="S56" i="131" s="1"/>
  <c r="T56" i="131" s="1"/>
  <c r="M41" i="131"/>
  <c r="S41" i="131" s="1"/>
  <c r="T41" i="131" s="1"/>
  <c r="M37" i="131"/>
  <c r="S37" i="131" s="1"/>
  <c r="T37" i="131" s="1"/>
  <c r="M35" i="131"/>
  <c r="S35" i="131" s="1"/>
  <c r="T35" i="131" s="1"/>
  <c r="M29" i="131"/>
  <c r="S29" i="131" s="1"/>
  <c r="T29" i="131" s="1"/>
  <c r="M23" i="131"/>
  <c r="S23" i="131" s="1"/>
  <c r="T23" i="131" s="1"/>
  <c r="M19" i="131"/>
  <c r="S19" i="131" s="1"/>
  <c r="T19" i="131" s="1"/>
  <c r="M17" i="131"/>
  <c r="S17" i="131" s="1"/>
  <c r="T17" i="131" s="1"/>
  <c r="M11" i="131"/>
  <c r="S11" i="131" s="1"/>
  <c r="T11" i="131" s="1"/>
  <c r="M5" i="131"/>
  <c r="S5" i="131" s="1"/>
  <c r="T5" i="131" s="1"/>
  <c r="M42" i="131"/>
  <c r="S42" i="131" s="1"/>
  <c r="T42" i="131" s="1"/>
  <c r="M58" i="131"/>
  <c r="S58" i="131" s="1"/>
  <c r="T58" i="131" s="1"/>
  <c r="M55" i="131"/>
  <c r="S55" i="131" s="1"/>
  <c r="T55" i="131" s="1"/>
  <c r="M46" i="131"/>
  <c r="S46" i="131" s="1"/>
  <c r="T46" i="131" s="1"/>
  <c r="M28" i="131"/>
  <c r="S28" i="131" s="1"/>
  <c r="T28" i="131" s="1"/>
  <c r="M10" i="131"/>
  <c r="S10" i="131" s="1"/>
  <c r="T10" i="131" s="1"/>
  <c r="M54" i="131"/>
  <c r="S54" i="131" s="1"/>
  <c r="T54" i="131" s="1"/>
  <c r="M34" i="131"/>
  <c r="S34" i="131" s="1"/>
  <c r="T34" i="131" s="1"/>
  <c r="M16" i="131"/>
  <c r="S16" i="131" s="1"/>
  <c r="T16" i="131" s="1"/>
  <c r="M4" i="131"/>
  <c r="S4" i="131" s="1"/>
  <c r="T4" i="131" s="1"/>
  <c r="M51" i="131"/>
  <c r="S51" i="131" s="1"/>
  <c r="T51" i="131" s="1"/>
  <c r="M44" i="131"/>
  <c r="S44" i="131" s="1"/>
  <c r="T44" i="131" s="1"/>
  <c r="M38" i="131"/>
  <c r="S38" i="131" s="1"/>
  <c r="T38" i="131" s="1"/>
  <c r="M32" i="131"/>
  <c r="S32" i="131" s="1"/>
  <c r="T32" i="131" s="1"/>
  <c r="M26" i="131"/>
  <c r="S26" i="131" s="1"/>
  <c r="M20" i="131"/>
  <c r="S20" i="131" s="1"/>
  <c r="T20" i="131" s="1"/>
  <c r="M14" i="131"/>
  <c r="S14" i="131" s="1"/>
  <c r="T14" i="131" s="1"/>
  <c r="M8" i="131"/>
  <c r="S8" i="131" s="1"/>
  <c r="T8" i="131" s="1"/>
  <c r="H7" i="146"/>
  <c r="H9" i="146"/>
  <c r="H10" i="146"/>
  <c r="H12" i="146"/>
  <c r="H13" i="146"/>
  <c r="H16" i="146"/>
  <c r="H17" i="146"/>
  <c r="H19" i="146"/>
  <c r="H20" i="146"/>
  <c r="H22" i="146"/>
  <c r="H23" i="146"/>
  <c r="H25" i="146"/>
  <c r="H26" i="146"/>
  <c r="H28" i="146"/>
  <c r="H29" i="146"/>
  <c r="H31" i="146"/>
  <c r="H32" i="146"/>
  <c r="H34" i="146"/>
  <c r="H35" i="146"/>
  <c r="H37" i="146"/>
  <c r="H38" i="146"/>
  <c r="H40" i="146"/>
  <c r="H41" i="146"/>
  <c r="H43" i="146"/>
  <c r="H44" i="146"/>
  <c r="H46" i="146"/>
  <c r="H47" i="146"/>
  <c r="H50" i="146"/>
  <c r="H52" i="146"/>
  <c r="H53" i="146"/>
  <c r="H55" i="146"/>
  <c r="H56" i="146"/>
  <c r="H3" i="146"/>
  <c r="R5" i="128"/>
  <c r="R6" i="128"/>
  <c r="R7" i="128"/>
  <c r="R8" i="128"/>
  <c r="R9" i="128"/>
  <c r="R10" i="128"/>
  <c r="R11" i="128"/>
  <c r="R12" i="128"/>
  <c r="R13" i="128"/>
  <c r="R14" i="128"/>
  <c r="R15" i="128"/>
  <c r="R16" i="128"/>
  <c r="R17" i="128"/>
  <c r="R18" i="128"/>
  <c r="R19" i="128"/>
  <c r="R20" i="128"/>
  <c r="R21" i="128"/>
  <c r="R22" i="128"/>
  <c r="R23" i="128"/>
  <c r="R24" i="128"/>
  <c r="R25" i="128"/>
  <c r="R26" i="128"/>
  <c r="R27" i="128"/>
  <c r="R28" i="128"/>
  <c r="R29" i="128"/>
  <c r="R30" i="128"/>
  <c r="R31" i="128"/>
  <c r="R32" i="128"/>
  <c r="R33" i="128"/>
  <c r="R34" i="128"/>
  <c r="R35" i="128"/>
  <c r="R36" i="128"/>
  <c r="R37" i="128"/>
  <c r="R38" i="128"/>
  <c r="R39" i="128"/>
  <c r="R40" i="128"/>
  <c r="R41" i="128"/>
  <c r="R42" i="128"/>
  <c r="R43" i="128"/>
  <c r="R44" i="128"/>
  <c r="R45" i="128"/>
  <c r="R46" i="128"/>
  <c r="R47" i="128"/>
  <c r="R48" i="128"/>
  <c r="R49" i="128"/>
  <c r="R50" i="128"/>
  <c r="R51" i="128"/>
  <c r="R52" i="128"/>
  <c r="R53" i="128"/>
  <c r="R54" i="128"/>
  <c r="R55" i="128"/>
  <c r="R56" i="128"/>
  <c r="R57" i="128"/>
  <c r="R58" i="128"/>
  <c r="R4" i="128"/>
  <c r="H4" i="146"/>
  <c r="H5" i="146"/>
  <c r="H6" i="146"/>
  <c r="H8" i="146"/>
  <c r="H11" i="146"/>
  <c r="H14" i="146"/>
  <c r="H15" i="146"/>
  <c r="H18" i="146"/>
  <c r="H21" i="146"/>
  <c r="H24" i="146"/>
  <c r="H27" i="146"/>
  <c r="H30" i="146"/>
  <c r="H33" i="146"/>
  <c r="H36" i="146"/>
  <c r="H39" i="146"/>
  <c r="H42" i="146"/>
  <c r="H45" i="146"/>
  <c r="H48" i="146"/>
  <c r="H49" i="146"/>
  <c r="H51" i="146"/>
  <c r="H54" i="146"/>
  <c r="H57" i="146"/>
  <c r="T26" i="131" l="1"/>
  <c r="S59" i="131"/>
  <c r="Y25" i="146"/>
  <c r="R59" i="128"/>
  <c r="S59" i="145"/>
  <c r="T59" i="145" s="1"/>
  <c r="T4" i="141"/>
  <c r="S59" i="141"/>
  <c r="AA3" i="146"/>
  <c r="K5" i="128"/>
  <c r="S5" i="141"/>
  <c r="BG4" i="146"/>
  <c r="M43" i="141"/>
  <c r="S43" i="141" s="1"/>
  <c r="T43" i="141" s="1"/>
  <c r="M15" i="141"/>
  <c r="S15" i="141" s="1"/>
  <c r="T15" i="141" s="1"/>
  <c r="M7" i="141"/>
  <c r="S7" i="141" s="1"/>
  <c r="T7" i="141" s="1"/>
  <c r="M33" i="141"/>
  <c r="S33" i="141" s="1"/>
  <c r="T33" i="141" s="1"/>
  <c r="M18" i="141"/>
  <c r="S18" i="141" s="1"/>
  <c r="T18" i="141" s="1"/>
  <c r="M54" i="141"/>
  <c r="S54" i="141" s="1"/>
  <c r="T54" i="141" s="1"/>
  <c r="M57" i="141"/>
  <c r="S57" i="141" s="1"/>
  <c r="T57" i="141" s="1"/>
  <c r="M39" i="141"/>
  <c r="S39" i="141" s="1"/>
  <c r="T39" i="141" s="1"/>
  <c r="M24" i="141"/>
  <c r="S24" i="141" s="1"/>
  <c r="T24" i="141" s="1"/>
  <c r="M36" i="141"/>
  <c r="S36" i="141" s="1"/>
  <c r="T36" i="141" s="1"/>
  <c r="M25" i="141"/>
  <c r="S25" i="141" s="1"/>
  <c r="T25" i="141" s="1"/>
  <c r="M14" i="132"/>
  <c r="S14" i="132" s="1"/>
  <c r="T14" i="132" s="1"/>
  <c r="M33" i="132"/>
  <c r="S33" i="132" s="1"/>
  <c r="T33" i="132" s="1"/>
  <c r="M41" i="132"/>
  <c r="S41" i="132" s="1"/>
  <c r="T41" i="132" s="1"/>
  <c r="M26" i="132"/>
  <c r="S26" i="132" s="1"/>
  <c r="T26" i="132" s="1"/>
  <c r="M56" i="132"/>
  <c r="S56" i="132" s="1"/>
  <c r="T56" i="132" s="1"/>
  <c r="M6" i="132"/>
  <c r="S6" i="132" s="1"/>
  <c r="T6" i="132" s="1"/>
  <c r="M44" i="132"/>
  <c r="S44" i="132" s="1"/>
  <c r="T44" i="132" s="1"/>
  <c r="M38" i="132"/>
  <c r="S38" i="132" s="1"/>
  <c r="T38" i="132" s="1"/>
  <c r="M24" i="132"/>
  <c r="S24" i="132" s="1"/>
  <c r="T24" i="132" s="1"/>
  <c r="M32" i="132"/>
  <c r="S32" i="132" s="1"/>
  <c r="T32" i="132" s="1"/>
  <c r="M30" i="132"/>
  <c r="S30" i="132" s="1"/>
  <c r="T30" i="132" s="1"/>
  <c r="M36" i="132"/>
  <c r="S36" i="132" s="1"/>
  <c r="T36" i="132" s="1"/>
  <c r="M8" i="132"/>
  <c r="S8" i="132" s="1"/>
  <c r="T8" i="132" s="1"/>
  <c r="M20" i="132"/>
  <c r="S20" i="132" s="1"/>
  <c r="T20" i="132" s="1"/>
  <c r="M13" i="131"/>
  <c r="S13" i="131" s="1"/>
  <c r="T13" i="131" s="1"/>
  <c r="M31" i="131"/>
  <c r="S31" i="131" s="1"/>
  <c r="T31" i="131" s="1"/>
  <c r="M7" i="131"/>
  <c r="S7" i="131" s="1"/>
  <c r="T7" i="131" s="1"/>
  <c r="M25" i="131"/>
  <c r="S25" i="131" s="1"/>
  <c r="T25" i="131" s="1"/>
  <c r="M43" i="131"/>
  <c r="S43" i="131" s="1"/>
  <c r="T43" i="131" s="1"/>
  <c r="M22" i="131"/>
  <c r="S22" i="131" s="1"/>
  <c r="T22" i="131" s="1"/>
  <c r="M40" i="131"/>
  <c r="S40" i="131" s="1"/>
  <c r="T40" i="131" s="1"/>
  <c r="M52" i="131"/>
  <c r="S52" i="131" s="1"/>
  <c r="T52" i="131" s="1"/>
  <c r="T5" i="141" l="1"/>
  <c r="AA4" i="146"/>
  <c r="Z5" i="142"/>
  <c r="Z6" i="142"/>
  <c r="Z7" i="142"/>
  <c r="Z8" i="142"/>
  <c r="Z9" i="142"/>
  <c r="Z10" i="142"/>
  <c r="Z11" i="142"/>
  <c r="Z12" i="142"/>
  <c r="Z13" i="142"/>
  <c r="Z14" i="142"/>
  <c r="Z15" i="142"/>
  <c r="Z16" i="142"/>
  <c r="Z17" i="142"/>
  <c r="Z18" i="142"/>
  <c r="Z19" i="142"/>
  <c r="Z20" i="142"/>
  <c r="Z21" i="142"/>
  <c r="Z22" i="142"/>
  <c r="Z23" i="142"/>
  <c r="Z24" i="142"/>
  <c r="Z25" i="142"/>
  <c r="Z26" i="142"/>
  <c r="Z27" i="142"/>
  <c r="Z28" i="142"/>
  <c r="Z29" i="142"/>
  <c r="Z30" i="142"/>
  <c r="Z31" i="142"/>
  <c r="Z32" i="142"/>
  <c r="Z33" i="142"/>
  <c r="Z34" i="142"/>
  <c r="Z35" i="142"/>
  <c r="Z36" i="142"/>
  <c r="Z37" i="142"/>
  <c r="Z38" i="142"/>
  <c r="Z39" i="142"/>
  <c r="Z40" i="142"/>
  <c r="Z41" i="142"/>
  <c r="Z42" i="142"/>
  <c r="Z43" i="142"/>
  <c r="Z44" i="142"/>
  <c r="Z45" i="142"/>
  <c r="Z46" i="142"/>
  <c r="Z47" i="142"/>
  <c r="Z48" i="142"/>
  <c r="Z49" i="142"/>
  <c r="Z50" i="142"/>
  <c r="Z51" i="142"/>
  <c r="Z52" i="142"/>
  <c r="Z53" i="142"/>
  <c r="Z54" i="142"/>
  <c r="Z55" i="142"/>
  <c r="Z56" i="142"/>
  <c r="Z57" i="142"/>
  <c r="Z58" i="142"/>
  <c r="Z4" i="142"/>
  <c r="J5" i="128"/>
  <c r="J6" i="128"/>
  <c r="B5" i="146" s="1"/>
  <c r="J7" i="128"/>
  <c r="B6" i="146" s="1"/>
  <c r="J8" i="128"/>
  <c r="B7" i="146" s="1"/>
  <c r="J9" i="128"/>
  <c r="B8" i="146" s="1"/>
  <c r="J10" i="128"/>
  <c r="B9" i="146" s="1"/>
  <c r="J11" i="128"/>
  <c r="B10" i="146" s="1"/>
  <c r="J12" i="128"/>
  <c r="B11" i="146" s="1"/>
  <c r="J13" i="128"/>
  <c r="B12" i="146" s="1"/>
  <c r="J14" i="128"/>
  <c r="B13" i="146" s="1"/>
  <c r="J15" i="128"/>
  <c r="B14" i="146" s="1"/>
  <c r="J16" i="128"/>
  <c r="B15" i="146" s="1"/>
  <c r="J17" i="128"/>
  <c r="B16" i="146" s="1"/>
  <c r="J18" i="128"/>
  <c r="B17" i="146" s="1"/>
  <c r="J19" i="128"/>
  <c r="B18" i="146" s="1"/>
  <c r="J20" i="128"/>
  <c r="B19" i="146" s="1"/>
  <c r="J21" i="128"/>
  <c r="B20" i="146" s="1"/>
  <c r="J22" i="128"/>
  <c r="B21" i="146" s="1"/>
  <c r="J23" i="128"/>
  <c r="B22" i="146" s="1"/>
  <c r="J24" i="128"/>
  <c r="B23" i="146" s="1"/>
  <c r="J25" i="128"/>
  <c r="B24" i="146" s="1"/>
  <c r="J26" i="128"/>
  <c r="B25" i="146" s="1"/>
  <c r="J27" i="128"/>
  <c r="B26" i="146" s="1"/>
  <c r="J28" i="128"/>
  <c r="B27" i="146" s="1"/>
  <c r="J29" i="128"/>
  <c r="B28" i="146" s="1"/>
  <c r="J30" i="128"/>
  <c r="B29" i="146" s="1"/>
  <c r="J31" i="128"/>
  <c r="B30" i="146" s="1"/>
  <c r="J32" i="128"/>
  <c r="B31" i="146" s="1"/>
  <c r="J33" i="128"/>
  <c r="B32" i="146" s="1"/>
  <c r="J34" i="128"/>
  <c r="B33" i="146" s="1"/>
  <c r="J35" i="128"/>
  <c r="B34" i="146" s="1"/>
  <c r="J36" i="128"/>
  <c r="B35" i="146" s="1"/>
  <c r="J37" i="128"/>
  <c r="B36" i="146" s="1"/>
  <c r="J38" i="128"/>
  <c r="B37" i="146" s="1"/>
  <c r="J39" i="128"/>
  <c r="B38" i="146" s="1"/>
  <c r="J40" i="128"/>
  <c r="B39" i="146" s="1"/>
  <c r="J41" i="128"/>
  <c r="B40" i="146" s="1"/>
  <c r="J42" i="128"/>
  <c r="B41" i="146" s="1"/>
  <c r="J43" i="128"/>
  <c r="B42" i="146" s="1"/>
  <c r="J44" i="128"/>
  <c r="J45" i="128"/>
  <c r="J46" i="128"/>
  <c r="J47" i="128"/>
  <c r="J48" i="128"/>
  <c r="J49" i="128"/>
  <c r="J50" i="128"/>
  <c r="J51" i="128"/>
  <c r="J52" i="128"/>
  <c r="J53" i="128"/>
  <c r="J54" i="128"/>
  <c r="J55" i="128"/>
  <c r="J56" i="128"/>
  <c r="J57" i="128"/>
  <c r="J58" i="128"/>
  <c r="J4" i="128"/>
  <c r="M57" i="128" l="1"/>
  <c r="B56" i="146"/>
  <c r="M54" i="128"/>
  <c r="B53" i="146"/>
  <c r="M53" i="128"/>
  <c r="B52" i="146"/>
  <c r="M52" i="128"/>
  <c r="B51" i="146"/>
  <c r="M4" i="128"/>
  <c r="B3" i="146"/>
  <c r="O4" i="128"/>
  <c r="M51" i="128"/>
  <c r="B50" i="146"/>
  <c r="M58" i="128"/>
  <c r="B57" i="146"/>
  <c r="M50" i="128"/>
  <c r="B49" i="146"/>
  <c r="M49" i="128"/>
  <c r="B48" i="146"/>
  <c r="M48" i="128"/>
  <c r="B47" i="146"/>
  <c r="M55" i="128"/>
  <c r="B54" i="146"/>
  <c r="M47" i="128"/>
  <c r="B46" i="146"/>
  <c r="M5" i="128"/>
  <c r="B4" i="146"/>
  <c r="M56" i="128"/>
  <c r="B55" i="146"/>
  <c r="M46" i="128"/>
  <c r="B45" i="146"/>
  <c r="M45" i="128"/>
  <c r="B44" i="146"/>
  <c r="M44" i="128"/>
  <c r="B43" i="146"/>
  <c r="AN3" i="146"/>
  <c r="X3" i="146"/>
  <c r="AN52" i="146"/>
  <c r="X52" i="146"/>
  <c r="AN46" i="146"/>
  <c r="X46" i="146"/>
  <c r="AN40" i="146"/>
  <c r="X40" i="146"/>
  <c r="AN34" i="146"/>
  <c r="X34" i="146"/>
  <c r="AN28" i="146"/>
  <c r="X28" i="146"/>
  <c r="AN22" i="146"/>
  <c r="X22" i="146"/>
  <c r="AN16" i="146"/>
  <c r="X16" i="146"/>
  <c r="AN10" i="146"/>
  <c r="X10" i="146"/>
  <c r="X4" i="146"/>
  <c r="AN4" i="146"/>
  <c r="AN57" i="146"/>
  <c r="X57" i="146"/>
  <c r="AN51" i="146"/>
  <c r="X51" i="146"/>
  <c r="AN45" i="146"/>
  <c r="X45" i="146"/>
  <c r="AN39" i="146"/>
  <c r="X39" i="146"/>
  <c r="AN33" i="146"/>
  <c r="X33" i="146"/>
  <c r="AN27" i="146"/>
  <c r="X27" i="146"/>
  <c r="AN21" i="146"/>
  <c r="X21" i="146"/>
  <c r="AN15" i="146"/>
  <c r="X15" i="146"/>
  <c r="AN9" i="146"/>
  <c r="X9" i="146"/>
  <c r="AN56" i="146"/>
  <c r="X56" i="146"/>
  <c r="AN50" i="146"/>
  <c r="X50" i="146"/>
  <c r="AN44" i="146"/>
  <c r="X44" i="146"/>
  <c r="T39" i="145"/>
  <c r="AN38" i="146"/>
  <c r="X38" i="146"/>
  <c r="AN32" i="146"/>
  <c r="X32" i="146"/>
  <c r="AN26" i="146"/>
  <c r="X26" i="146"/>
  <c r="AN20" i="146"/>
  <c r="X20" i="146"/>
  <c r="AN14" i="146"/>
  <c r="X14" i="146"/>
  <c r="AN8" i="146"/>
  <c r="X8" i="146"/>
  <c r="AN55" i="146"/>
  <c r="X55" i="146"/>
  <c r="AN49" i="146"/>
  <c r="X49" i="146"/>
  <c r="AN43" i="146"/>
  <c r="X43" i="146"/>
  <c r="AN37" i="146"/>
  <c r="X37" i="146"/>
  <c r="AN31" i="146"/>
  <c r="X31" i="146"/>
  <c r="AN25" i="146"/>
  <c r="X25" i="146"/>
  <c r="AN19" i="146"/>
  <c r="X19" i="146"/>
  <c r="AN13" i="146"/>
  <c r="X13" i="146"/>
  <c r="AN7" i="146"/>
  <c r="X7" i="146"/>
  <c r="AN54" i="146"/>
  <c r="X54" i="146"/>
  <c r="AN48" i="146"/>
  <c r="X48" i="146"/>
  <c r="AN42" i="146"/>
  <c r="X42" i="146"/>
  <c r="AN36" i="146"/>
  <c r="X36" i="146"/>
  <c r="AN30" i="146"/>
  <c r="X30" i="146"/>
  <c r="AN24" i="146"/>
  <c r="X24" i="146"/>
  <c r="AN18" i="146"/>
  <c r="X18" i="146"/>
  <c r="AN12" i="146"/>
  <c r="X12" i="146"/>
  <c r="AN6" i="146"/>
  <c r="X6" i="146"/>
  <c r="AN53" i="146"/>
  <c r="X53" i="146"/>
  <c r="AN47" i="146"/>
  <c r="X47" i="146"/>
  <c r="AN41" i="146"/>
  <c r="X41" i="146"/>
  <c r="AN35" i="146"/>
  <c r="X35" i="146"/>
  <c r="AN29" i="146"/>
  <c r="X29" i="146"/>
  <c r="AN23" i="146"/>
  <c r="X23" i="146"/>
  <c r="AN17" i="146"/>
  <c r="X17" i="146"/>
  <c r="AN11" i="146"/>
  <c r="X11" i="146"/>
  <c r="AN5" i="146"/>
  <c r="X5" i="146"/>
  <c r="K50" i="142"/>
  <c r="K14" i="142"/>
  <c r="K57" i="142"/>
  <c r="K51" i="142"/>
  <c r="K45" i="142"/>
  <c r="K39" i="142"/>
  <c r="K33" i="142"/>
  <c r="K27" i="142"/>
  <c r="K21" i="142"/>
  <c r="K15" i="142"/>
  <c r="K9" i="142"/>
  <c r="K56" i="142"/>
  <c r="K26" i="142"/>
  <c r="K55" i="142"/>
  <c r="K49" i="142"/>
  <c r="K43" i="142"/>
  <c r="K37" i="142"/>
  <c r="K31" i="142"/>
  <c r="K25" i="142"/>
  <c r="K19" i="142"/>
  <c r="K13" i="142"/>
  <c r="K7" i="142"/>
  <c r="K32" i="142"/>
  <c r="K54" i="142"/>
  <c r="K48" i="142"/>
  <c r="K42" i="142"/>
  <c r="K36" i="142"/>
  <c r="K30" i="142"/>
  <c r="K24" i="142"/>
  <c r="K18" i="142"/>
  <c r="K12" i="142"/>
  <c r="K6" i="142"/>
  <c r="K38" i="142"/>
  <c r="K8" i="142"/>
  <c r="K4" i="142"/>
  <c r="K53" i="142"/>
  <c r="K47" i="142"/>
  <c r="K41" i="142"/>
  <c r="K35" i="142"/>
  <c r="K29" i="142"/>
  <c r="K23" i="142"/>
  <c r="K17" i="142"/>
  <c r="K11" i="142"/>
  <c r="K5" i="142"/>
  <c r="K44" i="142"/>
  <c r="K20" i="142"/>
  <c r="K58" i="142"/>
  <c r="K52" i="142"/>
  <c r="K46" i="142"/>
  <c r="K40" i="142"/>
  <c r="K34" i="142"/>
  <c r="K28" i="142"/>
  <c r="K22" i="142"/>
  <c r="K16" i="142"/>
  <c r="K10" i="142"/>
  <c r="M39" i="128"/>
  <c r="M33" i="128"/>
  <c r="M27" i="128"/>
  <c r="M21" i="128"/>
  <c r="M15" i="128"/>
  <c r="M9" i="128"/>
  <c r="M38" i="128"/>
  <c r="M32" i="128"/>
  <c r="M26" i="128"/>
  <c r="M20" i="128"/>
  <c r="M14" i="128"/>
  <c r="M8" i="128"/>
  <c r="M43" i="128"/>
  <c r="M37" i="128"/>
  <c r="M31" i="128"/>
  <c r="M25" i="128"/>
  <c r="M19" i="128"/>
  <c r="M13" i="128"/>
  <c r="M7" i="128"/>
  <c r="M42" i="128"/>
  <c r="M36" i="128"/>
  <c r="M30" i="128"/>
  <c r="M24" i="128"/>
  <c r="M18" i="128"/>
  <c r="M12" i="128"/>
  <c r="M6" i="128"/>
  <c r="M41" i="128"/>
  <c r="M35" i="128"/>
  <c r="M29" i="128"/>
  <c r="M23" i="128"/>
  <c r="M17" i="128"/>
  <c r="M11" i="128"/>
  <c r="M40" i="128"/>
  <c r="M34" i="128"/>
  <c r="M28" i="128"/>
  <c r="M22" i="128"/>
  <c r="M16" i="128"/>
  <c r="M10" i="128"/>
  <c r="S44" i="128"/>
  <c r="X46" i="142" l="1"/>
  <c r="AA46" i="142" s="1"/>
  <c r="X21" i="142"/>
  <c r="AA21" i="142" s="1"/>
  <c r="X52" i="142"/>
  <c r="AA52" i="142" s="1"/>
  <c r="O52" i="142" s="1"/>
  <c r="Q52" i="142" s="1"/>
  <c r="E51" i="146" s="1"/>
  <c r="X43" i="142"/>
  <c r="AA43" i="142" s="1"/>
  <c r="C42" i="146" s="1"/>
  <c r="X10" i="142"/>
  <c r="AA10" i="142" s="1"/>
  <c r="R10" i="142" s="1"/>
  <c r="X12" i="142"/>
  <c r="AA12" i="142" s="1"/>
  <c r="L12" i="142" s="1"/>
  <c r="X33" i="142"/>
  <c r="AA33" i="142" s="1"/>
  <c r="R33" i="142" s="1"/>
  <c r="T33" i="142" s="1"/>
  <c r="F32" i="146" s="1"/>
  <c r="X20" i="142"/>
  <c r="AA20" i="142" s="1"/>
  <c r="R20" i="142" s="1"/>
  <c r="T20" i="142" s="1"/>
  <c r="F19" i="146" s="1"/>
  <c r="X7" i="142"/>
  <c r="AA7" i="142" s="1"/>
  <c r="O7" i="142" s="1"/>
  <c r="X39" i="142"/>
  <c r="AA39" i="142" s="1"/>
  <c r="O39" i="142" s="1"/>
  <c r="Q39" i="142" s="1"/>
  <c r="E38" i="146" s="1"/>
  <c r="X22" i="142"/>
  <c r="AA22" i="142" s="1"/>
  <c r="L22" i="142" s="1"/>
  <c r="N22" i="142" s="1"/>
  <c r="D21" i="146" s="1"/>
  <c r="X44" i="142"/>
  <c r="AA44" i="142" s="1"/>
  <c r="U44" i="142" s="1"/>
  <c r="W44" i="142" s="1"/>
  <c r="G43" i="146" s="1"/>
  <c r="X47" i="142"/>
  <c r="AA47" i="142" s="1"/>
  <c r="O47" i="142" s="1"/>
  <c r="Q47" i="142" s="1"/>
  <c r="E46" i="146" s="1"/>
  <c r="X24" i="142"/>
  <c r="AA24" i="142" s="1"/>
  <c r="U24" i="142" s="1"/>
  <c r="X13" i="142"/>
  <c r="AA13" i="142" s="1"/>
  <c r="R13" i="142" s="1"/>
  <c r="X26" i="142"/>
  <c r="AA26" i="142" s="1"/>
  <c r="O26" i="142" s="1"/>
  <c r="X45" i="142"/>
  <c r="AA45" i="142" s="1"/>
  <c r="O45" i="142" s="1"/>
  <c r="X28" i="142"/>
  <c r="AA28" i="142" s="1"/>
  <c r="R28" i="142" s="1"/>
  <c r="T28" i="142" s="1"/>
  <c r="F27" i="146" s="1"/>
  <c r="X5" i="142"/>
  <c r="AA5" i="142" s="1"/>
  <c r="U5" i="142" s="1"/>
  <c r="W5" i="142" s="1"/>
  <c r="G4" i="146" s="1"/>
  <c r="X53" i="142"/>
  <c r="AA53" i="142" s="1"/>
  <c r="L53" i="142" s="1"/>
  <c r="X30" i="142"/>
  <c r="AA30" i="142" s="1"/>
  <c r="O30" i="142" s="1"/>
  <c r="X19" i="142"/>
  <c r="AA19" i="142" s="1"/>
  <c r="U19" i="142" s="1"/>
  <c r="X56" i="142"/>
  <c r="AA56" i="142" s="1"/>
  <c r="L56" i="142" s="1"/>
  <c r="X51" i="142"/>
  <c r="AA51" i="142" s="1"/>
  <c r="R51" i="142" s="1"/>
  <c r="T51" i="142" s="1"/>
  <c r="F50" i="146" s="1"/>
  <c r="X34" i="142"/>
  <c r="AA34" i="142" s="1"/>
  <c r="R34" i="142" s="1"/>
  <c r="X11" i="142"/>
  <c r="AA11" i="142" s="1"/>
  <c r="R11" i="142" s="1"/>
  <c r="X4" i="142"/>
  <c r="AA4" i="142" s="1"/>
  <c r="O4" i="142" s="1"/>
  <c r="Q4" i="142" s="1"/>
  <c r="E3" i="146" s="1"/>
  <c r="X36" i="142"/>
  <c r="AA36" i="142" s="1"/>
  <c r="U36" i="142" s="1"/>
  <c r="W36" i="142" s="1"/>
  <c r="G35" i="146" s="1"/>
  <c r="X25" i="142"/>
  <c r="AA25" i="142" s="1"/>
  <c r="L25" i="142" s="1"/>
  <c r="X9" i="142"/>
  <c r="AA9" i="142" s="1"/>
  <c r="L9" i="142" s="1"/>
  <c r="X57" i="142"/>
  <c r="AA57" i="142" s="1"/>
  <c r="U57" i="142" s="1"/>
  <c r="X40" i="142"/>
  <c r="AA40" i="142" s="1"/>
  <c r="L40" i="142" s="1"/>
  <c r="X17" i="142"/>
  <c r="AA17" i="142" s="1"/>
  <c r="O17" i="142" s="1"/>
  <c r="Q17" i="142" s="1"/>
  <c r="E16" i="146" s="1"/>
  <c r="X8" i="142"/>
  <c r="AA8" i="142" s="1"/>
  <c r="R8" i="142" s="1"/>
  <c r="T8" i="142" s="1"/>
  <c r="F7" i="146" s="1"/>
  <c r="X42" i="142"/>
  <c r="AA42" i="142" s="1"/>
  <c r="R42" i="142" s="1"/>
  <c r="X31" i="142"/>
  <c r="AA31" i="142" s="1"/>
  <c r="U31" i="142" s="1"/>
  <c r="W31" i="142" s="1"/>
  <c r="G30" i="146" s="1"/>
  <c r="X15" i="142"/>
  <c r="AA15" i="142" s="1"/>
  <c r="R15" i="142" s="1"/>
  <c r="T15" i="142" s="1"/>
  <c r="F14" i="146" s="1"/>
  <c r="X14" i="142"/>
  <c r="AA14" i="142" s="1"/>
  <c r="R14" i="142" s="1"/>
  <c r="T14" i="142" s="1"/>
  <c r="F13" i="146" s="1"/>
  <c r="X38" i="142"/>
  <c r="AA38" i="142" s="1"/>
  <c r="L38" i="142" s="1"/>
  <c r="N38" i="142" s="1"/>
  <c r="D37" i="146" s="1"/>
  <c r="X50" i="142"/>
  <c r="AA50" i="142" s="1"/>
  <c r="O50" i="142" s="1"/>
  <c r="X27" i="142"/>
  <c r="AA27" i="142" s="1"/>
  <c r="R27" i="142" s="1"/>
  <c r="T27" i="142" s="1"/>
  <c r="F26" i="146" s="1"/>
  <c r="X48" i="142"/>
  <c r="AA48" i="142" s="1"/>
  <c r="R48" i="142" s="1"/>
  <c r="T48" i="142" s="1"/>
  <c r="F47" i="146" s="1"/>
  <c r="X32" i="142"/>
  <c r="AA32" i="142" s="1"/>
  <c r="L32" i="142" s="1"/>
  <c r="X54" i="142"/>
  <c r="AA54" i="142" s="1"/>
  <c r="R54" i="142" s="1"/>
  <c r="X41" i="142"/>
  <c r="AA41" i="142" s="1"/>
  <c r="L41" i="142" s="1"/>
  <c r="N41" i="142" s="1"/>
  <c r="D40" i="146" s="1"/>
  <c r="X23" i="142"/>
  <c r="AA23" i="142" s="1"/>
  <c r="C22" i="146" s="1"/>
  <c r="X29" i="142"/>
  <c r="AA29" i="142" s="1"/>
  <c r="R29" i="142" s="1"/>
  <c r="X58" i="142"/>
  <c r="AA58" i="142" s="1"/>
  <c r="U58" i="142" s="1"/>
  <c r="W58" i="142" s="1"/>
  <c r="G57" i="146" s="1"/>
  <c r="X49" i="142"/>
  <c r="AA49" i="142" s="1"/>
  <c r="U49" i="142" s="1"/>
  <c r="X16" i="142"/>
  <c r="AA16" i="142" s="1"/>
  <c r="L16" i="142" s="1"/>
  <c r="N16" i="142" s="1"/>
  <c r="D15" i="146" s="1"/>
  <c r="X18" i="142"/>
  <c r="AA18" i="142" s="1"/>
  <c r="O18" i="142" s="1"/>
  <c r="Q18" i="142" s="1"/>
  <c r="E17" i="146" s="1"/>
  <c r="X37" i="142"/>
  <c r="AA37" i="142" s="1"/>
  <c r="O37" i="142" s="1"/>
  <c r="Q37" i="142" s="1"/>
  <c r="E36" i="146" s="1"/>
  <c r="X6" i="142"/>
  <c r="AA6" i="142" s="1"/>
  <c r="R6" i="142" s="1"/>
  <c r="X35" i="142"/>
  <c r="AA35" i="142" s="1"/>
  <c r="U35" i="142" s="1"/>
  <c r="X55" i="142"/>
  <c r="AA55" i="142" s="1"/>
  <c r="O55" i="142" s="1"/>
  <c r="T7" i="145"/>
  <c r="T58" i="145"/>
  <c r="T15" i="145"/>
  <c r="T29" i="145"/>
  <c r="T41" i="145"/>
  <c r="T53" i="145"/>
  <c r="T49" i="145"/>
  <c r="T8" i="145"/>
  <c r="T20" i="145"/>
  <c r="T50" i="145"/>
  <c r="T51" i="145"/>
  <c r="T10" i="145"/>
  <c r="T11" i="145"/>
  <c r="T19" i="145"/>
  <c r="T27" i="145"/>
  <c r="T6" i="145"/>
  <c r="T37" i="145"/>
  <c r="T9" i="145"/>
  <c r="T16" i="145"/>
  <c r="T28" i="145"/>
  <c r="T18" i="145"/>
  <c r="T30" i="145"/>
  <c r="T42" i="145"/>
  <c r="T31" i="145"/>
  <c r="T32" i="145"/>
  <c r="T44" i="145"/>
  <c r="T40" i="145"/>
  <c r="T54" i="145"/>
  <c r="T43" i="145"/>
  <c r="T55" i="145"/>
  <c r="T21" i="145"/>
  <c r="T33" i="145"/>
  <c r="T45" i="145"/>
  <c r="T52" i="145"/>
  <c r="T23" i="145"/>
  <c r="T13" i="145"/>
  <c r="T14" i="145"/>
  <c r="T56" i="145"/>
  <c r="T57" i="145"/>
  <c r="T22" i="145"/>
  <c r="T35" i="145"/>
  <c r="T47" i="145"/>
  <c r="T12" i="145"/>
  <c r="T24" i="145"/>
  <c r="T36" i="145"/>
  <c r="T48" i="145"/>
  <c r="T25" i="145"/>
  <c r="T26" i="145"/>
  <c r="T38" i="145"/>
  <c r="T34" i="145"/>
  <c r="T46" i="145"/>
  <c r="T17" i="145"/>
  <c r="O52" i="128"/>
  <c r="O32" i="128"/>
  <c r="O55" i="128"/>
  <c r="O22" i="128"/>
  <c r="O57" i="128"/>
  <c r="O50" i="128"/>
  <c r="O24" i="128"/>
  <c r="O43" i="128"/>
  <c r="O34" i="128"/>
  <c r="O33" i="128"/>
  <c r="O39" i="128"/>
  <c r="O26" i="128"/>
  <c r="O54" i="128"/>
  <c r="O18" i="128"/>
  <c r="O53" i="128"/>
  <c r="O17" i="128"/>
  <c r="O37" i="128"/>
  <c r="O40" i="128"/>
  <c r="O56" i="128"/>
  <c r="O44" i="128"/>
  <c r="O48" i="128"/>
  <c r="O12" i="128"/>
  <c r="O47" i="128"/>
  <c r="O31" i="128"/>
  <c r="O10" i="128"/>
  <c r="O46" i="128"/>
  <c r="O9" i="128"/>
  <c r="O15" i="128"/>
  <c r="O8" i="128"/>
  <c r="O42" i="128"/>
  <c r="O6" i="128"/>
  <c r="O41" i="128"/>
  <c r="O5" i="128"/>
  <c r="O25" i="128"/>
  <c r="O36" i="128"/>
  <c r="O45" i="128"/>
  <c r="O51" i="128"/>
  <c r="O30" i="128"/>
  <c r="O29" i="128"/>
  <c r="O49" i="128"/>
  <c r="O13" i="128"/>
  <c r="O27" i="128"/>
  <c r="O19" i="128"/>
  <c r="O58" i="128"/>
  <c r="O14" i="128"/>
  <c r="O23" i="128"/>
  <c r="O16" i="128"/>
  <c r="O38" i="128"/>
  <c r="O35" i="128"/>
  <c r="O28" i="128"/>
  <c r="O20" i="128"/>
  <c r="O7" i="128"/>
  <c r="O21" i="128"/>
  <c r="O11" i="128"/>
  <c r="AC4" i="142"/>
  <c r="AC12" i="142"/>
  <c r="AC21" i="142"/>
  <c r="AC31" i="142"/>
  <c r="AC40" i="142"/>
  <c r="AC48" i="142"/>
  <c r="AC56" i="142"/>
  <c r="AC13" i="142"/>
  <c r="AC22" i="142"/>
  <c r="AC32" i="142"/>
  <c r="AC49" i="142"/>
  <c r="AC57" i="142"/>
  <c r="AC23" i="142"/>
  <c r="AC6" i="142"/>
  <c r="AC14" i="142"/>
  <c r="AC24" i="142"/>
  <c r="AC33" i="142"/>
  <c r="AC42" i="142"/>
  <c r="AC58" i="142"/>
  <c r="AC7" i="142"/>
  <c r="AC15" i="142"/>
  <c r="AC26" i="142"/>
  <c r="AC34" i="142"/>
  <c r="AC51" i="142"/>
  <c r="AC8" i="142"/>
  <c r="AC16" i="142"/>
  <c r="AC27" i="142"/>
  <c r="AC44" i="142"/>
  <c r="AC52" i="142"/>
  <c r="AC9" i="142"/>
  <c r="AC18" i="142"/>
  <c r="AC28" i="142"/>
  <c r="AC36" i="142"/>
  <c r="AC45" i="142"/>
  <c r="AC10" i="142"/>
  <c r="AC19" i="142"/>
  <c r="AC37" i="142"/>
  <c r="AC46" i="142"/>
  <c r="AC54" i="142"/>
  <c r="AC20" i="142"/>
  <c r="AC30" i="142"/>
  <c r="AC39" i="142"/>
  <c r="AC55" i="142"/>
  <c r="AC43" i="142"/>
  <c r="AC50" i="142"/>
  <c r="AC5" i="142"/>
  <c r="AC11" i="142"/>
  <c r="AC29" i="142"/>
  <c r="AC35" i="142"/>
  <c r="AC41" i="142"/>
  <c r="AC47" i="142"/>
  <c r="AC53" i="142"/>
  <c r="C30" i="146" l="1"/>
  <c r="C49" i="146"/>
  <c r="C39" i="146"/>
  <c r="C38" i="146"/>
  <c r="C4" i="146"/>
  <c r="C57" i="146"/>
  <c r="C16" i="146"/>
  <c r="C18" i="146"/>
  <c r="U17" i="142"/>
  <c r="W17" i="142" s="1"/>
  <c r="G16" i="146" s="1"/>
  <c r="C51" i="146"/>
  <c r="C3" i="146"/>
  <c r="O22" i="142"/>
  <c r="Q22" i="142" s="1"/>
  <c r="E21" i="146" s="1"/>
  <c r="C21" i="146"/>
  <c r="L18" i="142"/>
  <c r="N18" i="142" s="1"/>
  <c r="D17" i="146" s="1"/>
  <c r="L26" i="142"/>
  <c r="N26" i="142" s="1"/>
  <c r="D25" i="146" s="1"/>
  <c r="U52" i="142"/>
  <c r="W52" i="142" s="1"/>
  <c r="G51" i="146" s="1"/>
  <c r="C55" i="146"/>
  <c r="C8" i="146"/>
  <c r="R18" i="142"/>
  <c r="T18" i="142" s="1"/>
  <c r="F17" i="146" s="1"/>
  <c r="R22" i="142"/>
  <c r="T22" i="142" s="1"/>
  <c r="F21" i="146" s="1"/>
  <c r="C17" i="146"/>
  <c r="C14" i="146"/>
  <c r="C25" i="146"/>
  <c r="L17" i="142"/>
  <c r="N17" i="142" s="1"/>
  <c r="D16" i="146" s="1"/>
  <c r="O43" i="142"/>
  <c r="Q43" i="142" s="1"/>
  <c r="E42" i="146" s="1"/>
  <c r="C12" i="146"/>
  <c r="L49" i="142"/>
  <c r="N49" i="142" s="1"/>
  <c r="D48" i="146" s="1"/>
  <c r="R32" i="142"/>
  <c r="T32" i="142" s="1"/>
  <c r="F31" i="146" s="1"/>
  <c r="L51" i="142"/>
  <c r="N51" i="142" s="1"/>
  <c r="D50" i="146" s="1"/>
  <c r="R52" i="142"/>
  <c r="T52" i="142" s="1"/>
  <c r="F51" i="146" s="1"/>
  <c r="U51" i="142"/>
  <c r="W51" i="142" s="1"/>
  <c r="G50" i="146" s="1"/>
  <c r="L44" i="142"/>
  <c r="N44" i="142" s="1"/>
  <c r="D43" i="146" s="1"/>
  <c r="O20" i="142"/>
  <c r="Q20" i="142" s="1"/>
  <c r="E19" i="146" s="1"/>
  <c r="L52" i="142"/>
  <c r="N52" i="142" s="1"/>
  <c r="D51" i="146" s="1"/>
  <c r="C10" i="146"/>
  <c r="O58" i="142"/>
  <c r="Q58" i="142" s="1"/>
  <c r="E57" i="146" s="1"/>
  <c r="U18" i="142"/>
  <c r="W18" i="142" s="1"/>
  <c r="G17" i="146" s="1"/>
  <c r="U26" i="142"/>
  <c r="W26" i="142" s="1"/>
  <c r="G25" i="146" s="1"/>
  <c r="U22" i="142"/>
  <c r="W22" i="142" s="1"/>
  <c r="G21" i="146" s="1"/>
  <c r="R5" i="142"/>
  <c r="T5" i="142" s="1"/>
  <c r="F4" i="146" s="1"/>
  <c r="C54" i="146"/>
  <c r="L4" i="142"/>
  <c r="N4" i="142" s="1"/>
  <c r="D3" i="146" s="1"/>
  <c r="R4" i="142"/>
  <c r="T4" i="142" s="1"/>
  <c r="F3" i="146" s="1"/>
  <c r="C35" i="146"/>
  <c r="C13" i="146"/>
  <c r="U4" i="142"/>
  <c r="W4" i="142" s="1"/>
  <c r="G3" i="146" s="1"/>
  <c r="C32" i="146"/>
  <c r="C40" i="146"/>
  <c r="U20" i="142"/>
  <c r="W20" i="142" s="1"/>
  <c r="G19" i="146" s="1"/>
  <c r="C50" i="146"/>
  <c r="R36" i="142"/>
  <c r="T36" i="142" s="1"/>
  <c r="F35" i="146" s="1"/>
  <c r="O51" i="142"/>
  <c r="Q51" i="142" s="1"/>
  <c r="E50" i="146" s="1"/>
  <c r="U53" i="142"/>
  <c r="W53" i="142" s="1"/>
  <c r="G52" i="146" s="1"/>
  <c r="U32" i="142"/>
  <c r="W32" i="142" s="1"/>
  <c r="G31" i="146" s="1"/>
  <c r="U50" i="142"/>
  <c r="W50" i="142" s="1"/>
  <c r="G49" i="146" s="1"/>
  <c r="L34" i="142"/>
  <c r="N34" i="142" s="1"/>
  <c r="D33" i="146" s="1"/>
  <c r="R19" i="142"/>
  <c r="T19" i="142" s="1"/>
  <c r="F18" i="146" s="1"/>
  <c r="L5" i="142"/>
  <c r="N5" i="142" s="1"/>
  <c r="D4" i="146" s="1"/>
  <c r="C34" i="146"/>
  <c r="C23" i="146"/>
  <c r="C31" i="146"/>
  <c r="C33" i="146"/>
  <c r="R49" i="142"/>
  <c r="T49" i="142" s="1"/>
  <c r="F48" i="146" s="1"/>
  <c r="O32" i="142"/>
  <c r="Q32" i="142" s="1"/>
  <c r="E31" i="146" s="1"/>
  <c r="L50" i="142"/>
  <c r="N50" i="142" s="1"/>
  <c r="D49" i="146" s="1"/>
  <c r="R31" i="142"/>
  <c r="T31" i="142" s="1"/>
  <c r="F30" i="146" s="1"/>
  <c r="O5" i="142"/>
  <c r="Q5" i="142" s="1"/>
  <c r="E4" i="146" s="1"/>
  <c r="R26" i="142"/>
  <c r="T26" i="142" s="1"/>
  <c r="F25" i="146" s="1"/>
  <c r="R50" i="142"/>
  <c r="T50" i="142" s="1"/>
  <c r="F49" i="146" s="1"/>
  <c r="L42" i="142"/>
  <c r="N42" i="142" s="1"/>
  <c r="D41" i="146" s="1"/>
  <c r="U9" i="142"/>
  <c r="W9" i="142" s="1"/>
  <c r="G8" i="146" s="1"/>
  <c r="U7" i="142"/>
  <c r="W7" i="142" s="1"/>
  <c r="G6" i="146" s="1"/>
  <c r="O12" i="142"/>
  <c r="Q12" i="142" s="1"/>
  <c r="E11" i="146" s="1"/>
  <c r="O42" i="142"/>
  <c r="Q42" i="142" s="1"/>
  <c r="E41" i="146" s="1"/>
  <c r="U12" i="142"/>
  <c r="W12" i="142" s="1"/>
  <c r="G11" i="146" s="1"/>
  <c r="L58" i="142"/>
  <c r="N58" i="142" s="1"/>
  <c r="D57" i="146" s="1"/>
  <c r="O27" i="142"/>
  <c r="Q27" i="142" s="1"/>
  <c r="E26" i="146" s="1"/>
  <c r="U42" i="142"/>
  <c r="W42" i="142" s="1"/>
  <c r="G41" i="146" s="1"/>
  <c r="U40" i="142"/>
  <c r="W40" i="142" s="1"/>
  <c r="G39" i="146" s="1"/>
  <c r="L45" i="142"/>
  <c r="N45" i="142" s="1"/>
  <c r="D44" i="146" s="1"/>
  <c r="L24" i="142"/>
  <c r="N24" i="142" s="1"/>
  <c r="D23" i="146" s="1"/>
  <c r="R58" i="142"/>
  <c r="T58" i="142" s="1"/>
  <c r="F57" i="146" s="1"/>
  <c r="U27" i="142"/>
  <c r="W27" i="142" s="1"/>
  <c r="G26" i="146" s="1"/>
  <c r="R40" i="142"/>
  <c r="T40" i="142" s="1"/>
  <c r="F39" i="146" s="1"/>
  <c r="O24" i="142"/>
  <c r="Q24" i="142" s="1"/>
  <c r="E23" i="146" s="1"/>
  <c r="L20" i="142"/>
  <c r="N20" i="142" s="1"/>
  <c r="D19" i="146" s="1"/>
  <c r="O40" i="142"/>
  <c r="Q40" i="142" s="1"/>
  <c r="E39" i="146" s="1"/>
  <c r="R55" i="142"/>
  <c r="T55" i="142" s="1"/>
  <c r="F54" i="146" s="1"/>
  <c r="U55" i="142"/>
  <c r="W55" i="142" s="1"/>
  <c r="G54" i="146" s="1"/>
  <c r="U6" i="142"/>
  <c r="W6" i="142" s="1"/>
  <c r="G5" i="146" s="1"/>
  <c r="O6" i="142"/>
  <c r="Q6" i="142" s="1"/>
  <c r="E5" i="146" s="1"/>
  <c r="O49" i="142"/>
  <c r="Q49" i="142" s="1"/>
  <c r="E48" i="146" s="1"/>
  <c r="L29" i="142"/>
  <c r="N29" i="142" s="1"/>
  <c r="D28" i="146" s="1"/>
  <c r="O29" i="142"/>
  <c r="Q29" i="142" s="1"/>
  <c r="E28" i="146" s="1"/>
  <c r="U41" i="142"/>
  <c r="W41" i="142" s="1"/>
  <c r="G40" i="146" s="1"/>
  <c r="O41" i="142"/>
  <c r="Q41" i="142" s="1"/>
  <c r="E40" i="146" s="1"/>
  <c r="L27" i="142"/>
  <c r="N27" i="142" s="1"/>
  <c r="D26" i="146" s="1"/>
  <c r="O38" i="142"/>
  <c r="Q38" i="142" s="1"/>
  <c r="E37" i="146" s="1"/>
  <c r="R38" i="142"/>
  <c r="T38" i="142" s="1"/>
  <c r="F37" i="146" s="1"/>
  <c r="C37" i="146"/>
  <c r="O15" i="142"/>
  <c r="Q15" i="142" s="1"/>
  <c r="E14" i="146" s="1"/>
  <c r="L15" i="142"/>
  <c r="N15" i="142" s="1"/>
  <c r="D14" i="146" s="1"/>
  <c r="R17" i="142"/>
  <c r="T17" i="142" s="1"/>
  <c r="F16" i="146" s="1"/>
  <c r="L57" i="142"/>
  <c r="N57" i="142" s="1"/>
  <c r="D56" i="146" s="1"/>
  <c r="R57" i="142"/>
  <c r="T57" i="142" s="1"/>
  <c r="F56" i="146" s="1"/>
  <c r="O25" i="142"/>
  <c r="Q25" i="142" s="1"/>
  <c r="E24" i="146" s="1"/>
  <c r="R25" i="142"/>
  <c r="T25" i="142" s="1"/>
  <c r="F24" i="146" s="1"/>
  <c r="O34" i="142"/>
  <c r="Q34" i="142" s="1"/>
  <c r="E33" i="146" s="1"/>
  <c r="O56" i="142"/>
  <c r="Q56" i="142" s="1"/>
  <c r="E55" i="146" s="1"/>
  <c r="U56" i="142"/>
  <c r="W56" i="142" s="1"/>
  <c r="G55" i="146" s="1"/>
  <c r="L30" i="142"/>
  <c r="N30" i="142" s="1"/>
  <c r="D29" i="146" s="1"/>
  <c r="U30" i="142"/>
  <c r="W30" i="142" s="1"/>
  <c r="G29" i="146" s="1"/>
  <c r="R45" i="142"/>
  <c r="T45" i="142" s="1"/>
  <c r="F44" i="146" s="1"/>
  <c r="L13" i="142"/>
  <c r="N13" i="142" s="1"/>
  <c r="D12" i="146" s="1"/>
  <c r="U13" i="142"/>
  <c r="W13" i="142" s="1"/>
  <c r="G12" i="146" s="1"/>
  <c r="L47" i="142"/>
  <c r="N47" i="142" s="1"/>
  <c r="D46" i="146" s="1"/>
  <c r="R47" i="142"/>
  <c r="T47" i="142" s="1"/>
  <c r="F46" i="146" s="1"/>
  <c r="L7" i="142"/>
  <c r="N7" i="142" s="1"/>
  <c r="D6" i="146" s="1"/>
  <c r="L33" i="142"/>
  <c r="N33" i="142" s="1"/>
  <c r="D32" i="146" s="1"/>
  <c r="U33" i="142"/>
  <c r="W33" i="142" s="1"/>
  <c r="G32" i="146" s="1"/>
  <c r="O10" i="142"/>
  <c r="Q10" i="142" s="1"/>
  <c r="E9" i="146" s="1"/>
  <c r="L10" i="142"/>
  <c r="N10" i="142" s="1"/>
  <c r="D9" i="146" s="1"/>
  <c r="C43" i="146"/>
  <c r="C29" i="146"/>
  <c r="C56" i="146"/>
  <c r="L55" i="142"/>
  <c r="N55" i="142" s="1"/>
  <c r="D54" i="146" s="1"/>
  <c r="L6" i="142"/>
  <c r="N6" i="142" s="1"/>
  <c r="D5" i="146" s="1"/>
  <c r="U29" i="142"/>
  <c r="W29" i="142" s="1"/>
  <c r="G28" i="146" s="1"/>
  <c r="R41" i="142"/>
  <c r="T41" i="142" s="1"/>
  <c r="F40" i="146" s="1"/>
  <c r="U38" i="142"/>
  <c r="W38" i="142" s="1"/>
  <c r="G37" i="146" s="1"/>
  <c r="U15" i="142"/>
  <c r="W15" i="142" s="1"/>
  <c r="G14" i="146" s="1"/>
  <c r="O57" i="142"/>
  <c r="Q57" i="142" s="1"/>
  <c r="E56" i="146" s="1"/>
  <c r="U25" i="142"/>
  <c r="W25" i="142" s="1"/>
  <c r="G24" i="146" s="1"/>
  <c r="U34" i="142"/>
  <c r="W34" i="142" s="1"/>
  <c r="G33" i="146" s="1"/>
  <c r="R56" i="142"/>
  <c r="T56" i="142" s="1"/>
  <c r="F55" i="146" s="1"/>
  <c r="R30" i="142"/>
  <c r="T30" i="142" s="1"/>
  <c r="F29" i="146" s="1"/>
  <c r="U45" i="142"/>
  <c r="W45" i="142" s="1"/>
  <c r="G44" i="146" s="1"/>
  <c r="O13" i="142"/>
  <c r="Q13" i="142" s="1"/>
  <c r="E12" i="146" s="1"/>
  <c r="U47" i="142"/>
  <c r="W47" i="142" s="1"/>
  <c r="G46" i="146" s="1"/>
  <c r="R7" i="142"/>
  <c r="T7" i="142" s="1"/>
  <c r="F6" i="146" s="1"/>
  <c r="O33" i="142"/>
  <c r="Q33" i="142" s="1"/>
  <c r="E32" i="146" s="1"/>
  <c r="U10" i="142"/>
  <c r="W10" i="142" s="1"/>
  <c r="G9" i="146" s="1"/>
  <c r="R43" i="142"/>
  <c r="T43" i="142" s="1"/>
  <c r="F42" i="146" s="1"/>
  <c r="U43" i="142"/>
  <c r="W43" i="142" s="1"/>
  <c r="G42" i="146" s="1"/>
  <c r="O21" i="142"/>
  <c r="Q21" i="142" s="1"/>
  <c r="E20" i="146" s="1"/>
  <c r="R21" i="142"/>
  <c r="T21" i="142" s="1"/>
  <c r="F20" i="146" s="1"/>
  <c r="U21" i="142"/>
  <c r="W21" i="142" s="1"/>
  <c r="G20" i="146" s="1"/>
  <c r="C53" i="146"/>
  <c r="R35" i="142"/>
  <c r="T35" i="142" s="1"/>
  <c r="F34" i="146" s="1"/>
  <c r="R37" i="142"/>
  <c r="T37" i="142" s="1"/>
  <c r="F36" i="146" s="1"/>
  <c r="R16" i="142"/>
  <c r="T16" i="142" s="1"/>
  <c r="F15" i="146" s="1"/>
  <c r="U16" i="142"/>
  <c r="W16" i="142" s="1"/>
  <c r="G15" i="146" s="1"/>
  <c r="L23" i="142"/>
  <c r="N23" i="142" s="1"/>
  <c r="D22" i="146" s="1"/>
  <c r="U54" i="142"/>
  <c r="W54" i="142" s="1"/>
  <c r="G53" i="146" s="1"/>
  <c r="U48" i="142"/>
  <c r="W48" i="142" s="1"/>
  <c r="G47" i="146" s="1"/>
  <c r="C47" i="146"/>
  <c r="L48" i="142"/>
  <c r="N48" i="142" s="1"/>
  <c r="D47" i="146" s="1"/>
  <c r="U14" i="142"/>
  <c r="W14" i="142" s="1"/>
  <c r="G13" i="146" s="1"/>
  <c r="L31" i="142"/>
  <c r="N31" i="142" s="1"/>
  <c r="D30" i="146" s="1"/>
  <c r="U8" i="142"/>
  <c r="W8" i="142" s="1"/>
  <c r="G7" i="146" s="1"/>
  <c r="L8" i="142"/>
  <c r="N8" i="142" s="1"/>
  <c r="D7" i="146" s="1"/>
  <c r="O9" i="142"/>
  <c r="Q9" i="142" s="1"/>
  <c r="E8" i="146" s="1"/>
  <c r="L36" i="142"/>
  <c r="N36" i="142" s="1"/>
  <c r="D35" i="146" s="1"/>
  <c r="U11" i="142"/>
  <c r="W11" i="142" s="1"/>
  <c r="G10" i="146" s="1"/>
  <c r="O11" i="142"/>
  <c r="Q11" i="142" s="1"/>
  <c r="E10" i="146" s="1"/>
  <c r="O19" i="142"/>
  <c r="Q19" i="142" s="1"/>
  <c r="E18" i="146" s="1"/>
  <c r="O53" i="142"/>
  <c r="Q53" i="142" s="1"/>
  <c r="E52" i="146" s="1"/>
  <c r="O28" i="142"/>
  <c r="Q28" i="142" s="1"/>
  <c r="E27" i="146" s="1"/>
  <c r="L28" i="142"/>
  <c r="N28" i="142" s="1"/>
  <c r="D27" i="146" s="1"/>
  <c r="R24" i="142"/>
  <c r="T24" i="142" s="1"/>
  <c r="F23" i="146" s="1"/>
  <c r="R44" i="142"/>
  <c r="T44" i="142" s="1"/>
  <c r="F43" i="146" s="1"/>
  <c r="U39" i="142"/>
  <c r="W39" i="142" s="1"/>
  <c r="G38" i="146" s="1"/>
  <c r="L39" i="142"/>
  <c r="N39" i="142" s="1"/>
  <c r="D38" i="146" s="1"/>
  <c r="R12" i="142"/>
  <c r="T12" i="142" s="1"/>
  <c r="F11" i="146" s="1"/>
  <c r="L43" i="142"/>
  <c r="N43" i="142" s="1"/>
  <c r="D42" i="146" s="1"/>
  <c r="L21" i="142"/>
  <c r="N21" i="142" s="1"/>
  <c r="D20" i="146" s="1"/>
  <c r="L14" i="142"/>
  <c r="N14" i="142" s="1"/>
  <c r="D13" i="146" s="1"/>
  <c r="R46" i="142"/>
  <c r="T46" i="142" s="1"/>
  <c r="F45" i="146" s="1"/>
  <c r="O46" i="142"/>
  <c r="Q46" i="142" s="1"/>
  <c r="E45" i="146" s="1"/>
  <c r="C45" i="146"/>
  <c r="O35" i="142"/>
  <c r="Q35" i="142" s="1"/>
  <c r="E34" i="146" s="1"/>
  <c r="U37" i="142"/>
  <c r="W37" i="142" s="1"/>
  <c r="G36" i="146" s="1"/>
  <c r="U23" i="142"/>
  <c r="W23" i="142" s="1"/>
  <c r="G22" i="146" s="1"/>
  <c r="L54" i="142"/>
  <c r="N54" i="142" s="1"/>
  <c r="D53" i="146" s="1"/>
  <c r="L35" i="142"/>
  <c r="N35" i="142" s="1"/>
  <c r="D34" i="146" s="1"/>
  <c r="L37" i="142"/>
  <c r="N37" i="142" s="1"/>
  <c r="D36" i="146" s="1"/>
  <c r="O16" i="142"/>
  <c r="Q16" i="142" s="1"/>
  <c r="E15" i="146" s="1"/>
  <c r="R23" i="142"/>
  <c r="T23" i="142" s="1"/>
  <c r="F22" i="146" s="1"/>
  <c r="O54" i="142"/>
  <c r="Q54" i="142" s="1"/>
  <c r="E53" i="146" s="1"/>
  <c r="O48" i="142"/>
  <c r="Q48" i="142" s="1"/>
  <c r="E47" i="146" s="1"/>
  <c r="O14" i="142"/>
  <c r="Q14" i="142" s="1"/>
  <c r="E13" i="146" s="1"/>
  <c r="O31" i="142"/>
  <c r="Q31" i="142" s="1"/>
  <c r="E30" i="146" s="1"/>
  <c r="O8" i="142"/>
  <c r="Q8" i="142" s="1"/>
  <c r="E7" i="146" s="1"/>
  <c r="R9" i="142"/>
  <c r="T9" i="142" s="1"/>
  <c r="F8" i="146" s="1"/>
  <c r="O36" i="142"/>
  <c r="Q36" i="142" s="1"/>
  <c r="E35" i="146" s="1"/>
  <c r="L11" i="142"/>
  <c r="N11" i="142" s="1"/>
  <c r="D10" i="146" s="1"/>
  <c r="L19" i="142"/>
  <c r="N19" i="142" s="1"/>
  <c r="D18" i="146" s="1"/>
  <c r="R53" i="142"/>
  <c r="T53" i="142" s="1"/>
  <c r="F52" i="146" s="1"/>
  <c r="U28" i="142"/>
  <c r="W28" i="142" s="1"/>
  <c r="G27" i="146" s="1"/>
  <c r="O44" i="142"/>
  <c r="Q44" i="142" s="1"/>
  <c r="E43" i="146" s="1"/>
  <c r="R39" i="142"/>
  <c r="T39" i="142" s="1"/>
  <c r="F38" i="146" s="1"/>
  <c r="U46" i="142"/>
  <c r="W46" i="142" s="1"/>
  <c r="G45" i="146" s="1"/>
  <c r="O23" i="142"/>
  <c r="Q23" i="142" s="1"/>
  <c r="E22" i="146" s="1"/>
  <c r="L46" i="142"/>
  <c r="N46" i="142" s="1"/>
  <c r="D45" i="146" s="1"/>
  <c r="C19" i="146"/>
  <c r="C15" i="146"/>
  <c r="N12" i="142"/>
  <c r="D11" i="146" s="1"/>
  <c r="W24" i="142"/>
  <c r="G23" i="146" s="1"/>
  <c r="Q30" i="142"/>
  <c r="E29" i="146" s="1"/>
  <c r="T54" i="142"/>
  <c r="F53" i="146" s="1"/>
  <c r="N40" i="142"/>
  <c r="D39" i="146" s="1"/>
  <c r="Q55" i="142"/>
  <c r="E54" i="146" s="1"/>
  <c r="C44" i="146"/>
  <c r="C46" i="146"/>
  <c r="C27" i="146"/>
  <c r="C9" i="146"/>
  <c r="T13" i="142"/>
  <c r="F12" i="146" s="1"/>
  <c r="Q50" i="142"/>
  <c r="E49" i="146" s="1"/>
  <c r="C52" i="146"/>
  <c r="C41" i="146"/>
  <c r="W19" i="142"/>
  <c r="G18" i="146" s="1"/>
  <c r="T42" i="142"/>
  <c r="F41" i="146" s="1"/>
  <c r="C7" i="146"/>
  <c r="C11" i="146"/>
  <c r="N53" i="142"/>
  <c r="D52" i="146" s="1"/>
  <c r="Q26" i="142"/>
  <c r="E25" i="146" s="1"/>
  <c r="W49" i="142"/>
  <c r="G48" i="146" s="1"/>
  <c r="T34" i="142"/>
  <c r="F33" i="146" s="1"/>
  <c r="N9" i="142"/>
  <c r="D8" i="146" s="1"/>
  <c r="C36" i="146"/>
  <c r="N25" i="142"/>
  <c r="D24" i="146" s="1"/>
  <c r="T11" i="142"/>
  <c r="F10" i="146" s="1"/>
  <c r="W35" i="142"/>
  <c r="G34" i="146" s="1"/>
  <c r="C48" i="146"/>
  <c r="C20" i="146"/>
  <c r="C5" i="146"/>
  <c r="W57" i="142"/>
  <c r="G56" i="146" s="1"/>
  <c r="C24" i="146"/>
  <c r="N56" i="142"/>
  <c r="D55" i="146" s="1"/>
  <c r="C6" i="146"/>
  <c r="C26" i="146"/>
  <c r="Q45" i="142"/>
  <c r="E44" i="146" s="1"/>
  <c r="T6" i="142"/>
  <c r="F5" i="146" s="1"/>
  <c r="T10" i="142"/>
  <c r="F9" i="146" s="1"/>
  <c r="T29" i="142"/>
  <c r="F28" i="146" s="1"/>
  <c r="N32" i="142"/>
  <c r="D31" i="146" s="1"/>
  <c r="Q7" i="142"/>
  <c r="E6" i="146" s="1"/>
  <c r="C28" i="146"/>
  <c r="AC17" i="142"/>
  <c r="AC38" i="142"/>
  <c r="AC25" i="142"/>
  <c r="Q40" i="128"/>
  <c r="Q43" i="128"/>
  <c r="Q44" i="128"/>
  <c r="Q46" i="128"/>
  <c r="Q49" i="128"/>
  <c r="Q50" i="128"/>
  <c r="Q51" i="128"/>
  <c r="Q52" i="128"/>
  <c r="Q55" i="128"/>
  <c r="Q56" i="128"/>
  <c r="Q57" i="128"/>
  <c r="K136" i="133"/>
  <c r="L136" i="133" s="1"/>
  <c r="K135" i="133"/>
  <c r="L135" i="133" s="1"/>
  <c r="K134" i="133"/>
  <c r="L134" i="133" s="1"/>
  <c r="K133" i="133"/>
  <c r="L133" i="133" s="1"/>
  <c r="K132" i="133"/>
  <c r="L132" i="133" s="1"/>
  <c r="K131" i="133"/>
  <c r="L131" i="133" s="1"/>
  <c r="K130" i="133"/>
  <c r="L130" i="133" s="1"/>
  <c r="K129" i="133"/>
  <c r="L129" i="133" s="1"/>
  <c r="K128" i="133"/>
  <c r="L128" i="133" s="1"/>
  <c r="K127" i="133"/>
  <c r="L127" i="133" s="1"/>
  <c r="K126" i="133"/>
  <c r="L126" i="133" s="1"/>
  <c r="K125" i="133"/>
  <c r="L125" i="133" s="1"/>
  <c r="K124" i="133"/>
  <c r="L124" i="133" s="1"/>
  <c r="K123" i="133"/>
  <c r="L123" i="133" s="1"/>
  <c r="K122" i="133"/>
  <c r="L122" i="133" s="1"/>
  <c r="K121" i="133"/>
  <c r="L121" i="133" s="1"/>
  <c r="K120" i="133"/>
  <c r="L120" i="133" s="1"/>
  <c r="K119" i="133"/>
  <c r="L119" i="133" s="1"/>
  <c r="K118" i="133"/>
  <c r="L118" i="133" s="1"/>
  <c r="K117" i="133"/>
  <c r="L117" i="133" s="1"/>
  <c r="K116" i="133"/>
  <c r="L116" i="133" s="1"/>
  <c r="K115" i="133"/>
  <c r="L115" i="133" s="1"/>
  <c r="K114" i="133"/>
  <c r="L114" i="133" s="1"/>
  <c r="K113" i="133"/>
  <c r="L113" i="133" s="1"/>
  <c r="K112" i="133"/>
  <c r="L112" i="133" s="1"/>
  <c r="K111" i="133"/>
  <c r="L111" i="133" s="1"/>
  <c r="K110" i="133"/>
  <c r="L110" i="133" s="1"/>
  <c r="K109" i="133"/>
  <c r="L109" i="133" s="1"/>
  <c r="K108" i="133"/>
  <c r="L108" i="133" s="1"/>
  <c r="K107" i="133"/>
  <c r="L107" i="133" s="1"/>
  <c r="K106" i="133"/>
  <c r="L106" i="133" s="1"/>
  <c r="K105" i="133"/>
  <c r="L105" i="133" s="1"/>
  <c r="K104" i="133"/>
  <c r="L104" i="133" s="1"/>
  <c r="K103" i="133"/>
  <c r="L103" i="133" s="1"/>
  <c r="K102" i="133"/>
  <c r="L102" i="133" s="1"/>
  <c r="K101" i="133"/>
  <c r="L101" i="133" s="1"/>
  <c r="K100" i="133"/>
  <c r="L100" i="133" s="1"/>
  <c r="K99" i="133"/>
  <c r="L99" i="133" s="1"/>
  <c r="K98" i="133"/>
  <c r="L98" i="133" s="1"/>
  <c r="K97" i="133"/>
  <c r="L97" i="133" s="1"/>
  <c r="K96" i="133"/>
  <c r="L96" i="133" s="1"/>
  <c r="K95" i="133"/>
  <c r="L95" i="133" s="1"/>
  <c r="K94" i="133"/>
  <c r="L94" i="133" s="1"/>
  <c r="K93" i="133"/>
  <c r="L93" i="133" s="1"/>
  <c r="K92" i="133"/>
  <c r="L92" i="133" s="1"/>
  <c r="K91" i="133"/>
  <c r="L91" i="133" s="1"/>
  <c r="K90" i="133"/>
  <c r="L90" i="133" s="1"/>
  <c r="K89" i="133"/>
  <c r="L89" i="133" s="1"/>
  <c r="K88" i="133"/>
  <c r="L88" i="133" s="1"/>
  <c r="K87" i="133"/>
  <c r="L87" i="133" s="1"/>
  <c r="K86" i="133"/>
  <c r="L86" i="133" s="1"/>
  <c r="K85" i="133"/>
  <c r="L85" i="133" s="1"/>
  <c r="K84" i="133"/>
  <c r="L84" i="133" s="1"/>
  <c r="K83" i="133"/>
  <c r="L83" i="133" s="1"/>
  <c r="K82" i="133"/>
  <c r="L82" i="133" s="1"/>
  <c r="K81" i="133"/>
  <c r="L81" i="133" s="1"/>
  <c r="K80" i="133"/>
  <c r="L80" i="133" s="1"/>
  <c r="K79" i="133"/>
  <c r="L79" i="133" s="1"/>
  <c r="K78" i="133"/>
  <c r="L78" i="133" s="1"/>
  <c r="K77" i="133"/>
  <c r="L77" i="133" s="1"/>
  <c r="K76" i="133"/>
  <c r="L76" i="133" s="1"/>
  <c r="K75" i="133"/>
  <c r="L75" i="133" s="1"/>
  <c r="K74" i="133"/>
  <c r="L74" i="133" s="1"/>
  <c r="K73" i="133"/>
  <c r="L73" i="133" s="1"/>
  <c r="K72" i="133"/>
  <c r="L72" i="133" s="1"/>
  <c r="K71" i="133"/>
  <c r="L71" i="133" s="1"/>
  <c r="K70" i="133"/>
  <c r="L70" i="133" s="1"/>
  <c r="K69" i="133"/>
  <c r="L69" i="133" s="1"/>
  <c r="K68" i="133"/>
  <c r="L68" i="133" s="1"/>
  <c r="K67" i="133"/>
  <c r="L67" i="133" s="1"/>
  <c r="K66" i="133"/>
  <c r="L66" i="133" s="1"/>
  <c r="K65" i="133"/>
  <c r="L65" i="133" s="1"/>
  <c r="K64" i="133"/>
  <c r="L64" i="133" s="1"/>
  <c r="K63" i="133"/>
  <c r="L63" i="133" s="1"/>
  <c r="K62" i="133"/>
  <c r="L62" i="133" s="1"/>
  <c r="K61" i="133"/>
  <c r="L61" i="133" s="1"/>
  <c r="K60" i="133"/>
  <c r="L60" i="133" s="1"/>
  <c r="K59" i="133"/>
  <c r="L59" i="133" s="1"/>
  <c r="K58" i="133"/>
  <c r="L58" i="133" s="1"/>
  <c r="K57" i="133"/>
  <c r="L57" i="133" s="1"/>
  <c r="K56" i="133"/>
  <c r="L56" i="133" s="1"/>
  <c r="K55" i="133"/>
  <c r="L55" i="133" s="1"/>
  <c r="K54" i="133"/>
  <c r="L54" i="133" s="1"/>
  <c r="K53" i="133"/>
  <c r="L53" i="133" s="1"/>
  <c r="K52" i="133"/>
  <c r="L52" i="133" s="1"/>
  <c r="K51" i="133"/>
  <c r="L51" i="133" s="1"/>
  <c r="K50" i="133"/>
  <c r="L50" i="133" s="1"/>
  <c r="K49" i="133"/>
  <c r="L49" i="133" s="1"/>
  <c r="K48" i="133"/>
  <c r="L48" i="133" s="1"/>
  <c r="K47" i="133"/>
  <c r="L47" i="133" s="1"/>
  <c r="K46" i="133"/>
  <c r="L46" i="133" s="1"/>
  <c r="K45" i="133"/>
  <c r="L45" i="133" s="1"/>
  <c r="K44" i="133"/>
  <c r="L44" i="133" s="1"/>
  <c r="K43" i="133"/>
  <c r="L43" i="133" s="1"/>
  <c r="K42" i="133"/>
  <c r="L42" i="133" s="1"/>
  <c r="K41" i="133"/>
  <c r="L41" i="133" s="1"/>
  <c r="K40" i="133"/>
  <c r="L40" i="133" s="1"/>
  <c r="K39" i="133"/>
  <c r="L39" i="133" s="1"/>
  <c r="K38" i="133"/>
  <c r="L38" i="133" s="1"/>
  <c r="K37" i="133"/>
  <c r="L37" i="133" s="1"/>
  <c r="K36" i="133"/>
  <c r="L36" i="133" s="1"/>
  <c r="K35" i="133"/>
  <c r="L35" i="133" s="1"/>
  <c r="K34" i="133"/>
  <c r="L34" i="133" s="1"/>
  <c r="K33" i="133"/>
  <c r="L33" i="133" s="1"/>
  <c r="K32" i="133"/>
  <c r="L32" i="133" s="1"/>
  <c r="K31" i="133"/>
  <c r="L31" i="133" s="1"/>
  <c r="K30" i="133"/>
  <c r="L30" i="133" s="1"/>
  <c r="K29" i="133"/>
  <c r="L29" i="133" s="1"/>
  <c r="K28" i="133"/>
  <c r="L28" i="133" s="1"/>
  <c r="K27" i="133"/>
  <c r="L27" i="133" s="1"/>
  <c r="K26" i="133"/>
  <c r="L26" i="133" s="1"/>
  <c r="K25" i="133"/>
  <c r="L25" i="133" s="1"/>
  <c r="K24" i="133"/>
  <c r="L24" i="133" s="1"/>
  <c r="K23" i="133"/>
  <c r="L23" i="133" s="1"/>
  <c r="K22" i="133"/>
  <c r="L22" i="133" s="1"/>
  <c r="K21" i="133"/>
  <c r="L21" i="133" s="1"/>
  <c r="K20" i="133"/>
  <c r="L20" i="133" s="1"/>
  <c r="K19" i="133"/>
  <c r="L19" i="133" s="1"/>
  <c r="K18" i="133"/>
  <c r="L18" i="133" s="1"/>
  <c r="K17" i="133"/>
  <c r="L17" i="133" s="1"/>
  <c r="K16" i="133"/>
  <c r="L16" i="133" s="1"/>
  <c r="K15" i="133"/>
  <c r="L15" i="133" s="1"/>
  <c r="K14" i="133"/>
  <c r="L14" i="133" s="1"/>
  <c r="K13" i="133"/>
  <c r="L13" i="133" s="1"/>
  <c r="K12" i="133"/>
  <c r="L12" i="133" s="1"/>
  <c r="K11" i="133"/>
  <c r="L11" i="133" s="1"/>
  <c r="K10" i="133"/>
  <c r="L10" i="133" s="1"/>
  <c r="K9" i="133"/>
  <c r="L9" i="133" s="1"/>
  <c r="K8" i="133"/>
  <c r="L8" i="133" s="1"/>
  <c r="K7" i="133"/>
  <c r="L7" i="133" s="1"/>
  <c r="K6" i="133"/>
  <c r="L6" i="133" s="1"/>
  <c r="K5" i="133"/>
  <c r="L5" i="133" s="1"/>
  <c r="K4" i="133"/>
  <c r="L4" i="133" s="1"/>
  <c r="S55" i="128" l="1"/>
  <c r="S46" i="128"/>
  <c r="S43" i="128"/>
  <c r="S52" i="128"/>
  <c r="S49" i="128"/>
  <c r="S58" i="128"/>
  <c r="S53" i="128"/>
  <c r="S47" i="128"/>
  <c r="S40" i="128"/>
  <c r="S50" i="128"/>
  <c r="Q58" i="128"/>
  <c r="Q45" i="128"/>
  <c r="Q53" i="128"/>
  <c r="Q47" i="128"/>
  <c r="Q41" i="128"/>
  <c r="Q54" i="128"/>
  <c r="Q48" i="128"/>
  <c r="Q42" i="128"/>
  <c r="S57" i="128" l="1"/>
  <c r="S56" i="128"/>
  <c r="S42" i="128"/>
  <c r="S48" i="128"/>
  <c r="S51" i="128"/>
  <c r="S41" i="128"/>
  <c r="S54" i="128"/>
  <c r="S45" i="128"/>
  <c r="Q24" i="128"/>
  <c r="Q28" i="128"/>
  <c r="Q29" i="128"/>
  <c r="Q23" i="128"/>
  <c r="Q17" i="128"/>
  <c r="S17" i="128" l="1"/>
  <c r="S24" i="128"/>
  <c r="S19" i="128"/>
  <c r="S23" i="128"/>
  <c r="S18" i="128"/>
  <c r="S22" i="128"/>
  <c r="S28" i="128"/>
  <c r="S26" i="128"/>
  <c r="S25" i="128"/>
  <c r="Q22" i="128"/>
  <c r="Q26" i="128"/>
  <c r="Q25" i="128"/>
  <c r="Q19" i="128"/>
  <c r="Q18" i="128"/>
  <c r="S29" i="128" l="1"/>
  <c r="Q4" i="128" l="1"/>
  <c r="Q5" i="128" l="1"/>
  <c r="Q6" i="128"/>
  <c r="Q7" i="128"/>
  <c r="Q8" i="128"/>
  <c r="Q9" i="128"/>
  <c r="Q10" i="128"/>
  <c r="Q11" i="128"/>
  <c r="Q12" i="128"/>
  <c r="Q13" i="128"/>
  <c r="Q14" i="128"/>
  <c r="Q15" i="128"/>
  <c r="Q16" i="128"/>
  <c r="Q20" i="128"/>
  <c r="Q21" i="128"/>
  <c r="Q27" i="128"/>
  <c r="Q30" i="128"/>
  <c r="Q31" i="128"/>
  <c r="Q32" i="128"/>
  <c r="Q33" i="128"/>
  <c r="Q34" i="128"/>
  <c r="Q35" i="128"/>
  <c r="Q36" i="128"/>
  <c r="Q37" i="128"/>
  <c r="Q38" i="128"/>
  <c r="Q39" i="128"/>
  <c r="Q59" i="128" l="1"/>
  <c r="I3" i="147"/>
  <c r="R3" i="147"/>
  <c r="S7" i="128"/>
  <c r="S37" i="128"/>
  <c r="S8" i="128"/>
  <c r="S5" i="128"/>
  <c r="S10" i="128"/>
  <c r="S32" i="128"/>
  <c r="S27" i="128"/>
  <c r="S15" i="128"/>
  <c r="S30" i="128"/>
  <c r="S20" i="128"/>
  <c r="S34" i="128"/>
  <c r="S9" i="128"/>
  <c r="S36" i="128"/>
  <c r="S12" i="128"/>
  <c r="S31" i="128"/>
  <c r="S14" i="128"/>
  <c r="S38" i="128"/>
  <c r="S11" i="128"/>
  <c r="S4" i="128"/>
  <c r="S39" i="128"/>
  <c r="S13" i="128"/>
  <c r="S21" i="128"/>
  <c r="S33" i="128"/>
  <c r="S16" i="128"/>
  <c r="S35" i="128"/>
  <c r="S6" i="128"/>
  <c r="S59" i="128" l="1"/>
  <c r="AA3"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6" authorId="0" shapeId="0" xr:uid="{B8D4DA9E-5042-46BF-A12F-F7C3AD4AA4D8}">
      <text>
        <r>
          <rPr>
            <b/>
            <sz val="10"/>
            <color indexed="81"/>
            <rFont val="Segoe UI"/>
            <family val="2"/>
          </rPr>
          <t>LETÍCIA-SEGECON/FPOLIS:</t>
        </r>
        <r>
          <rPr>
            <sz val="10"/>
            <color indexed="81"/>
            <rFont val="Segoe UI"/>
            <family val="2"/>
          </rPr>
          <t xml:space="preserve">
12/02/2025: RECEBIDO DA REITORIA/PROEX: 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6" authorId="0" shapeId="0" xr:uid="{EBCD8FBE-2939-4E67-88D9-E7624BD1191E}">
      <text>
        <r>
          <rPr>
            <b/>
            <sz val="10"/>
            <color indexed="81"/>
            <rFont val="Segoe UI"/>
            <family val="2"/>
          </rPr>
          <t>LETÍCIA-SEGECON/FPOLIS:</t>
        </r>
        <r>
          <rPr>
            <sz val="10"/>
            <color indexed="81"/>
            <rFont val="Segoe UI"/>
            <family val="2"/>
          </rPr>
          <t xml:space="preserve">
12/02/2025: CEDIDO À REITORIA/SETIC: 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AKAUA FLORES ARROYO</author>
  </authors>
  <commentList>
    <comment ref="E35" authorId="0" shapeId="0" xr:uid="{ABFC7477-41FA-4E13-8918-22872D2DAAE2}">
      <text>
        <r>
          <rPr>
            <b/>
            <sz val="9"/>
            <color indexed="81"/>
            <rFont val="Segoe UI"/>
            <charset val="1"/>
          </rPr>
          <t>AKAUA FLORES ARROYO:</t>
        </r>
        <r>
          <rPr>
            <sz val="9"/>
            <color indexed="81"/>
            <rFont val="Segoe UI"/>
            <charset val="1"/>
          </rPr>
          <t xml:space="preserve">
Troca de Marca/Modelo no 1º Termo de Apostilamento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K3" authorId="0" shapeId="0" xr:uid="{3883804A-4492-4DD9-BA22-3BC2B20BECF5}">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sharedStrings.xml><?xml version="1.0" encoding="utf-8"?>
<sst xmlns="http://schemas.openxmlformats.org/spreadsheetml/2006/main" count="7050" uniqueCount="738">
  <si>
    <t>Saldo / Automático</t>
  </si>
  <si>
    <t>...../...../......</t>
  </si>
  <si>
    <t>ALERTA</t>
  </si>
  <si>
    <t>SALDO</t>
  </si>
  <si>
    <t>Qtde Registrada</t>
  </si>
  <si>
    <t>Valor Total Utilizado</t>
  </si>
  <si>
    <t>CENTRO PARTICIPANTE: GESTOR</t>
  </si>
  <si>
    <t>CENTRO PARTICIPANTE:</t>
  </si>
  <si>
    <t>Empresa</t>
  </si>
  <si>
    <t>Especificação</t>
  </si>
  <si>
    <t>Detalhamento</t>
  </si>
  <si>
    <t xml:space="preserve">Valor Unitário </t>
  </si>
  <si>
    <t xml:space="preserve">Total Registrado </t>
  </si>
  <si>
    <t>ITEM</t>
  </si>
  <si>
    <t>VALOR UNIT</t>
  </si>
  <si>
    <t>QTDADE</t>
  </si>
  <si>
    <t>449052.35</t>
  </si>
  <si>
    <t>339030.17</t>
  </si>
  <si>
    <t>Marca/Modelo</t>
  </si>
  <si>
    <t>PARTNER TECNOLOGIA EIRELI</t>
  </si>
  <si>
    <t>339030.26</t>
  </si>
  <si>
    <t>449052.06</t>
  </si>
  <si>
    <t>PROCESSO: 1734/2023</t>
  </si>
  <si>
    <t>OBJETO: AQUISIÇÃO DE MATERIAIS E EQUIPAMENTOS DE ÁUDIO, VÍDEO E FOTO PARA A UDESC</t>
  </si>
  <si>
    <t xml:space="preserve"> AF/OS nº  xxxx/2024 Qtde. DT</t>
  </si>
  <si>
    <t>Grupo-classe</t>
  </si>
  <si>
    <t>Código NUC</t>
  </si>
  <si>
    <t>Unidade de Compra</t>
  </si>
  <si>
    <t>GLOBAL ENERGIA COMERCIO DE AUDIO E VIDEO LTDA</t>
  </si>
  <si>
    <t>Adaptador Bluetooth: Mini adaptador para adicionar quando os Computadores ou PC não tiverem Bluetooth. Deverá permitir realizar transmissão sem fio por Bluetooth nos computadores e não influenciarem o sinal WIFI.
Deverá possuir transmissor e receptor Bluetooth 5.0 com Retro compatível com qualquer dispositivo de versão inferior de Bluetooth. Exemplo: 4.0/3.0/2.0/1.2. Deverá permitir a conexão do computador com alto-falantes Bluetooth e Headset.</t>
  </si>
  <si>
    <t>PC/dongle</t>
  </si>
  <si>
    <t>61 16</t>
  </si>
  <si>
    <t>Peça</t>
  </si>
  <si>
    <t>PRATIKA SOLUCOES LTDA</t>
  </si>
  <si>
    <t xml:space="preserve">Adaptador de Lentes de RF para EF e EF-S  Montagem: RF Adaptação para: EF e EF-S - Peso: Aprox. 110g (apenas o adaptador)
Resistente a poeira e a água. Produto compatível para todas câmeras com encaixe RF </t>
  </si>
  <si>
    <t>CANON/Adaptador de lentes RF para EF</t>
  </si>
  <si>
    <t>24-02</t>
  </si>
  <si>
    <t>11063-9-016</t>
  </si>
  <si>
    <t>SUPERA COM E IMPORTAÇÃO LTDA</t>
  </si>
  <si>
    <r>
      <t xml:space="preserve">Adaptador Vídeo Tipo-c Para Hdmi 4K ultra HD/Usb 3.0/Usb Tipo c. Conector de entrada: Usb Tipo c; Conectores de saída: HDMI 4K, Usb 3.0 e Usb 3.1 (Tipo c). </t>
    </r>
    <r>
      <rPr>
        <b/>
        <sz val="11"/>
        <rFont val="Calibri"/>
        <family val="2"/>
      </rPr>
      <t>Modelo de referência: F3 JC-TYC-301</t>
    </r>
  </si>
  <si>
    <t xml:space="preserve">F3/JC-TYC-301 </t>
  </si>
  <si>
    <t>13 4</t>
  </si>
  <si>
    <t>ALTA FREQUENCIA COMERCIAL LTDA</t>
  </si>
  <si>
    <t xml:space="preserve">Amplificador de potência dual/stereo, para rack, 220v (ou bivolt), minimo 350 Wrms por canal em 4 Ohms e 210 Wrms por canal em 8 Ohms, uso profissional, altura de 2u ou 3u, ventoinha interna, Proteção contra curto circuito., </t>
  </si>
  <si>
    <t xml:space="preserve">DATREL/PA 8000 </t>
  </si>
  <si>
    <t xml:space="preserve">01741 - 8 002 </t>
  </si>
  <si>
    <t>449052.33</t>
  </si>
  <si>
    <t>Analogue Bass Machine - Teclado: Teclado multi-toque / step key Sintetizador: Tipo: Síntese analógica Estrutura: 3 VCO, 1 VCF, 1 VCA, 1 LFO, 1 EG Formas de onda de VCO: Saw, Square VCF: Cutoff, Peak, EG Int Tipo de VCF: Low Pass Filter, 12 db/oct
VCA: Eg on/off, Sustain on/off LFO: Rate, Int, Target (Amp, Pitch, Cutoff) Wave (Triangle, Square) EG: Attack, Decay/Release, Sustain Sequencer: Número de Partes: 3 Número de Passos: 16 Número de Padrões de Gravação: 8 Conectores: Saída de Áudio: Headphones (mini conector estéreo de 3.5mm) Sync: Sync In (mini conector mono de 3.5mm, nível máximo de entrada: 20V) Sync Out (mini conector mono de 3.5mm, nível máximo de entrada: 5V) MIDI:  Dimensões: 193 × 115 ×46 mm  Adaptador AC “KA-350” Acessórios incluídos: Pilhas alcalinas AA x 6 .Modelo de Referência: VOLCA BASS - Analogue Bass Machine ou similar</t>
  </si>
  <si>
    <t>KORG/VOLCA BASS ANALOGUE BASS</t>
  </si>
  <si>
    <t>06962 0 019</t>
  </si>
  <si>
    <t>MCOM TECNOLOGIA EIRELI</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</si>
  <si>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t>
    </r>
    <r>
      <rPr>
        <b/>
        <sz val="11"/>
        <rFont val="Calibri"/>
        <family val="2"/>
        <scheme val="minor"/>
      </rPr>
      <t>com serviço de instalação</t>
    </r>
    <r>
      <rPr>
        <sz val="11"/>
        <rFont val="Calibri"/>
        <family val="2"/>
        <scheme val="minor"/>
      </rPr>
      <t xml:space="preserve">. </t>
    </r>
    <r>
      <rPr>
        <u/>
        <sz val="11"/>
        <rFont val="Calibri"/>
        <family val="2"/>
      </rPr>
      <t>Modelo referência de antena</t>
    </r>
    <r>
      <rPr>
        <sz val="11"/>
        <rFont val="Calibri"/>
        <family val="2"/>
      </rPr>
      <t xml:space="preserve">: Embrasal RTM-2600STD. </t>
    </r>
    <r>
      <rPr>
        <u/>
        <sz val="11"/>
        <rFont val="Calibri"/>
        <family val="2"/>
      </rPr>
      <t>Modelo referência de filtro eliminador de interferência 5G</t>
    </r>
    <r>
      <rPr>
        <sz val="11"/>
        <rFont val="Calibri"/>
        <family val="2"/>
      </rPr>
      <t>: Zatech ZBPCF-3742</t>
    </r>
  </si>
  <si>
    <t xml:space="preserve">Embrasal RTM-2600STD/Zatech ZBPCF-3742 </t>
  </si>
  <si>
    <t>41 2</t>
  </si>
  <si>
    <t>08669 0 008</t>
  </si>
  <si>
    <r>
      <t xml:space="preserve">APARELHO DE RÁDIO mini system, FM&lt; CD,USB, bluetooth, 250 W RMS, bivolt, controle remoto universal,  </t>
    </r>
    <r>
      <rPr>
        <u/>
        <sz val="11"/>
        <rFont val="Calibri"/>
        <family val="2"/>
      </rPr>
      <t>Modelo de referência</t>
    </r>
    <r>
      <rPr>
        <sz val="11"/>
        <rFont val="Calibri"/>
        <family val="2"/>
      </rPr>
      <t>: Mini System Panasonic SC-AKX100LBK ou similar</t>
    </r>
  </si>
  <si>
    <t>MULTI/SP387</t>
  </si>
  <si>
    <t>24 1</t>
  </si>
  <si>
    <t>01242 4 010</t>
  </si>
  <si>
    <t>MIX SOLUCOES INTEGRADAS LTDA</t>
  </si>
  <si>
    <t xml:space="preserve">Armadilha Fotográfica para pesquisa com Resolução de fotos: 20 megapixels, Resolução de vídeos: até 1920×1080 (HD) @ 30FPS, Sensor com alcance: Até 25 metros, Disparo com velocidade: 0,7 segundos, Taxa de recuperação: 1 segundo,  Informações sobre fases da Lua e temperatura ambiente, Resistência a água – Grau de Proteção IXP-5, Compartimento de pilhas removível. Tamanho: 16cm x 12cm, Peso: 300g, Cor: Marrom, Sistema de alimentação: 6  pilhas AA,  Campo de visão: 42º e deve ser Compatível com cartão de Memória de até 32Gb. </t>
  </si>
  <si>
    <t xml:space="preserve">Bushnell/L20 20mp – 119930B </t>
  </si>
  <si>
    <t>10076-5-001</t>
  </si>
  <si>
    <t>BATERIA ALIMENTAÇÃO CÂMERA - Bateria extra recarregável de íons de lítio 7,2 VDC 1040 mAh compatível com o modelo de câmera. Modelo de Referência: LP-E17 Recarregável</t>
  </si>
  <si>
    <t xml:space="preserve">MEMORYTEC/LP E17 </t>
  </si>
  <si>
    <t>04024 0 016</t>
  </si>
  <si>
    <t>MASTERBIDS SUPORTE EM INFORMATICA LTDA</t>
  </si>
  <si>
    <t>Bateria para câmeras de Alta Carga - Amperagem: 2130 mAh - Tipo: Lítio-íon Recarregável Tensão de saída: 7.2V Dimensões (L x A x P) 38.4 x 21 x 56.8 mm Peso: 90g        Modelo de Refêrencia: LP-E6NH</t>
  </si>
  <si>
    <t xml:space="preserve">Canon LP-E6NH/Canon LP-E6NH </t>
  </si>
  <si>
    <t>04024-0-016</t>
  </si>
  <si>
    <t>449052.46</t>
  </si>
  <si>
    <t>PAPEL INTELIGENTE COMÉRCIO DE PRODUTOS LTDA</t>
  </si>
  <si>
    <t xml:space="preserve">Bolsa acolchoada em nylon para equipamento fotográfico. Material :Nylon resistente a água Tipo de Fechamento: fivela de liberação rápida ou zíper. Dimensões internas: min. 25,4 x 17,8 x 11,4 cm. Opções de carregamento: Alça superior e Alça de ombro com almofada antiderrapante. Modelo de referência: Bolsa para Equipamento Fotográfico  Canon 100ES OU ATHENA 20 </t>
  </si>
  <si>
    <t xml:space="preserve">Offens/OF-05 </t>
  </si>
  <si>
    <t xml:space="preserve">25 02 </t>
  </si>
  <si>
    <t>10404-3-004</t>
  </si>
  <si>
    <t>339030.29</t>
  </si>
  <si>
    <t>Cabo de audio de 10m, conexão XLR X XLR balanceado, com dupla blindagem. Comprimento 10 metros. Bitola 0,30mm². Blindagem dupla em fita de alumínio e traça em cobre estanhado 75%. Dois condutores (vermelho e branco) em cobre (OFHC) estanhado de 0,30 mm². Revestimento em PVC emborrachado. Modelo de Referência: Santo Ângelo</t>
  </si>
  <si>
    <t xml:space="preserve">SANTO ANGELO/10M XLR </t>
  </si>
  <si>
    <t xml:space="preserve">24 1 </t>
  </si>
  <si>
    <t>10415 9 010</t>
  </si>
  <si>
    <t>RBM DISTRIBUIDORA E COMÉRCIO LTDA</t>
  </si>
  <si>
    <t>Cabo de audio de no mínimo 5m, conexão XLR X XLR balanceado, Comprimento mínimo de 5 metros. Bitola 0,30mm². Blindagem dupla em fita de alumínio e traça em cobre estanhado 75%. Dois condutores (vermelho e branco) em cobre (OFHC) estanhado de 0,30 mm². Revestimento em PVC emborrachado. Modelo de Referência: Santo Ângelo</t>
  </si>
  <si>
    <t xml:space="preserve">Datalink/XLR XLR </t>
  </si>
  <si>
    <t>09927-9-011</t>
  </si>
  <si>
    <t>Cabo de áudio P2 + 2 P10 30M.  Cabo de áudio com conector P2 macho stereo em uma extremidade e dois conectores P10 macho mono na outra ponta. Comprimento de 30 metros.</t>
  </si>
  <si>
    <t xml:space="preserve">CEBIT/PW-P10 10M </t>
  </si>
  <si>
    <t>13 5</t>
  </si>
  <si>
    <t>KASA KOMPLETA COMERCIO E SERVIÇOS LTDA</t>
  </si>
  <si>
    <t>Cabo de microfone de baixa impedância. Comprimento: 4,57m. Fabricado com liga de cobre OFHC e bitola de 2 x 0,20mm² / 24AWG (SC20). Montado com conectores XLR Macho x XLR Fêmea injetados em ZAMAC (liga de alumínio), Material externo: Textil. Modelo de Refêrencia: SANTO ANGELO NINJA LW TX</t>
  </si>
  <si>
    <t xml:space="preserve">SANTO ANGELO/46599 </t>
  </si>
  <si>
    <t>10415 - 9 010</t>
  </si>
  <si>
    <t>Cabo de microfone XLR + P10 5 metros. Cabo para microfone com conector XLR fêmea em uma ponta e conector P10 macho mono em outra. Comprimento mínimo: 5 metros.</t>
  </si>
  <si>
    <t xml:space="preserve">mtx/CABO MICROFONE 5METROS XLR P10 </t>
  </si>
  <si>
    <t>Cabo Speakon (machoxmacho) de 10m de comprimento. Modelo de referência: Hayonik Linha Brasil</t>
  </si>
  <si>
    <t xml:space="preserve">HAYONIK/43041 </t>
  </si>
  <si>
    <t>24-1</t>
  </si>
  <si>
    <t>10415-9-001</t>
  </si>
  <si>
    <t>Cabo/Fio Paralelo específico para Sonorização, 2x1,5mm, de cobre, revestido em PVC flexivel. 50 metros.</t>
  </si>
  <si>
    <t xml:space="preserve">CRK/CABO PARALELO CRISTAL 2X1,5MM  </t>
  </si>
  <si>
    <t>10557 - 0 006</t>
  </si>
  <si>
    <r>
      <t xml:space="preserve">Caixa de som -1x80W RMS-subwoofer + 2x40W RMS-midrange + 2x10W RMS-tweeter (AC mode) 1x60W RMS-subwoofer + 2x30W RMS-midrange + 2x8W RMS-tweeter (Battery mode). </t>
    </r>
    <r>
      <rPr>
        <b/>
        <sz val="11"/>
        <rFont val="Calibri"/>
        <family val="2"/>
      </rPr>
      <t>Modelo de Referência: JBL Boombox 3</t>
    </r>
  </si>
  <si>
    <t xml:space="preserve">JBL/BOOBOX 3 "PRETA" </t>
  </si>
  <si>
    <t>24-11</t>
  </si>
  <si>
    <t>01299-8-006</t>
  </si>
  <si>
    <t>449052.37</t>
  </si>
  <si>
    <t>Caixa de Som Amplificada 650W, com conexão bluetooth. função flash lights com diferentes modos de iluminação. Entrada AUX IN (P2) - 1 Tweeter  - 2 Alto Falante 6,5" - 1 entradas para Microfone externo (P10), Volume para microfone, Bluetooth 5.0 - Display Digital  - Equalização analógicas (Bass,Treble) - Alças e rodinhas para transporte - Suporte para tablet/smartphone no painel superior - Fonte de carregamento 12V 1,5 A  -Bateria de lithium 7,4 6000 mAh - Modos (Bluetooth, USB, TF, AUX) - Função Repeat no controle remoto (Repeat one ou ALL). Modelo de referência: Britânia BCX6800</t>
  </si>
  <si>
    <t xml:space="preserve">BRITANIA/BCX6800 </t>
  </si>
  <si>
    <t>01299 - 8 038</t>
  </si>
  <si>
    <t>50535015 VINICIUS DE OLIVEIRA</t>
  </si>
  <si>
    <t>Caixa de som amplificada, tipo torre, Bluetooth, iluminação RGB led nos alto-falantes, sem bateria, entrada optical, 220v (ou bivolt), visor LCD, fonte alimentação interna, 2 entradas USB, função voice canceller, entrada para microfone, 2 alto-falantes de 8". Modelo de referência: LG XBOOM RNC9</t>
  </si>
  <si>
    <t xml:space="preserve">LG/LG XBOOM RCN9 </t>
  </si>
  <si>
    <t>NIEHUES COMERCIO E REPRESENTACOES LTDA</t>
  </si>
  <si>
    <t>Caixa de Som portátil, Bluetooth, à prova d´água. Transdutor: woofer de 52 mm x 90 mm, tweeter de 20 mm - Potência nominal de saída: 30 W RMS woofer de, 10 W RMS tweeter - Resposta de frequência: 60 Hz a 20 kHz
Relação sinal-ruído: &gt; 80 dB - Tipo da bateria: Bateria de polímero íon-lítio de 27 Wh (equivalente a 3,6 V/7.500 mAh) - Tempo de recarga da bateria: 4 horas (5 V/3 A) Tempo de reprodução de música: até 20 horas, 
Potência USB: 5 V/2 A (no máximo) Potência do transmissor Bluetooth: ? 20 dBm (EIRP) Modulação do transmissor Bluetooth: GFSK, ?/4 DQPSK, 8 DPSK. Modelo de Referência: JBL Charge 5</t>
  </si>
  <si>
    <t>JBL/CHARGE 5</t>
  </si>
  <si>
    <t>Caixa de som portátil; Resposta de Frequência Dinâmica 45Hz - 20KHz (-6dB); Versão do Bluetooth 5.1; Perfis bluetooth A2DP 1.3, AVRCP 1.6; Faixa de frequência do emissor bluetooth 2.4 GHz - 2.4835 GHz; GFSK de modulação do emissor bluetooth GFSK, π/4 DQPSK, 8DPSK; Potência de emissão de bluetooth ≤ 15 dBm (EIRP);  À prova d'água; Wireless; Bateria recarregável; Inclui Cabo de energia. Modelo de referência: JBL Partybox 1000</t>
  </si>
  <si>
    <t xml:space="preserve">JBL/PARTYBOX 1000 </t>
  </si>
  <si>
    <t>Caixa de som subwoofer, 30W RMS, controle de volume, alimentação: Bivolt (127-220 V), tipo de Caixa de som 2.1, som estéreo, chave liga e desliga, conexão com tablet, computador e notebook, plug &amp; play, controle de grave, dimensões máximas: 23 x 21,5 x 25 cm, peso inferior a 4 Kg, cabos necessários para o funcionamento inclusos, garantia de 12 meses.</t>
  </si>
  <si>
    <t xml:space="preserve">MULTI/SP952 </t>
  </si>
  <si>
    <t xml:space="preserve">24 7 </t>
  </si>
  <si>
    <t>01299 8 042</t>
  </si>
  <si>
    <t>ASSIS VAZ INSTRUMENTOS MUSICAIS EIRELI</t>
  </si>
  <si>
    <t xml:space="preserve">Caixa de som tipo Ativa. Potência de Saída (W RMS) 250. Resposta de Frequência Hz (±3 dB) 70 - 16,500, SPL Máximo (Pico dB) 127, Padrão de Cobertura Acústica (Nominal) 110° x 60°, Largura (mm) 310, Altura aproximada (mm) 531, Peso aproximado (kg) 11.3, Profundidade (polegadas) 11.8, Profundidade (mm) 300, Porta USB, Bluetooth versão 5.0, Bivolt, Conexões: mínimo de 2 Entradas XLR/TRS combo mic/line, 1 Entrada Aux 3,5 mm ,1 Saida XLR pass-thru, Mínimo cinco predefinições e mais três para a aplicação, duas entradas combinadas entre microfone e instrumento com troca automática entre microfone e line conforme você gira o potenciômetro de volume. Suporte com dois ângulos para haste. Pontos M8 para içamento. Modelo referência JBL MAX 10 </t>
  </si>
  <si>
    <t xml:space="preserve">JBL/max 10 </t>
  </si>
  <si>
    <t>24-07</t>
  </si>
  <si>
    <t>01299-8-041</t>
  </si>
  <si>
    <t>CAIXA DE SOM, AMPLIFICADA PORTATIL. Amplificador Portátil de Voz Com Microfone , om Entrada Auxiliar (P2) podendo Ser Usado Para Amplificar O Som Do Celular, Computador, Notebook Ou Tablet,  e Um Cabo Conector; Potência Máxima: 20w; - Distorção Harmônica Total: 5%; - Snr: 85db; - Resposta De Frequência: 60hz - 18khz; - Voltagem De Energia: Dv 5v; - Capacidade Da Bateria: 1800 Mah. Itens Inclusos: - Apresentador De Palestras/Amplificador De Voz; - Microfone Articulado Headset; - Cinto Abdominal; - Cabo De Transferência; - Carregador; Manual de instrução.</t>
  </si>
  <si>
    <t>TRC/218</t>
  </si>
  <si>
    <t>24 07</t>
  </si>
  <si>
    <t>01299-8-038</t>
  </si>
  <si>
    <t>ELECTROINOX COMERCIO DE EQUIPAMENTOS DE ELETRONICOS LTDA</t>
  </si>
  <si>
    <t xml:space="preserve">Câmera - "Câmera digital, monitor de LCD de 3 a 4 polegadas touchscreen traseira fixo ou articulável (1.040.000 ou superior). Sensor CMOS (APS-C) de 24.2 megapixels ou superior para fotografias e vídeos Full HD
1920 x 1080p. Todos os tamanhos, Sensor CMOS, Zoom Óptico 3x ou mais, Lentes com sistema de foco automático DUAL Pixel CMOS AF e manual, 18-55 mm ou 18-135mm f/3.5-5.6 ou f/4-5.6, Auto
foco de detecção de fase com 45 pontos em cruz, com modos de foco AF contínuo (C), AF de servo único (S) e Foco manual (M). Velocidade de disparo de até 6 fps ou superior e ISO de 100 - 25600
(modo estendido de 100 - 51200),  Referência Canon EOS Rebel T8i DSLR Kit 18-55mm ou superior </t>
  </si>
  <si>
    <t xml:space="preserve">CANON/EOS REBEL T8i DSRL 18-55 </t>
  </si>
  <si>
    <t>01264-5-013</t>
  </si>
  <si>
    <t>Câmera a prova d’água (10m) 27MP, vídeos de 5,3K60 e 2,7K240, bateria 1720mAh, micro SD, GPS, modo de câmera lenta, monitor LCD, estabilização de imagem digital, microfone embutido, alto-falante embutido, Wi-fi e Bluetooth. Modelo de Referência: GoPro Hero 11 Black</t>
  </si>
  <si>
    <t xml:space="preserve">GOPRO/HERO 11 BLACK </t>
  </si>
  <si>
    <t>01264 - 5 013</t>
  </si>
  <si>
    <r>
      <rPr>
        <b/>
        <sz val="11"/>
        <rFont val="Calibri"/>
        <family val="2"/>
        <scheme val="minor"/>
      </rPr>
      <t xml:space="preserve">CÂMERA DE FOTOS E VÍDEOS. </t>
    </r>
    <r>
      <rPr>
        <sz val="11"/>
        <rFont val="Calibri"/>
        <family val="2"/>
        <scheme val="minor"/>
      </rPr>
      <t>A referência é o modelo da Canon EOS Redel  SL3 ou acima. Deve acompanhar além da câmera os seguintes itens: 01 Lente EF-S 18-55mm f/4-5.6 IS STM ou superior; 01 bateria; 01 carregador; 01 ocular de borracha; 01 Alça; 01 tampa do corpo; 01 tampa frontal da lente; 01 tampa traseira da lente. 01 cartão memória Sandisk Ultra Class 10 ou superior e 01 bolsa de transporte e armazenamento. Deve ter garantia de no mínimo 1 ano.</t>
    </r>
  </si>
  <si>
    <t xml:space="preserve">CANON/ SANDISK/EOS REBEL SL3 / ULTRA CLASS 10 / DSRL </t>
  </si>
  <si>
    <t>Câmera Digital DSLR com 24.1 mp, Gravação em Full HD - Vídeo: Full HD Conexões Wi-Fi nfc usb 2.0 ou hdmi tipo C; Tela Tipo: Tela lcd Tamanho da Tela: 3" fps: 3.0 fps; Zoom Zoom Óptico: 3x (lente); Recursos Sensibilidade iso: 100-6400;  Alcance do Foco: 0,25 m Velocidade do Obturador: 30 seg. a 1/4000 seg. Abertura: 3.5 -5.6; Estabilizador de Imagem; Microfone Embutido iso - 100-6400; Alimentação: Bateria LP-E10; Carregador de bateria LC-E10; Bolsa de transporte. Modelo de Referência: Câmera Digital Canon EOS Rebel T7</t>
  </si>
  <si>
    <t xml:space="preserve">CANON/EOS REBEL T7 / DSLR </t>
  </si>
  <si>
    <t xml:space="preserve">Câmera Digital DSRL com Grip compatível BG-E21, Face Detection, Obturador Mecânico, Wi-Fi Certified, Gravação de Vídeo Full HD com múltiplas taxas de quadros e seleção de compressão IPB 1920 x 1080  4k Time Lapse, Processador de Imagem :DIG!C 7, GPS, NFC Compatível com etiquetas NFC Forum Tipo 3/4 (dinâmico), X-Sync 1/180,Lentes Compatíveis Canon EF, Velocidade do Obturador 1/4000 até 30 seg, Temporizador automático do Obturador 2 e 10 seg , Time Lapse Modo vídeo, Entrada para Microfone externo, Disparo contínuo (Burst) Até 6,5 fps,  Câmera Tipo EOS DSLR, Dual Pixel CMOS AF, Captura de áudio, Bateria compatível LP-E6, 26.2 Megapixels, Redução de Olhos Vermelhos. Modelo de Referência: Canon EOS 6D Mark II ou superior </t>
  </si>
  <si>
    <t xml:space="preserve">Canon EOS 6D Mark II/Canon EOS 6D Mark II </t>
  </si>
  <si>
    <t xml:space="preserve">10178 - 8 007 </t>
  </si>
  <si>
    <t>CAMERA FOTOGRAFICA, DIGITAL, Capacidade de filme e fotografia em 360°, Abertura de pelo menos F2.0, distância focal mínima de 7 mm, Capacidades de alteração do valor de ISO, controle de pretos e brancos (WB), resolução espacial mínima para fotografia 360° de 14 Mpixel e 4K para vídeo 360°, diferente modos de aquisição de fotografia e vídeo, possibilidade de configuração da velocidade do obturador para fotografia e vídeo, giroscópio, microfone embutido, conexão via bluetooth, wi fi e cabo usb, bateria de pelo menos 1500 mAh.</t>
  </si>
  <si>
    <t>INSTA360/X2</t>
  </si>
  <si>
    <t>C. E. N. BARROS LTDA</t>
  </si>
  <si>
    <t xml:space="preserve">Camera Mirrorlens Resolução do sensor: Real: 34,4 Megapixels - Efetivo: 32,5 Megapixels - Tipo de sensor: CMOS de 22,3 x 14,8 mm (APS-C) Fator de corte: 1,6x Estabilização de imagem:       Deslocamento do Sensor, 5 Eixos - Tipo de captura: Imagens e vídeos Controle de exposição Tipo de obturador: Obturador Eletrônico, Obturador de Plano Focal Mecânico Velocidade do obturador: Obturador Mecânico 1/8000 a 30 Segundos Obturador Eletrônico 1/16000 a 30 Segundos Modo Lâmpada/Tempo: Modo de lâmpada Sensibilidade ISO: Foto 100 a 32.000 no modo manual, automático (estendido: 100 a 51.200) Método de medição: Média Ponderada ao Centro, Avaliativa, Parcial, Spot Modos de exposição: Prioridade de Abertura, Manual, Programa, Prioridade de Obturador               Modelo de Refêrencia: Canon R7 ou superior  </t>
  </si>
  <si>
    <t xml:space="preserve">Canon/EOS R7 Mirrorless Camera </t>
  </si>
  <si>
    <t>449052.43</t>
  </si>
  <si>
    <t>CARTÃO DE MEMÓRIA -  Sd 32gb Sdhc Uhs-i 100mb/s "Cartão de memória SDHC de no mínimo 32 GB com velocidade de leitura de no mínimo 80 MB/S para câmera DSLR. Não pode ser micro SD"</t>
  </si>
  <si>
    <t xml:space="preserve">KINGSTON/32GB </t>
  </si>
  <si>
    <t xml:space="preserve">24 2 </t>
  </si>
  <si>
    <t>09019 0 008</t>
  </si>
  <si>
    <t>Cartão de memória tipo flash SDXC; capacidade de armazenamento: 128 GB; desempenho para gravação de vídeo com classificação UHS Speed Class 1 e Class 10 para vídeo Full HD (1080p); Velocidade de transferência mínima de 100MB/s. Modelo de referência: SanDisk Ultra SDXC UHS-I de 128Gb - 100Mb/s, C10, U1, Full HD</t>
  </si>
  <si>
    <t xml:space="preserve">Sandisk SDXC 128GB Classe 10/Sandisk SDXC 128GB Classe 10 </t>
  </si>
  <si>
    <t>09019 0 010</t>
  </si>
  <si>
    <t>Cartão de memória tipo flash SDXC; capacidade de armazenamento: 256 GB; desempenho para gravação de vídeo com classificação UHS-i Speed Class 3 (U3), Class 10 (C10) para vídeo Full HD (1080p) e Video Speed Class 30 (V30); Velocidade de leitura de 200MB/s e gravação de até 140MB/s. Modelo de referência: SanDisk Extreme PRO SDXC UHS-I de 256 GB - C10, U3, V30, 4K UHD</t>
  </si>
  <si>
    <t>KINGSTON/256GB</t>
  </si>
  <si>
    <t>13 1</t>
  </si>
  <si>
    <t>Case rack 12u + 2 gavetas, com tampa para monitor e tampas que viram bancadas laterais. Dimensoes externas 52 x 65 x 100cm altura. Modelo de Referência: Universal Cases "CASE RACK 12U + 2 GAVETAS COM TAMPA PARA MONITOR"</t>
  </si>
  <si>
    <t xml:space="preserve">Universal cases/case rack 12 u  </t>
  </si>
  <si>
    <t>06803 - 9 024</t>
  </si>
  <si>
    <t>449052.42</t>
  </si>
  <si>
    <t>Controlador USB / MIDI Launchpad - Superfícies de controle MIDI:  - 64 x pads (sensível à pressão / velocidade) - 16 x botões (atribuíveis) - Funções: Memória de cena, sequenciador, controles de transporte
- Conectividade:  1 x saída MIDI USB Type-C - Compatibilidade do sistema operacional: macOS 10.9 ou posterior, Windows 8 ou posterior, iOS 8 ou posterior - Alimentação USB -  MODELO DE REFERÊNCIA: Pad Novation Controladora USB Launchpad X</t>
  </si>
  <si>
    <t>PAD NOVATION/USB LAUNCHPAD X</t>
  </si>
  <si>
    <t>21 3</t>
  </si>
  <si>
    <t>08027 6 001</t>
  </si>
  <si>
    <t>449052.26</t>
  </si>
  <si>
    <t>Controle de televisão marca Samsung. Precisa atender no mínimo os seguintes modelos: UN75RU7100G / UN75AU7700G / QN50LS03BAGXZD. Garantia mínima de 3 meses.</t>
  </si>
  <si>
    <t xml:space="preserve">GENÉRICA/AU7700 </t>
  </si>
  <si>
    <t>MWV WEB SITE COMÉRCIO DE PRODUTOS ELETROELETRÔNICOS LTDA ME</t>
  </si>
  <si>
    <t>Display interativo para desenho com tela de no mínimo 16 polegadas, resolução de tela full HD 1920x1080. Conexão HDMI, USB, compatibilidade windows e macOS.  Acompanha caneta de precisão, cabo de conexão, adaptador de alimentação e pontas de reposição para a caneta. Referência: Wacom Cintiq 16 Pen.</t>
  </si>
  <si>
    <t>Wacom Cintiq 16 Pen./Wacom, Cintiq 16" Creative Pen Display - DTK1660K</t>
  </si>
  <si>
    <t>1301</t>
  </si>
  <si>
    <t>06490 - 4 073</t>
  </si>
  <si>
    <t xml:space="preserve">Drone de Filmagem: Sistema global de navegação por satélite (GNSS): GPS + Galileo + BeiDou. CÂMERA:  Sensor: CMOS 1/1.3” Píxeis efetivos: 48 MP Lente: Campo de visão: 82,1°, Abertura: f/1.7, Formato equivalente a 35 mm: 24 mm, Alcance de foco: 1 m a ∞ 
Alcance: ISO Vídeo: 100 a 6.400 (Auto), 100 a 6.400 (Manual) Foto: 100 a 6.400 (Auto), 100 a 6.400 (Manual)  Velocidade do obturador: Obturador eletrônico: 2-1/8.000 s 
Resoluções de vídeo: 4K: 3840×2160 a 24/25/30/48/50/60 fps. 2.7K: 2720×1530 a 24/25/30/48/50/60 fps. FHD: 1920×1080 a 24/25/30/48/50/60 fps. Câmera lenta: 1920×1080 a 120 fps. 
Qualidade da transmissão ao vivo: 1080p/30 fps Frequência de funcionamento: 2,400-2,4835 GHz; 5,725-5,850 GHz Potência do transmissor (EIRP): 2,4 GHz: &lt;26 dBm (FCC), &lt;20 dBm (CE/SRRC/MIC); 
5,8 GHz: &lt;26 dBm (FCC/SRRC), &lt;14 dBm (CE) Banda larga de comunicação: 1,4 MHz/3 MHz/10 MHz/20 MHz/40 MHz BATERIA DE VOO INTELIGENTE PLUS: Capacidade: 3850 mAh Tipo de bateria: Li-ion Dimensões máx. dos dispositivos móveis suportados: 
Comprimento × largura × altura: 180 mm × 86 mm × 10 mm Tipos de portas USB suportadas: Lightning, Micro USB (Tipo B), USB-C  Modelo de Refêrencia: DJI Mavic Mini 3 Pro ou superior </t>
  </si>
  <si>
    <t xml:space="preserve">DJI/MINI 3 </t>
  </si>
  <si>
    <t>33-04</t>
  </si>
  <si>
    <t>12223-8-001</t>
  </si>
  <si>
    <t>449052.38</t>
  </si>
  <si>
    <t>COMP1 INFORMÁTICA LTDA</t>
  </si>
  <si>
    <t xml:space="preserve">DRONE Especificações mínimas: AERONAVE Peso aprox. de decolagem: 895 g Dimensões aprox.: Dobrada (sem hélices) 221×96,3×90,3 mm / Desdobrada (sem hélices) 347,5×283×107,7 mm (comprimento × largura × altura)
Formato de vídeo: MP4/MOV (MPEG-4 AVC/H.264,HEVC/H.265)Campo de visão: 15°Formato equivalente: 162 mm Abertura: f/4.4 Foco: 3 m a ∞ Alcance ISO Vídeo: 100-6400 Imagem: 100 a 6.400 Dimensões máx. da imagem: 4.000×3.000
Formato de foto: JPEG/DNG (RAW) Formato de vídeo: MP4/MOV (MPEG-4 AVC/H.264, HEVC/H.265) Resoluções de vídeo H.264/H.265 4K: 3840×2160 a 25/30/50 fps  FHD: 1920×1080 a 25/30/50 fps Zoom digital: 4x
ESTABILIZADOR Estabilização Mecânica triaxial (inclinação, rotação, giro) Alcance mecânico Inclinação: -135° a 100°  Rotação: -45° a 45° Giro: -27° a 27° Alcance controlável Inclinação: -90° a 35° Giro: -5° a 5° Velocidade máx. controlável (inclinação): 100 °/s
Alcance da vibração angular ±0,007° DETECÇÃO SISTEMA DE DETECÇÃO Sistema visual binocular omnidirecional, complementado por um sensor infravermelho na parte inferior da aeronave Dianteira Alcance de medida de precisão: 0,5 - 20 m
Alcance de detecção: 0,5 - 200 m  TRANSMISSÃO DE VÍDEO  Sistema de transmissão de vídeo O3+ - Qualidade da transmissão ao vivo Controle remoto: 1080p a 30 fps/1080p a 60 fps Alcance de transmissão de sinais (FCC)
Forte interferência (áreas urbanas, campo de visão limitado, vários sinais simultâneos): Aprox. 1,5 a 3 km  Interferência média (áreas suburbanas, campo de visão aberto, alguns sinais simultâneos): Aprox. 3 a 9 km Interferência baixa (paisagens ao ar livre, campo de
visão livre, poucos sinais simultâneos): BATERIA Capacidade: 5.000 mAh Voltagem: 15,4 V Limite de tensão de carregamento: 17,6 V Tipo de bateria: LiPo 4SCase para acondicionamento
de todo material deve ser em um case rígido quepermita o transporte por um operador. Acompanhar bolsa para transporte. REFERÊNCIA: Drone DJI Mavic 3 ou superior GARANTIA: Mínima de 12 meses do fabricante
</t>
  </si>
  <si>
    <t xml:space="preserve">DJI/Mavic 3 </t>
  </si>
  <si>
    <t>33 4</t>
  </si>
  <si>
    <t>Espuma protetora para microfone Behringer B1 ou B2</t>
  </si>
  <si>
    <t xml:space="preserve">ARTIKA/AK060 </t>
  </si>
  <si>
    <t>24-7</t>
  </si>
  <si>
    <t>03060-0-022</t>
  </si>
  <si>
    <t>Estabilizador Gimbal 3 eixos para smartphone, antivibração e estabilidade aprimorada, bateria 2200mAh, 290 gramas.</t>
  </si>
  <si>
    <t xml:space="preserve">Feiyutech/vimble one </t>
  </si>
  <si>
    <t>03017 - 1 026</t>
  </si>
  <si>
    <t xml:space="preserve">339030.30 </t>
  </si>
  <si>
    <t xml:space="preserve">Estabilizador Gimbal: Cardam Portátil estabilização em 3 Eixos Capacidade de carga bateria: 2.500mAh  Carregamento rápido de 18 W  Aplicação: Câmera fotográfica  Dimensões: 32 x 8,5 x 30,5cm  Peso: 1,900kg   Referência do modelo: Feiyu-F2C </t>
  </si>
  <si>
    <t>Feiyu/F2C</t>
  </si>
  <si>
    <t>03060-0-034</t>
  </si>
  <si>
    <t>449052.39</t>
  </si>
  <si>
    <t>TOMADA 1 AUDIOVISUAL LTDA</t>
  </si>
  <si>
    <r>
      <rPr>
        <b/>
        <sz val="11"/>
        <rFont val="Calibri"/>
        <family val="2"/>
        <scheme val="minor"/>
      </rPr>
      <t>FILMADORA PROFISSIONAL</t>
    </r>
    <r>
      <rPr>
        <sz val="11"/>
        <rFont val="Calibri"/>
        <family val="2"/>
        <scheme val="minor"/>
      </rPr>
      <t xml:space="preserve"> com luz de vídeo LED de brilho ajustável, com o filtro nd de quatro posições integrado, **Uso de bateria NP-F970 opcional em gravação xavc 1080/50i ou 60i, 50 Mbps, com lcd ligado. Gravação hlg (Hybrid Log-Gamma), permite gravar, editar e assistir a conteúdo hdr em hlg, s. Lente G da Sony com zoom máximo de 24xUma lente grande angular de 29-348 mm de alta qualidade com zoom óptico de 12x  sensor tipo 1.0 da Z150 e alta resolução e contraste do centro até as bordas da imagem. Recurso Clear Image Zoom da Sony. </t>
    </r>
  </si>
  <si>
    <t xml:space="preserve">Panasonic/HX-X2000 </t>
  </si>
  <si>
    <t>10178-8-006</t>
  </si>
  <si>
    <t>Filmadora profissional compacta, Sensor CMOS tipo 1/2,3" . estabilização de imagem Óptica em lente.Obturador Global Eletrônico. Velocidade do obturador: 1/2000 a 1 segundo. Ganho: 0 a 24 dB (nativo). Iluminação mínima:  5 Lux a 1/30 da velocidade do obturador 0,3 Lux a 1/2 da velocidade do obturador. Comprimento focal: 3,6 a 73,4 mm (distância focal equivalente a 35 mm: 29,3 a 627 mm). Taxa de zoom óptico: 20x . Abertura Máxima: f/1.8 a 2.8 .Distância Mínima de Foco: Amplo: 1,0 cm. Alcance total do zoom: 60,0 cm. Controle de Foco (Automático, Manual). Slot de cartão de memória/mídia duplo: SD/SDHC/SDXC (UHS-I), E/S de vídeo: 1 x Saída Mini-HDMI 2.0, E/S de áudio: 2 entradas de microfone/linha XLR de 3 pinos (+48 V Phantom Power).
1 entrada de fone de ouvido estéreo TRS de 1/8"/3,5 mm,  1 entrada de microfone estéreo TRS de 1/8"/3,5 mm, E/S de energia: 1 x entrada USB-C , Outras E/S: 1 x USB-C .  Tamanhoda tela: 3,5" . Resolução: 2.760.000 pontos. Tipo de exibição LCD touchscreen articulado. Tipo Eletrônica Embutida: (LCD), Tamanho: 0,36" ,Resolução: 1.770.000 pontos. ITENS INCLUSOS: 01 Câmera de vídeo profissional UHD 4K, 01 Adaptador de alimentação 01 Pacote de bateria, 01 Tampa da lente, 01 Para-sol de lente com barreira de lente, 01 unidade de alça, 01 Unidade de Suporte de Microfone. Modelo de Referência: CANON XA60 UHD 4K</t>
  </si>
  <si>
    <t xml:space="preserve">CANON/XA60 UHD 4K </t>
  </si>
  <si>
    <t>24 02</t>
  </si>
  <si>
    <t>10178 8 006</t>
  </si>
  <si>
    <t>Flash externo para câmera canon compativel com Canon 8I (850D). Especificações: luzes de modelagem de LED, transmissor e receptor integrados. Suporta flash mestre sem fio por transmissão óptica da série C Suporta flash escravo sem fio por transmissão óptica das séries C e N Número guia alto: GN60 a ISO 100, 200mm. Suporta sincronização em alta velocidade: 1/8000 seg. Sistema de reciclagem de super velocidade, suporta alimentação externa Suporta atualização de firmware Vários modos de disparo para desempenho flexível Suporta função de zoom elétrico da cabeça da lâmpada Equipado com tela de LCD grande e de exibição negativa Suporta flash mestre sem fio por transmissão óptica da série C No disparo de flash sem fio por transmissão óptica. Modelo de referência YONGNUO 650 EX-RF</t>
  </si>
  <si>
    <t xml:space="preserve">YONGNUO/650 EX-RF </t>
  </si>
  <si>
    <t>24-2</t>
  </si>
  <si>
    <t>09019-0-007</t>
  </si>
  <si>
    <t>Flash externo para câmera canon compatível com Rebel SL3. Especificações: montaria Sapata, guia 580, ISO 100 em posição de 105mm, controle de exposição manual e TTL, cabeça de rebatimento: sim. Cabeça de zoom: full frame 24-105mm, terminal remoto 2,5mm, PC; tempo de reciclagem 2 - 4 segundos aproximadamente. Modelo referência YONGNUO 565 EX III para canon.</t>
  </si>
  <si>
    <t xml:space="preserve">YONGNUO/565 EXIII </t>
  </si>
  <si>
    <t>Flash externo para camera Canon. Opções de disparo com um número guia de 43, capacidade para flash receptor sem fios. High Speed Sync. Reciclagem rápida e silenciosa Base oculta metálica Cabeça giratória a 180 graus Luz Auxiliar AF Cabeça de zoom automático de 24 a 105 mm. Utilizado com uma câmara SLR Digital EOS compatível Canon. Detectar automaticamente o tamanho do sensor da câmara e aproxima a cabeça do flash para uma melhor cobertura de cena. Cabeça de zoom automático de 24 a 105 mm e o difusor de painel amplo de 14 mm. Cabeça giratória e inclinável que permita a utilização do ressalto do flash para criar uma iluminação mais suave ao utilizar um único flash integrado na câmara. Medição de flash E-TTL II Portátil e compacto. Acompanhar pilhas recarregáveis e recarregador. Modelo de referência: Canon 430 EX2 ou equivalente</t>
  </si>
  <si>
    <t xml:space="preserve">Canon 430EX III/Canon 430EX III </t>
  </si>
  <si>
    <t>11063-9-017</t>
  </si>
  <si>
    <t>Fonte Landscape  6 +1  (para alimentação de 6 pedais ) 2350mA. Modelo de Referênica: Isopower 7 ou similar</t>
  </si>
  <si>
    <t xml:space="preserve">ISOPOWER/isopower 7 </t>
  </si>
  <si>
    <t>56  16</t>
  </si>
  <si>
    <t>04600 0 012</t>
  </si>
  <si>
    <t>Fotômetro   Light Meter. lumisphere deslizante com um ângulo de recepção de 40 ° Faixa de medição de 0 a 19,9 EV a ISO 100 - Faixa de medição de flash de f / 1,0 a f / 90,9 a ISO 100; flash pode ser medido com conexão de terminal de PC sync ou sem fio, variação nominal de ± 0,1 EV em exposições repetidas, Tempos de exposição que variam de 1/8000 a 60 segundos, ISO 850. Ref. Sekonic L-308X ou similar</t>
  </si>
  <si>
    <t>DRY BOX/50l</t>
  </si>
  <si>
    <t>61 - 6</t>
  </si>
  <si>
    <t>11365 4 002</t>
  </si>
  <si>
    <t>449052.08</t>
  </si>
  <si>
    <t>Gabinete de controle eletrônico de umidade. Gabinete 50L Dry Box Desumidificador Eletrônico Para Equipamento Fotográfico. Tecnologia de desumidificação: Refrigeração térmica. Medidas aproximadas de referência: Medida externa (LxPxA): 29*32*60,5cm
Medida interna (LxPxA): 28,8*29*53cm Capacidade: 50L Peso líquido: 9,1kg Potência: 5w Alimentação: Fonte (Bi-Volt) AC110/220V / DC 5V 2A Escala de humidade: 30%-60% (±1%)</t>
  </si>
  <si>
    <t xml:space="preserve">ANDBON/AD50S </t>
  </si>
  <si>
    <t>39-02</t>
  </si>
  <si>
    <t>03792 3 012</t>
  </si>
  <si>
    <t>449052.12</t>
  </si>
  <si>
    <r>
      <t xml:space="preserve">GERADOR DE RDS (Radio Data System) com LEDS de sinalização (energia, falha, operação normal do equipamento), display LCD para leituras e indicação de  todos os principais parâmetros, alarmes e configurações, teclas de navegação (enter, UP, down), porta USB, porta Ethernet, ajuste de nível de sinal de saída de RDS, entrada de MPX, saída de MPX, saída de RDS, saída de RDS MPX, entrada de comando para cionamento do anúncio de notícia de trânsito (TA). </t>
    </r>
    <r>
      <rPr>
        <u/>
        <sz val="11"/>
        <rFont val="Calibri"/>
        <family val="2"/>
      </rPr>
      <t>Modelo de referência</t>
    </r>
    <r>
      <rPr>
        <sz val="11"/>
        <rFont val="Calibri"/>
        <family val="2"/>
      </rPr>
      <t>: RDS-350 Teletronix.</t>
    </r>
  </si>
  <si>
    <t xml:space="preserve">Teletronix RDS 350/Teletronix RDS 350  </t>
  </si>
  <si>
    <t>05128 4 005</t>
  </si>
  <si>
    <r>
      <rPr>
        <b/>
        <sz val="11"/>
        <rFont val="Calibri"/>
        <family val="2"/>
        <scheme val="minor"/>
      </rPr>
      <t>GRAVADOR DE VOZ DIGITAL</t>
    </r>
    <r>
      <rPr>
        <sz val="11"/>
        <rFont val="Calibri"/>
        <family val="2"/>
        <scheme val="minor"/>
      </rPr>
      <t xml:space="preserve"> com as seguintes especificações mínimas: Mini Gravador Digital Ligação direta USB para a transferência rápida de arquivos Expanda a memória com cartão microSD Pesquisa do calendário localiza rapidamente o arquivo Filtro de corte elimina o ruído indesejado Especificações: geral Carregamento Por Ligação Usb:  Formato De Reprodução: MP3/WMA/AAC-LC/L-PCM Idioma Do Menu: Alemão/inglês/espanhol/francês/italiano/russo/turco/coreano/chinês simplificado/chinês tradicional Ligação A Pc: Sim  Tipo De Bateria: Pilha seca Tipo De Bateria (Fornecido): aaa x2 gravação Scene Select: Sim Adicionar/Substituir Gravação: Sim Ajuste Manual Do Nível De Gravação: </t>
    </r>
  </si>
  <si>
    <t xml:space="preserve">SONY/ICD-PX240 </t>
  </si>
  <si>
    <t>24-01</t>
  </si>
  <si>
    <t>05956-0-002</t>
  </si>
  <si>
    <t>Gravador portátil com seis pistas para gravação simultânea, sendo quatro entradas combo XLR/TRS. Com knobs de controle de ganho, com pads de -20dB em todos os canais de entrada. Com cápsula de microfone XYH-6H X/Y, de sensibilidade de -41 dB (1kHz @ 1Pa), e input de ganho de até 46.5 dB. Com display LCD largo e angulado para feedback de gravação. Suporta gravações de até 24-bit/96kHz compliantes ao protocolo BWF WAV e uma variedade de formatos MP3. Com Phantom Power para todos os inputs: +12/+24/+48V. Modelo de referência: ZOOM H6</t>
  </si>
  <si>
    <t>ZOOM ZOOM H6/ZOOM ZOOM H6</t>
  </si>
  <si>
    <t>24.01</t>
  </si>
  <si>
    <t>J&amp;A SOLUÇOES</t>
  </si>
  <si>
    <t>Iluminador de LED para fotografia e vídeo, do tipo bicolor (luz quente e fria, 3200 a 5500 K).Potência mínima 150 W ou equivalente. Compatibilidade com acessórios Bowens. Tensão de entrada 110/220 V.Conexão unoversal para uso com tripé.</t>
  </si>
  <si>
    <t xml:space="preserve">Godox/Sl150ii  </t>
  </si>
  <si>
    <t>03060 0 001</t>
  </si>
  <si>
    <t>Iluminador de LED para fotografia e vídeo, do tipo bicolor (luz quente e fria, 3200 a 5500 K).Potência mínima 200 W ou equivalente. Compatibilidade com acessórios Bowens. Tensão de entrada 110/220 V.Conexão unoversal para uso com tripé.</t>
  </si>
  <si>
    <t xml:space="preserve">LED Zhiyun/LED G200 Monolight Bi-Color 300W </t>
  </si>
  <si>
    <t>Interface de áudio USB MIDI bivolt, com 04 canais com pré-amplificadores Midas XLR Combo, com entradas de linha P10 ¼ TRS com Phanton Power +48v; 2 in / 4 out USB interface; Conversores AD/DA de alta qualidade com taxa de amostragem de até 24-Bits/192 kHz; Monitoramento direto de zero-latência durante a gravação, Baixa latência e suporte aos sistemas operacionais: Windows, Mac OS e Linux; 02 saídas Main Master com conectores XLR e P10 ¼ TRS; 02 Saídas de monitores P10 ¼ TRS e RCA; 04 Pontos de entrada P10 ¼ TRS estéreo para conexão com equipamentos externos. MIDI Entrada / saída de MIDI DIN de 2 x 5 pinos. Saída de fone de ouvido com controle de nível e seleção de fonte de monitor A / B para cueing de estilo DJ; Controle de mistura de entrada / reprodução e interruptor estéreo / mono para monitoramento direto; Indicadores de status, sinal e clip; Software de gravação, edição e podcasting livre de áudio mais plug-ins de 150 instrumentos/efeitos para download. Modelo de referência: U-pHORIA UMC 404HD BERINGER</t>
  </si>
  <si>
    <t xml:space="preserve">Behringer/u phonia umc 404hd </t>
  </si>
  <si>
    <t>449052 33</t>
  </si>
  <si>
    <r>
      <t xml:space="preserve">INTERFACE DE ÁUDIO. </t>
    </r>
    <r>
      <rPr>
        <u/>
        <sz val="11"/>
        <color indexed="8"/>
        <rFont val="Calibri"/>
        <family val="2"/>
      </rPr>
      <t>Especificações</t>
    </r>
    <r>
      <rPr>
        <sz val="11"/>
        <color indexed="8"/>
        <rFont val="Calibri"/>
        <family val="2"/>
      </rPr>
      <t xml:space="preserve">: Configuração: Entradas – 18 (8 analógicas, 8 ADAT, 2 S/PDIF); Saídas – 10 (4 analógicas, 2x2 Fones, 2 S/PDIF); Mixagem – Números de pré-amplificadores – 4; Phantom Power embutido; Número de pads (atenuadores de ganho) – 2; Entradas de Instrumento (Hi-Z – Alta Impedância) – 2; Entradas de linha – 8; Saídas Analógicas – 4; Saídas de Fone – 2 (com controle de volume individual); Controle de alternância entre saída principal e falantes alternativos via software; Entrada Digital – S/PDIF e ADAT; Saída Digital – S/PDIF; Loopback – Possibilidade de roteamento interno da saída da própria placa; Entrada e Saída de MIDI; PSU incluso; Taxas de samples suportadas - 44.1kHz, 48kHz, 88.2kHz, 96kHz, 176.4kHz, 192kHz; Software de Controle e Roteamento da Interface (compatível com Windows e MacOS); Licença de DAW inclusa (software multi pista de áudio); 3 anos de garantia do fabricante  - 
</t>
    </r>
    <r>
      <rPr>
        <u/>
        <sz val="11"/>
        <color indexed="8"/>
        <rFont val="Calibri"/>
        <family val="2"/>
      </rPr>
      <t>Entradas de Microfone (4)</t>
    </r>
    <r>
      <rPr>
        <sz val="11"/>
        <color indexed="8"/>
        <rFont val="Calibri"/>
        <family val="2"/>
      </rPr>
      <t xml:space="preserve">: Resposta de Frequência – 20Hz - 20kHz ± 0.1dB; Faixa dinâmica – 111dB (A-weighted); THD+N (Distorção) – &lt;0.0012%; Ruído de Entrada Equivalente (Noise EIN) – 128dBu (A-weighted); Nível máximo de entrada – - 9dBu (no ganho mínimo); Faixa de ganho – 56dB; Impedância – 3kΩ  - </t>
    </r>
    <r>
      <rPr>
        <u/>
        <sz val="11"/>
        <color indexed="8"/>
        <rFont val="Calibri"/>
        <family val="2"/>
      </rPr>
      <t>Entradas de Linha 1-4 (ganho variável)</t>
    </r>
    <r>
      <rPr>
        <sz val="11"/>
        <color indexed="8"/>
        <rFont val="Calibri"/>
        <family val="2"/>
      </rPr>
      <t xml:space="preserve">: Resposta de frequência – 20Hz - 20kHz ± 0.1dB; Faixa dinâmica – 110.5dB (A-weighted); THD+N (Distorção) – &lt;0.002%; Nível máximo de entrada – 22dBu (no ganho mínimo); Faixa de ganho – 56dB; Impedância – 60kΩ  </t>
    </r>
    <r>
      <rPr>
        <u/>
        <sz val="11"/>
        <color indexed="8"/>
        <rFont val="Calibri"/>
        <family val="2"/>
      </rPr>
      <t>Entradas de Linha 5-8 (ganho fixo)</t>
    </r>
    <r>
      <rPr>
        <sz val="11"/>
        <color indexed="8"/>
        <rFont val="Calibri"/>
        <family val="2"/>
      </rPr>
      <t xml:space="preserve">: Resposta de frequência – 20Hz - 20kHz ± 0.1dB; Faixa dinâmica – 110.5dB (A-weighted); THD+N (Distorção) – &lt;0.002%; Nível máximo de entrada – 18dBu (no ganho mínimo); Impedância – 44kΩ 
</t>
    </r>
    <r>
      <rPr>
        <u/>
        <sz val="11"/>
        <color indexed="8"/>
        <rFont val="Calibri"/>
        <family val="2"/>
      </rPr>
      <t>Entradas de Instrumento</t>
    </r>
    <r>
      <rPr>
        <sz val="11"/>
        <color indexed="8"/>
        <rFont val="Calibri"/>
        <family val="2"/>
      </rPr>
      <t xml:space="preserve">: Resposta de frequência – 20Hz - 20kHz ± 0.1dB; Faixa dinâmica – 110dB (A-weighted); THD+N (Distorção) –  &lt;0.03%; Nível máximo de entrada – 12.5dBu (no ganho mínimo); Faixa de Ganho – 56dB; Impedância – 1.5MΩ 
</t>
    </r>
    <r>
      <rPr>
        <u/>
        <sz val="11"/>
        <color indexed="8"/>
        <rFont val="Calibri"/>
        <family val="2"/>
      </rPr>
      <t>Saídas de Linha/Monitor</t>
    </r>
    <r>
      <rPr>
        <sz val="11"/>
        <color indexed="8"/>
        <rFont val="Calibri"/>
        <family val="2"/>
      </rPr>
      <t xml:space="preserve">: Faixa dinâmica (Saídas de linha) – 108dB; THD+N (Distorção) –  &lt;0.002%; Nível máximo de saída (0dBFS) – 15.5dBu; Impedância – 430Ω  </t>
    </r>
    <r>
      <rPr>
        <u/>
        <sz val="11"/>
        <color indexed="8"/>
        <rFont val="Calibri"/>
        <family val="2"/>
      </rPr>
      <t>Saídas de Fone</t>
    </r>
    <r>
      <rPr>
        <sz val="11"/>
        <color indexed="8"/>
        <rFont val="Calibri"/>
        <family val="2"/>
      </rPr>
      <t xml:space="preserve">: Faixa dinâmica – 104dB (A-weighted); THD+N (Distorção) –  &lt;0.002%; Nível máximo de saída – 7dBu; Impedância – &lt;1Ω. Modelo de Referência: Focusrite Scarlett 18i8 [3rd Gen]   </t>
    </r>
  </si>
  <si>
    <t xml:space="preserve">Focusrite/scarlett 18i8 </t>
  </si>
  <si>
    <t>6962 0 019</t>
  </si>
  <si>
    <t xml:space="preserve">Kit bastão de Led RGB, com bluetooth </t>
  </si>
  <si>
    <t xml:space="preserve">Godox Tl30/Godox Tl30 </t>
  </si>
  <si>
    <t>03060 0 035</t>
  </si>
  <si>
    <t xml:space="preserve">Kit Flash: Compatível Canon E-TTL / E-TTL II  Controle Automático de Zoom  Faixa de Zoom em 28-105mm  Cobertura Full-Frame  Saída de 76Ws  Modos Mestre e Slave.  GN 92ft / 28m @ISO 100 (50mm)  Transmissor Wireless X-System 2.4GHz </t>
  </si>
  <si>
    <t>GODOX/V1-F</t>
  </si>
  <si>
    <t>03060-0-045</t>
  </si>
  <si>
    <t>449052.40</t>
  </si>
  <si>
    <t>Leitor de Cartão de Memória SD, Micro SD, conexão USB. Modelo Referência: UGREEN USB 3.0</t>
  </si>
  <si>
    <t xml:space="preserve">UGREEN/USB 3.0 </t>
  </si>
  <si>
    <t xml:space="preserve"> 12531 - 8 005</t>
  </si>
  <si>
    <t xml:space="preserve">Lente - "Dimensões :2.7 x 1.5 cm. Tamanho do Filtro :49mm  Distância Mínima de Focagem :1.15 ft./0.35m Construção da Lente :6 elementos em 5 grupos  Montagem :EF Motor de Foco :USM
Distância Focal (Lente) :50mm Fator F-stop :f/1.8 Lente Tipo :Normal" Modelo de Referência: EF500mmf/1.STM </t>
  </si>
  <si>
    <t>CANON/EF 50MM F1.8 STM</t>
  </si>
  <si>
    <t xml:space="preserve">24 - 7 </t>
  </si>
  <si>
    <t>03832 - 6 - 002</t>
  </si>
  <si>
    <t>Lente Dimensões :94mm x 193mm, Construção óptica :21 elementos em 16 grupos, L-Lente :Sim, Distância Focal Mais Próxima :0.98m / 3.2 ft., Montagem :EF Sistema IS :Sim, Motor de Foco :USM, Distância Focal (Lente) :100-400mm, Fator F-stop :f/4.5-5.6L, Lente Tipo :Série L, Telefoto Modelo de Referência: Canon EF 100-400mm f/4.5-5.6L IS II USM compatível com câmera 7D Canon já adquirida.</t>
  </si>
  <si>
    <t xml:space="preserve">Canon Ef 100-400MM F/4.5-5.6L Is II Usm/Canon Ef 100-400MM F/4.5-5.6L Is II Usm </t>
  </si>
  <si>
    <t>03832 - 6 002</t>
  </si>
  <si>
    <t>Lente montagem RF - 50mm  Design óptico :6 elementos em 5 grupos   Dimensões :69,2mm x 40,5mm (Diâmetro x Largura) Distância Mínima de Focagem :30cm Revestimentos :Super Spectra
Motor de Foco :STM Lente Tipo :Normal Para-sol compatível :ES-65B  Peso :160g Abertura mínima :F22 Tamanho do Filtro :43mm  Montagem :RF  Distância Focal (Lente) :50mm  Foco Manual em tempo integral :Sim
Anel de controle :Sim Abertura máxima :F1.8 Sistema ótico especial :1 lente asférica Ângulo de visão (horizontal, vertical e diagonal) :40°00′, 27°30′, 46°00′ Lâminas do diafragma :7    Modelo de Refêrencia: Lente-RF-50MM-F18-STM</t>
  </si>
  <si>
    <t xml:space="preserve">Canon/RF 50mm f/1.8 STM Lens (Canon RF) </t>
  </si>
  <si>
    <t>03832-6-002</t>
  </si>
  <si>
    <t>449052.44</t>
  </si>
  <si>
    <t>LINK IP - codec de áudio digital, via IP, modelo strider IP, transmissor e receptor, incluindo card filtro de áudio e card gerardor de estéreo no equipamento. Modelo de referência: Link IP Sinteck Next com cards inclusos</t>
  </si>
  <si>
    <t>CODEC DE ÁUDIO DIGITAL VIA IP, MODELO STRIDER IP</t>
  </si>
  <si>
    <t>05128 4 004</t>
  </si>
  <si>
    <t>Mesa de mixagem multifuncional de 6 canais com interface áudio USB; I/O + 48V; Canais de entrada - Mono[MIC/LINE] 2 incluindo HEADSET MIC (Plug-in Power); Stereo[LINE] 2; AUX 1; Canais de saída - STEREO OUT 1; MONITOR OUT 1; PHONES 2 incluindo HEADSET PHONES; Bus Stereo: 1; Função do canal de entrada - PAD 26 dB; PEAK LED; Processadores de bordo DSP; Medidor de Nível; USB Audio: 2 IN / 2 OUT, USB Audio Class 2.0 compliant, Sampling Frequency: Max 192 kHz, Bit Depth: 24-bit. Modelo de referência: Yamaha AG06</t>
  </si>
  <si>
    <t xml:space="preserve">LEXSEN/M6 USB </t>
  </si>
  <si>
    <t>06520-0-008</t>
  </si>
  <si>
    <r>
      <t xml:space="preserve">MESA DE SOM - Mixer de 16 canais; 8 entradas de microfone (máx. 10); 4 entradas estéreo; 4 barramentos de grupo e 1 barramento estéreo; 4 saídas AUX (incluindo efeito); Pré-amplificador D-PRE que utiliza o circuito invertido de Darlington; 1-Potenciometro de control de compressão; Efeitos de alto nível: SPX com 24 programas; Funções Audio via USB 24-bit / 192kHz 2in / 2out; Compatível com iPad (2 ou posterior), através de adaptadores apropriados (APPLE); Incluindo o software Cubase AI DAW (download version); Chave de atenuação (PAD) nos canais mono; Phantom Power - Entrada de Mic +48V; Saída XLR balanceada; Fonte de alimentação elétrica universal interna, compatível em todo mundo; Suporte para montagem em rack (incluído); Chassis de metal; Dimensões (W×H×D): 444 mm x 130 mm x 500 mm; Peso: 6,8 Kg; Voltagem: Bivolt Automático: </t>
    </r>
    <r>
      <rPr>
        <u/>
        <sz val="11"/>
        <rFont val="Calibri"/>
        <family val="2"/>
      </rPr>
      <t>Modelo de referência:</t>
    </r>
    <r>
      <rPr>
        <sz val="11"/>
        <rFont val="Calibri"/>
        <family val="2"/>
      </rPr>
      <t xml:space="preserve"> Yamaha MG16XU</t>
    </r>
  </si>
  <si>
    <t xml:space="preserve">Yamaha/mg16xu </t>
  </si>
  <si>
    <t>06520-0-012</t>
  </si>
  <si>
    <t xml:space="preserve">Mesa de Som Digital com 16 Entradas, com 8 Pré Amplificadores ​​Midas, 8 Entradas de Linha, Módulo Wifi Integrado e Gravador Estéreo USB. Operado via iPad ou Android, PC, Linux, Mac. 16 pré-amplificadores MIDAS de microfone, totalmente programáveis. Roteador Wi-Fi para a operação direta sem necessidade de roteadores externos. 16 canais, interface USB bidirecional para a gravação direta no PC do master. Efeitos X32, 4 slots FX estéreo, incluindo simulações de high-end , como Lexicon 480L e PCM70 , EMT250 e QRS Quantec etc. Analisador de espectro em tempo real (RTA) para todos os canais e bus sends. 4 auxiliares, LR, processamento de dinâmica e 6 bandas paramétricas ou 31 bandas gráficas. 4 saídas XLR auxiliares e 2 XLR saídas. Conector para fone de ouvido. Operação remota via Ethernet, LAN ou Wi-Fi. MIDI IN/Out..Modelo de referência Behringer XR16 </t>
  </si>
  <si>
    <t xml:space="preserve">SOUNDCRAFT/Ui16 </t>
  </si>
  <si>
    <t>Microfone com fio tipo gooseneck. Alimentação: 9-52V DC Phantom Power ou 2 pilhas AA 1.5V. Altura do conjunto (Haste+Base+Espuma) mínimo de 67 cm. Cápsula: Condensador de Eletreto. Comprimento da Haste de no mínimo 63 cm. Impedância de saída: 200 O ± 30% (a 1kHz). Padrão polar cardioide. Resposta de Frequência: 50 Hz a 16 kHz. Sensibilidade: -38dB ± 3dB (0dB = 1V/Pa em 1kHz) modelo de referência: Tsi Mmf303 Com Fio mmf 303</t>
  </si>
  <si>
    <t xml:space="preserve">ARKOÁUDIO/WG-650 </t>
  </si>
  <si>
    <t xml:space="preserve">12354-4-005 </t>
  </si>
  <si>
    <t>MICROFONE CONDENSADOR - Cápsula: 1,00” - Chaves seletoras para padrões polares, filtro passa-alta e PAD, no corpo do microfone - Três posições variáveis para o filtro passa-alta): Flat, 40 Hz or 80 Hz  - Três posições de PAD): -0dB, -5dB, or -10dB- Resposta de Frequência: 20 Hz – 20 kHz - Sensibilidade:  -36 dB re 1Volt/Pascal (16 mV @ 94 dB SPL) +/- 2 dB @ 1kHz- Ruído:  7dBA SPL (per IEC651) - Saída Máxima: +16 dBu (@ 1kHz, 1% THD into 1 KΩ load) - Alcance dinâmico: 140 dB (per IEC651, IEC268-15) - Pressão/SPL máximo): 147 dB SPL (@ 1 kHz, 1% THD into 1 KΩ load) (157 dB with PAD at maximum)- relação sinal/ruído: 87 dB SPL - Impedância de Saída: 200 Ω - Conexão de Saída: 3 pin XLR, balanced output between Pin 2 (+), Pin 3 (-) and Pin 1 (ground) - plug de saída): XLR - Acessórios que devem estar incluídos: - suporte próprio para o microfone com pop-filter e com rosca em acordo com o padrão dos pedestais de microfone do mercado. - Cabo XLR (Balanceado) de 6 (seis) metros.- Capa protetora original para guardar o microfone. Marca referência: RØDE - MODELO: NT2-A</t>
  </si>
  <si>
    <t xml:space="preserve">Rode NT2-A/Rode NT2-A </t>
  </si>
  <si>
    <t>24 7</t>
  </si>
  <si>
    <t xml:space="preserve">12354 4 004 </t>
  </si>
  <si>
    <t>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voltagem positiva no pino 3 com respeito ao pino 1; Cabo 50" (1,3 m); Conector TA4F; Peso (25 g)  Receptor sem fio; Saída 1x XLR; Saída 1x P10 1/4"(6,35 mm); impedância de saída XLR: 200 ohms; 1/4 ": 50 ohms; Nível de saída de áudio XLR Connector: -27 dBV em 100 kOhms Load (Referência +/- 33 kHz, com tom de 1 kHz); P10 1/4 ": -13 dBV em 100 kOhms Load (Referência +/- 33 kHz, com tom de 1 kHz); Sensibilidade RF -105 DBm para 12 dB SINAD, típica; Rejeição de imagem &gt; 50 dB, típico; Habitação moldado ABS; Exigência de poder 12 a 15 V DC @ 160 mA, fornecido pela fonte de alimentação externa (Dica positiva); Peso (241 g)Transmissor Portátil; Entrada de áudio Gain: -16 dBV (máximo), 10 dBV (Mínimo); Faixa de Ajuste de Ganho 26 dB; impedância de entrada 1 M Ohm; saída de RF 10 mW, típica; Habitação moldado ABS; Exigência de poder Baterias 2x LR6 AA, 1,5 V alcalinas; vida útil da bateria Até 14 Horas; Peso (75 g)Microfone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oltagem positiva no pino 3 com respeito ao pino 1; Cabo 50" (1,3 m); Conector TA4F; Peso (25 g). Modelo de Referência: Microfone Shure BLX14BR M15 CVL S/Fio Lapela</t>
  </si>
  <si>
    <t>Shure/BLX14BR/CVL - Conector TA4F</t>
  </si>
  <si>
    <t>12354 4 004</t>
  </si>
  <si>
    <t>MICROFONE DE LAPELA duplo wireless sem fio para android usb tipo C, plug in play, conexão usb tipo C, alta qualidade, omnidirecional, captação 360 grau,  longo alcance (20-30 metro),  bateria com até 5h de duração, com grampo giratório  360 grau, compatível com diversos modelos de celulares android e tablets.</t>
  </si>
  <si>
    <t xml:space="preserve">LAVALIER/LAPELA DUPLO </t>
  </si>
  <si>
    <t>013080-047</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</si>
  <si>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SM7B</t>
  </si>
  <si>
    <t xml:space="preserve">AKG/P 420 Preto  </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</si>
  <si>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SM58</t>
  </si>
  <si>
    <t xml:space="preserve">SHURE/SM58 </t>
  </si>
  <si>
    <t>Microfone Dinâmico Vocal - Resposta de frequência plana, de amplo alcance. Padrão Polar Cardioide. Controles de Rolloff de baixo e de idades médias Modelo de referência MICROFONE SHURE  SM7B.</t>
  </si>
  <si>
    <t>SHURE/SM7B</t>
  </si>
  <si>
    <t>Microfone Lapela  Transmissão Sem fio: Wireless Digital Transmissores Incluídos: 2 x Clip-On  Diversidade: Frequência  Largura de banda RF: 2.4GHz Faixa operacional máxima: 100m (linha de visão) Máximo de sistemas por configuração: 1
Latência: &lt;5 ms Faixa Dinâmica: 100 dBA Encriptação: Nenhum  Receptor Fator de forma: Beltpack / Portátil  Opções de montagem: Clipe de cinto (Incluído)  Antena: Fixa 1/4 Wave Wire  Número de canais de áudio: 2 Entrada / Saída de áudio:
1 x P2 1/8"/ 3.5mm TRS Fêmea Saída Linha (Não Balanceada) 1 x P2 1/8" / 3.5mm TRS Fêmea Saída Fone de Ouvido (Não Balanceada) Nível de saída de áudio: Saída de 1/8"/3.5mm: +45 dB Alimentação Phantom Power: Não
Resposta de Freqüência: 20Hz a 20kHz Conectividade USB / Lightning: USB-C Tipo C (carregamento) Energia: Bateria Recarregável Interna Capacidade da bateria interna: 530 mAh  Tempo de Carregamento: 2 horas
Tempo de Uso: 7.5 horas Dimensões: 67 x 41 x 20.5 cm Transmissor: Fator de forma: Clip / Microfone com Clip-On Potência de saída RF: 1 mW Entrada / Saída de áudio: P2 1/8"/ 3.5mm TRS Fêmea Conector de cabo incluso: 1/8"/ 3.5mm TRS Silenciar: Seletor de Mudo
Nível de entrada de áudio: -65 dBV Controle de nível automático: sim Processamento de Sinal: Nenhum Resposta de Freqüência: 20Hz a 20kHz Energia: Bateria Recarregável Interna Capacidade da bateria interna: 200 mAh Tempo de Carregamento: 1,5 horas
Tempo de Uso: 4,5 horas Conectividade USB / Lightning: USB-C Tipo C (Alimentação de Barramento, carregamento) Dimensões: 3.7 x 3.7 x 1.7 cm Peso: 20.5 g  Microfone Campo de som: Mono Cápsula: Condensador de eletreto Padrão Pola: Omnidirecional
Alcance de frequência: 20 Hz a 20 kHz SPL máximo: 100 dB SPL Sensibilidade: -42 dB Faixa Dinâmica: 100 dB  Microfone Lapela Fator de forma: Lavalier Cor: Preto Campo de som: Mono  Cápsula: ondensador de eletreto Padrão Polar: Omnidirecional
SPL máximo: Omnidirecional: 100 dB SPL   Modelo de Refêrencia: Hollyland Lark 150</t>
  </si>
  <si>
    <t>BOYA/BY-WM8 PRO-K2</t>
  </si>
  <si>
    <t>12354-4-002</t>
  </si>
  <si>
    <t>Microfone para câmera Shure VP83 - Microfone do tipo Shotgun de montagem em câmera DSLR ou câmera HD com sapata padrão ou em supirte 1/4"; Sistema anti-choque integrado Rycote Lyre; Cápsula condensadora de eletreto com padrão polar supercardioide / lobar; ; Resposta em frequência:  50 a 20.000 Hz; Impedância de Saída:  171 O; Sensibilidade:  Tensão de circuito aberto, @ 1 kHz, -36,5 dBV / Pa [1] (14,9 mV); SPL máximo:  1 kHz a 1% de THD [2], carga de 1000 O 129 dB SPL; Relação sinal-ruído:  [3] 76,6 dB; Faixa Dinâmica:  @ 1 kHz, carga de 1000 O 111,6 dB; Nível de clipping:  @ 1 kHz, 1% de THD, carga de 1000 O -2,7 dBV; Ruído próprio: SPL equivalente, ponderado A, típico 17,4 dB SPL-A. Saída do cabo de áudio jack, 3,5 mm, ouro, integrada, para se conectar a um dispositivo de câmera ou gravação. Modelo de referência: Shure VP83 LensHopper ou superior</t>
  </si>
  <si>
    <t>BOYA/BY-BM303</t>
  </si>
  <si>
    <t>Microfone Sem Fio. Transmissor Manual - Faixa de ajuste de ganho: 10dB Potência de saída de RF: 10mW (Varia conforme a região) Alojamento: Alça PC/ABS moldada; Vida útil da bateria: até 9 horas (Alcalina) Dimensões (D x C): 51,00 x 254,00mm Peso: 349grs. Receptor sem Fio - Sensibilidade: -102dBm @ 10-5 BER Rejeição de imagem: &gt;70dB; Requisitos de alimentação elétrica: 12?18V DC @ 150mA; Alojamento: ABS Dimensões (A x L x P): 40,00 x 181,00 x 104,00mm Peso: 289grs; Impedância XLR: 50O 6.35mm (¼"): 50O; Microfone s/ Fio com faixa de ajuste de ganho de 10dB e Resposta da frequência de áudio: 20Hz - 20kHz. Modelo de Referência: Shure PGXD24 SM58-X8</t>
  </si>
  <si>
    <t xml:space="preserve">SHURE/PGXD24 SM58-X8 </t>
  </si>
  <si>
    <t>Microfone Wireless. Especificações: - Distância entre o transmissor e o receptor: &gt; 10 m - Padrão polar: Cardioide - Resposta de frequência: 65 Hz a 15 kHz - Relação sinal-ruído (S/N): 60 dBA - Banda de frequência UHF: 470–960 MHz (depende do SKU)(EU 657–662 MHz) - THD: 0,5%, típico - Alcance dinâmico: 100 dB, ponderação A, típico - Potência do transmissor: &lt;10 mW, típica - Entrada do receptor: 1/4" (6,3 mm) não balanceada - Nível máximo de saída do receptor: -13 dBV, típico - Bateria recarregável do receptor: polímero de íon de lítio 3,7 WH (equivalente a 3,7 V, 1000 mAh) - Bateria do microfone: 4 alcalinas AA (incluídas). Modelo de referência:  Microfones JBL MICBR2 wireless cardioide preto</t>
  </si>
  <si>
    <t xml:space="preserve">JBL/MICBR2 </t>
  </si>
  <si>
    <t>12354 - 4 007</t>
  </si>
  <si>
    <t>Mixer premium de 16 entradas e 2/2 barramentos com pré-amplificadores e compressores de microfone, equalizador britânico, processador Multi-FX de 24 bits e interface de áudio USB. Microfone input XLR balanceado; Mic E.I.N 20hz-20khz; Modelo de referência: Behringer Xenyx X1222USB</t>
  </si>
  <si>
    <t>SOUNDVOICE/MR162 RUBI</t>
  </si>
  <si>
    <t>Módulo Analog Loop Synth - sintetizador analógico simples, de três vozes - função voicing  -  Especificações técnicas:- teclado: teclado multi-toque Sintetizador:- tipo: síntese analógica
- polifonia máxima: 3 vozes - efeitos: delay: time, feedback, temp sync Sequenciador: - número de partes: 1 - número de passos: 16 - número de padrões de gravação: 8 Conectores: - saída de áudio: fones de ouvido (mini conector estéreo de 3.5mm)
Sync: - sync in (mini conector mono de 3.5mm, nível máximo de entrada: 20v) - sync out (mini conector mono de 3.5mm, nível máximo de entrada: 5v) MODELO DE REFERÊNCIA: Módulo Korg Volca Keys Analog Loop Synth ou similar</t>
  </si>
  <si>
    <t>Korg/Volca Keys Analog Loop Synthesizer</t>
  </si>
  <si>
    <r>
      <t xml:space="preserve">MONITOR DE MODULAÇÃO FM - FMA730 subportadora piloto de 19kHz, picos positivos e negativos, canal direito e esquerdo, canal principal (L+R), canal estereofônico (L-R), ruído AM e das sub-portadoras de 38kHz, 57kHz, 67kHz e 92kHz. Faixa de Medida de Modulação: 5% a 150%, sendo 100% = 75kHz de desvio, Distorção harmônica total das saídas de audio: &lt;0,5%, Relação sinal/ruído do sintonizador: &gt;70dB, Entrada RF de sinais até +30dBm (conector BNC),  Monitoramento estéreo através de fone de ouvido com controle de volume (conector P10), Barra de led´s verticais 30 led´s, Leitura - barra de led´s 01 vertical, Medida de 5% a 150% (precisão de 10 Hz) com retenção de picos, Medida de modulação total, nível sub-portadora piloto de19kHz. Leitura - barra de led´s 02 vertical, Medida de -55dBu a +3dBu com retenção de picos, Medida de modulação canal L e R, canal estereofônico, ruído de AM, Sub-portadoras de 38kHz, 57kHz, 67kHz e 92kHz - </t>
    </r>
    <r>
      <rPr>
        <u/>
        <sz val="11"/>
        <rFont val="Calibri"/>
        <family val="2"/>
      </rPr>
      <t>Modelo de referência</t>
    </r>
    <r>
      <rPr>
        <sz val="11"/>
        <rFont val="Calibri"/>
        <family val="2"/>
      </rPr>
      <t>:  TELETRONIX FMA 730</t>
    </r>
  </si>
  <si>
    <t xml:space="preserve">Teletronix/FMA 730 </t>
  </si>
  <si>
    <t>5128 4 003</t>
  </si>
  <si>
    <r>
      <t xml:space="preserve">Monitor de modulação para FM com sintonia digital - </t>
    </r>
    <r>
      <rPr>
        <sz val="11"/>
        <rFont val="Calibri"/>
        <family val="2"/>
      </rPr>
      <t>Este painel também ajusta e indica e todas funções e leituras necessárias para o perfeito funcionamento do equipamento, dentre essas leituras estão: potência de operação, potência refletida, frequência de operação, leitura individual de cada módulo, temperatura de cada módulo, entre outras. Esta navegação acontece através das teclas disponíveis para controle, ajuste e monitoramento das funções. O dispositivo de alarme grava as 10 (dez) últimas ocorrências com informações de data, hora e causa.</t>
    </r>
  </si>
  <si>
    <t>05128- 4-003</t>
  </si>
  <si>
    <t>Monitor de referência de áudio com cone de 5"; Tipo de alto-falante: Monitor de estúdio bi-amplificador de 2 vias; Resposta de frequência (-10dB): 54Hz - 30kHz; Resposta de frequência (-3dB): 74Hz - 24kHz; Sensibilidade de entrada: -10 dBu/10k ohms; Conectores de E/S: Tipo XLR3-31 (balanceado), PHONE (balanceado); Forma: Tipo Bass-reflex; Controle LEVEL (+4dB/clique central), EQ: interruptor HIGH TRIM (+/- 2dB em HF) / interruptor ROOM CONTROL (0/-2/-4 dB sob; Cruzamento: cúpula de 1". Modelo de referência: Yamaha Powered Studio Monitor HS5i</t>
  </si>
  <si>
    <t xml:space="preserve">Yamaga/hs5i </t>
  </si>
  <si>
    <t>10416 7 001</t>
  </si>
  <si>
    <t xml:space="preserve">Monitor IPS para Cameras profissionais.  Display:  Tipo de painel: LCD IPS  Tamanho da tela: 7"  Resolução da tela: 1920x1200  Proporção da tela: 16:10  Painel IPS com ângulos de visão de 160° de largura  Ângulo de visão: 80° / 80° (L/R) 80° / 80° (U/D) 
Tela sensível ao toque: Sim Touchscreen Suporte 3D LUT Log   Modelo de Refêrencia: FEELWORLD 7 PRO
</t>
  </si>
  <si>
    <t>FeelWorld F7 Pro 7" 4K Touchscreen HDMI IPS 3D LU/</t>
  </si>
  <si>
    <t>12549-0-001</t>
  </si>
  <si>
    <t>449052.41</t>
  </si>
  <si>
    <t>ANAX BRASIL COMERCIO E SERVICOS LTDA</t>
  </si>
  <si>
    <t>Óculos para realidade aumentada, sistema 8 core, 2.52GHz, Qualcomm Xr1, RAM de 6GB LPDDR4. memória interna de 64GB e sistema operacional Android 11.0. Conectividade: wi-fi 2.4/5GHz 802.11 a/b/g/n/ac. Bluetooth 5.0 BR/EDR/LE, Head tracking 3 eixos (acelerômetro magnetômetro e giroscópio), 1 porta USB 3.1 Gen 2/USB Tipo C. Betria: Interna 135 mAh, externa 750 mAh, extensível para 3350 mAh. Controle: 3 botôes de navegação, Voz - personalizável multi-idiomas e Touchpad de 2 eixos, touchpad com suporte multi-toque. Aúdio: alto-falante integrado (saída de até 97 dB), microfone com triplo cancelamento de ruído, BT audio (HSP/A2DP). Câmera: até 12.8 megaíxels, auto-foco aprimorado (PDAF), LED flash/iluminação de cena e leitor de código de barras e QRcode. GPS/GLONASS. Certificações: IP67, resistente a queda de 2 metros, IEC60601-1-2014 Medical Device e ISO 14644-1. Ambiente: Temperatura operacional de -20 gras Celsius a 45 graus Celsius, temperatura de armazenamento de 10 graus Celsius a 45 ggraus Celsius, Umidade Operacional e de armazenamentode 0 a 95% .</t>
  </si>
  <si>
    <t xml:space="preserve">VUZIX M400/VUZIX M400 </t>
  </si>
  <si>
    <t>13-01</t>
  </si>
  <si>
    <t>06490-4-061</t>
  </si>
  <si>
    <t xml:space="preserve">Óculos Vr Oculus Referência Quest 2 256gb </t>
  </si>
  <si>
    <t xml:space="preserve">META/QUEST 2 256GB </t>
  </si>
  <si>
    <r>
      <t xml:space="preserve">Par de link Strider de IP completo com card gerador de estéreo –  </t>
    </r>
    <r>
      <rPr>
        <sz val="11"/>
        <rFont val="Calibri"/>
        <family val="2"/>
      </rPr>
      <t xml:space="preserve">Sistema de link dedicado que utiliza conexão TCP/IP (Internet, rede WIFI ou qualquer rede de computador - LAN, MAN ou WAN) como meio de propagação do sinal de áudio entre o estúdio e o transmissor de uma maneira muito mais simples que instalar um sistema STL em 950 ou 450MHz. O Strider IP requer apenas uma conexão TCP/IP entre o transmissor e o receptor e a linkagem estará fechada. Hardware dedicado, com componentes e processadores de última geração garantem a robustez do sistema. </t>
    </r>
  </si>
  <si>
    <t>Sinteck Next/Link Strider IP - Sinteck Next</t>
  </si>
  <si>
    <t>05128-4-004</t>
  </si>
  <si>
    <t>Pedal de Reverb para guitarra. Modelo de Referência:   Boss RV-6 1 ou similar</t>
  </si>
  <si>
    <t xml:space="preserve">Boss/RV-6 </t>
  </si>
  <si>
    <t>Pedal Equalizer para guitarra. Sete bandas de freqüência, de 100Hz até 6,4 kHz, , com corte ou adição de 15 dB por banda. .Nominal Input Level-20 dBuInput Impedance1 M ohmNominal Output Level-20 dBuOutput Impedance1 k ohmRecommended Load Impedance10 k ohm or greaterBypassBuffered bypassControlsLevel Control knob Equalizer Control knob 100, 200, 400, 800, 1.6 k, 3.2 k, 6.4 kHz Pedal switch Indicator CHECK indicator (Serves also as battery check indicator)ConnectorsINPUT jack: 1/4-inch phone type
OUTPUT jack: 1/4-inch phone type DC IN jackPower SupplyCarbon-zinc battery (9 V, 6F22) Alkaline battery (9 V, 6LR61) AC adaptor. Modelo de Referência Boss GE-7</t>
  </si>
  <si>
    <t xml:space="preserve">BOSS/GE-7 </t>
  </si>
  <si>
    <t>Pedal Loop Station. Memórias: 99 Canais: 1-track Tempo de gravação: 1.5 horas (1-track), 13 horas (memórias total) Padrões de ritmo: 57 ritmos (2 variações), 7 kits de bateria Efeito: Reverb (somente para o ritmo) Entradas: 2x 1/4 P10 (A/mono, B) Saídas: 2x 1/4 P10 (A/mono, B) MIDI I/O: 2x 1/8 P2 (entrada e saída) USB: 1x tipo B Footswitch: 1x 1/4 P10 (stop/ memory) Armazenamento: arquivo de áudio WAV (backup via USB) . Referência: Boss RC 5 Loop Station</t>
  </si>
  <si>
    <t>BOSS RC-5 Loop Station Pedal</t>
  </si>
  <si>
    <t>Pedal Noise Supressor. Elimina ruídos e "hummys" do sinal de entrada, preservando o timbre da sua guitarra ou baixo, conexão “SEND” e “RETURN” para plugar apenas os pedais geradores de ruídos, como as distorções e compressores. Nominal Input Level-20 dBuInput Impedance1 M ohmNominal Output Level-20 dBuOutput Impedance1 k ohmRecommended Load Impedance10 k ohms or greaterBypassBuffered bypassControlsMODE selector switch. DECAY knob, THRESHOLD knob
Pedal switchIndicatorCHECK/MUTE indicator (Used for indication of check battery) REDUCTION indicatorConnectorsINPUT jack: 1/4-inch phone type OUTPUT jack: 1/4-inch phone type  SEND jack: 1/4-inch phone type RETURN jack: 1/4-inch phone type
DC IN jack 9V DC OUT jackPower SupplyCarbon-zinc battery (9 V, 6F22) or Alkaline battery (9 V, 6LR61) AC adaptor (PSA series: sold separately)Current Draw25 mA. Modelo de Referência Bss NS-2</t>
  </si>
  <si>
    <t>BOSS/NS-2</t>
  </si>
  <si>
    <t>Pedal Super Chorus. Nominal Input Level-20 dBuInput Impedance1 M ohmNominal Output Level-20 dBuOutput Impedance1 k ohmRecommended Load Impedance10 k ohms or greaterBypassBuffered bypassControlsDEPTH knob RATE knob EQ knob E.LEVEL knob
Pedal switchIndicatorCHECK indicator (Used for indication of check battery)vConnectorsINPUT jack: 1/4-inch phone type OUTPUT A/B jack: 1/4-inch phone type DC IN jackPower SupplyAlkaline battery (9 V, 6LR61) AC adaptor. Modelo de Referência Boss CH1 ou similar</t>
  </si>
  <si>
    <t xml:space="preserve">BOSS/CH-1 </t>
  </si>
  <si>
    <t xml:space="preserve">Pedal tube screamer  Controles: Overdrive, Tone e Level Alimentação: Bateria 9 Volts ou adaptador AC externo (não incluído) Dimensões: A=53 mm x L=74 mm x P=124 mm Peso: 570 g Referência: Tube Screamer Ibanez TS9 ou similar </t>
  </si>
  <si>
    <t xml:space="preserve">Ibanez/TS9 - Tube Screamer </t>
  </si>
  <si>
    <t>Pedestal Articulado de fixar na mesa (duas sessões, sem mola) para microfone - com base de fixação</t>
  </si>
  <si>
    <t xml:space="preserve">BCMPRO/DE MESA  </t>
  </si>
  <si>
    <t>24-8</t>
  </si>
  <si>
    <t>03060-0-036</t>
  </si>
  <si>
    <t>Pedestal para Microfones Girafa Preto, articulado e com altura regulável. Com base easy lock retrátil, em ferro com pés emborrachados. Peso: 1,74kg, Altura mín: 1,25 mts, Altura máx: 2,28 mts, Possui regulagem de ângulo e altura. Modelo de referência: RMV PSU0135</t>
  </si>
  <si>
    <t xml:space="preserve">RMV/psu135 </t>
  </si>
  <si>
    <t>03060 0 036</t>
  </si>
  <si>
    <t>Plug P10 mono em latão niquelado e jateado com mola. Santo Angelo P10 Ninja</t>
  </si>
  <si>
    <t xml:space="preserve">Santo Angelo/ninja </t>
  </si>
  <si>
    <t>00247 - 0 042</t>
  </si>
  <si>
    <t>Plug XLR fêmea linha com acabamento e contatos niquelados.</t>
  </si>
  <si>
    <t>Santo Angelo/sas2f</t>
  </si>
  <si>
    <t>00247 - 0 036</t>
  </si>
  <si>
    <t>Plug XLR macho linha com acabamento e contatos niquelados.</t>
  </si>
  <si>
    <t>Santo Angelo/sas2m</t>
  </si>
  <si>
    <t xml:space="preserve">00247 - 0 037 </t>
  </si>
  <si>
    <t>CEK INFORMATICA EIRELI ME</t>
  </si>
  <si>
    <r>
      <t xml:space="preserve">PROCESSADOR DE ÁUDIO multibanda, redutor de ruído, controle automatico de ganho (CAG), correção de fase,  compressor de áudio, filtros de frequência de 15, 30 e 45Htz, controle remoto completo via software, gerador de estéreo, </t>
    </r>
    <r>
      <rPr>
        <i/>
        <sz val="11"/>
        <rFont val="Calibri"/>
        <family val="2"/>
      </rPr>
      <t>pressets</t>
    </r>
    <r>
      <rPr>
        <sz val="11"/>
        <rFont val="Calibri"/>
        <family val="2"/>
      </rPr>
      <t xml:space="preserve"> de processamento prontos com possibilidades de alterações nos seus parâmetros. </t>
    </r>
    <r>
      <rPr>
        <u/>
        <sz val="11"/>
        <rFont val="Calibri"/>
        <family val="2"/>
      </rPr>
      <t>Modelo de referência</t>
    </r>
    <r>
      <rPr>
        <sz val="11"/>
        <rFont val="Calibri"/>
        <family val="2"/>
      </rPr>
      <t>: Omnia 9</t>
    </r>
  </si>
  <si>
    <t>Omnia/Omnia 9</t>
  </si>
  <si>
    <t>01105-0-002</t>
  </si>
  <si>
    <r>
      <rPr>
        <b/>
        <sz val="11"/>
        <rFont val="Calibri"/>
        <family val="2"/>
        <scheme val="minor"/>
      </rPr>
      <t>Rádio Comunicador.</t>
    </r>
    <r>
      <rPr>
        <sz val="11"/>
        <rFont val="Calibri"/>
        <family val="2"/>
        <scheme val="minor"/>
      </rPr>
      <t xml:space="preserve"> Unidade par. Faixa de alcance mínima de 50 quilômetros, à prova de intempéries (resistência aos efeitos da chuva, neve e outras condições climáticas). No mínimo 22 canais, cada um com no mínimo 121 códigos privados, no total de 2.662 combinações. Com lanterna Led incorporada, baterias recarregáveis NiMH incluídas, com durabilidade de até 10 horas ou 3 pilhas AA em movimento por até 26 horas. Garantia 12 Meses</t>
    </r>
  </si>
  <si>
    <t>Motorola T470/Motorola T470</t>
  </si>
  <si>
    <t>41-01</t>
  </si>
  <si>
    <t>01727-2-028</t>
  </si>
  <si>
    <t>Par</t>
  </si>
  <si>
    <t>Refletor Elipsoidal Irideon FPZ – Portable, na cor preto com zoom 25 A 50º irc 90 - 3000ºK; Construção em alumínio fundido; Acabamento em tinta de textura fina, alta temperatura, pintura em pó NA COR PRETO FOSCO; Braço de aço; Inclinação sem ferramentas e ajuste do feixe; Facas para recorte da luz, rígidas completas em um triplano montagem, 0.40mm e Suporte ao conjunto do obturador rotativo ±175° de rotação; Ranhura para acessórios cativos para suporte padrão E-size (incluído); 37,5 mm com uma área de imagem de 25,4 mm; Botões e obturador de alta resistência a impactos, isolados termicamente; Manipulação - Suporte de gel e dicroicos para cima até 1,75 mm de espessura; Classificação IP20; FONTE LED; Cree® XLamp® MT-G2 LED EasyWhite - 3000K: 90+ CRI; 35.000 horas de manutenção L70 lúmen; Versão portátil: Com garra tipo C compatível com cores suporta até 2" de tubo OD; Cabo de alimentação de 6' com conector NEMA 5-15P; DMX dentro e através de conexões RJ45 gabinete de driver; Controle DMX com dimmer manual integrado / high-end ajuste de acabamento; ELÉTRICO - Consumo de potência na intensidade máxima: 20W típico, 24W máximo Volts A ESCOLHER 127V OU 240V; Cabo de segurança de 1.0m na cor preta; Garra/gancho de alumínio da cor preta; Cabo de sinal 05 pinos de 05 m; Instrução de uso do equipamento de no mínimo 20 horas aula com profissional autorizado pelo fabricante. Modelo de referência: Irideon FPZ Gallery Portable, zoom 25º-50º marca ETC</t>
  </si>
  <si>
    <t xml:space="preserve">ETC/Irideon FPZ Gallery Portable </t>
  </si>
  <si>
    <t xml:space="preserve">01208-4-006 </t>
  </si>
  <si>
    <t>Refletor Elipsoidal LED modelo Junior. Fonte Led 52 Leds modelo Lumileds LUXEON® C LED; Máximo de lúmens Padrão: 5,708; Lúmens máximos por watt 44.8; Vida Util dos led: 54.000 horas (ambas as variantes)Sistema de Cores; Cores usadas Padrão: (RGBL) -  Vermelho, verde, azul, limão; Faixa de temperatura de cor - Color mixing; Matriz calibrada  - Sim; Desvio vermelho -  Não Óptico; Faixa de ângulo -  zoom de 25-50 graus; Tamanho do portão - (GATE SIZE) -  50 mm; Tamanho da abertura 6.25"-14"; Projeção de padrão Sim; Tamanho padrão M -(Pattern size) (OD 66 mm, ID 48 mm), até - 2,03 mm (0,080 pol.) de espessura; Cintilação da câmera faixa de controle/Hz 1.200 Hz (padrão) e 25.000 Hz (via RDM)Controle; Método de entrada DMX512 via XLR de 5 pinos; Protocolos DMX512/RDM; Modos (footprint) -  4 modos; Configuração do RDM Sim; Tipo de interface do usuário Interface de sete segmentos e três botões; Controle local Sim; Sequências a bordo Sim (5); Mecanismo de escurecimento virtual de 15 bits RDM) Elétrico; Faixa de tensão 100–240 VAC 50/60 Hz Físico; Materiais: plástico ABS; Opções de cores Preto ou branco; Opções de montagem Yoke; Classificação IP IP20; Peso: 5,4 kg (12 lb); Acessórios inclusos Haste suspensa, cabo de alimentação de 1,5 m Garantia; Luminária (Elipsoidal) - 5 anos; Matriz de LED 10 anos; Cabo de segurança de 1.0m na cor preta; Garra/gancho de alumínio da cor preta; Cabo de sinal 05 pinos de 05 m;  Instrução de uso do equipamento de no mínimo 20 horas aula com profissional autorizado pelo fabricante. Modelo de referência: Refletor Elipsoidal 50° Source Four Júnior ETC S4JR50</t>
  </si>
  <si>
    <t xml:space="preserve">ETC/Source Four Junior S4JR50 </t>
  </si>
  <si>
    <t>Refletor PAR LED para iluminação cênica (foto, ambiente, palco) com 54 peças de 3 Watts. Canais DMX. Bivolt 100-240V. Cores RGBW. A partir de 7 canais de controle.</t>
  </si>
  <si>
    <t xml:space="preserve">BRIWAX/PAR64-RGBW 54X3 </t>
  </si>
  <si>
    <t>2701</t>
  </si>
  <si>
    <t>08548 - 0 011</t>
  </si>
  <si>
    <t>Rolo de papel para fundo infinito (Branco, preto e cinza) 2,4 x 10m</t>
  </si>
  <si>
    <t xml:space="preserve">Greika/Rolo Papel </t>
  </si>
  <si>
    <t>24.7</t>
  </si>
  <si>
    <t>06160-3-002</t>
  </si>
  <si>
    <r>
      <t xml:space="preserve">Shock Mount para microfone Behringer B1 ou B2  - </t>
    </r>
    <r>
      <rPr>
        <sz val="11"/>
        <rFont val="Calibri"/>
        <family val="2"/>
      </rPr>
      <t>"aranha" para evitar vibrações</t>
    </r>
  </si>
  <si>
    <t xml:space="preserve">CSR/6B </t>
  </si>
  <si>
    <t>11814 -1- 004</t>
  </si>
  <si>
    <t>Sistema de Realidade Virtual, contendo: Óculos (headset) com resolução de 1800x1920 (por olho) e taxa de atualização de 90Hz. Deve ter sensores para rastreamento ocular e de expressão facial. Câmeras externas para visão do ambiente em alta resolução, possibilitando uma realidade mista estereoscópicas, em cores. Mecanismo de ajuste de espaçamento de lente (IPDs) entre 55 e 75mm. Bloqueador de luz parcial e bloqueador de luz total 1 conjunto de controladores para as mãos com sensores integrados em cada controle para reastreamento de pessoas no espaço, independente do headset, possibilitando movimento completo em 360º. Armazenamento de 256Gb e memória RAM de 12Gb O sistema deve vir completo, ou seja, óculos, carregadores, baterias, fones de ouvido, controladores para seu funcionamento e do mesmo fabricante e modelo, bem como estojo de transporte compatível para carregar todo o equipamento.</t>
  </si>
  <si>
    <t xml:space="preserve">META/256GB </t>
  </si>
  <si>
    <t>06490 - 4 061</t>
  </si>
  <si>
    <t>Sistema microfone/gravador sem fio, de lapela, com um receptor de canal duplo e dois transmissores compactos, clipáveis,com alcance de frequência 50 Hz - 20 KHz SPL, máximo 100 dB SPL; Os transmissores devem contar com entradas de microfone de 3,5mm para microfone de lapela convencional. Transmissão digital série IV 2,4 GHz, sem fio, criptografia de 128 bits. Receptor com saída analógica TRS de 3,5mm, saída digital USB-C Fullfeatured. Alcance de operação de 200 metros (linha de visão),  Baterias recarregáveis, Deve acompanhar 3 cabos USB-A / USB-C; 1 cabo p2/p2; 1 cabo USB-C / USB-C; 2 DeadCat Windshields Peludos e bolsa/estojo de armazenamento. Modelo de referência: Microfone Rode Wireless Go II Compact Wireless System 2.4 Ghz</t>
  </si>
  <si>
    <t xml:space="preserve">RODE/Wireless GO II 2-Person Compact Digital Wirel </t>
  </si>
  <si>
    <t>Sistema Profissional sem fio composto com transmissor 220v (ou bivolt). Com receptor Duplo Wireless, Fonte de Alimentação, transmissor bodypack com microfone headset, transmissor de mão BLX2 com um microfone. Frequência de operação entre 662 e 686 MHz. Duas saídas XLR e duas saída P2. Faixa de trabalho mínima de 91 metros. Resposta da Frequência de Áudio de 50 a 15,000 Hz. Acompanha clipe de montagem giratório. Todos os itens da mesma linha/grupo de produtos de um único fabricante. Modelo de referência: Shure BLX1288-PGA31-WIRELESS-PG58-PGA31-COMBO-SET</t>
  </si>
  <si>
    <t>Shure BLX1288/P31/PG58</t>
  </si>
  <si>
    <t>01308-0-051</t>
  </si>
  <si>
    <t>Smart TV , Tela de 70" Crystal 4K Bivolt. Sistema SmartAssistentes integrados como Alexa e Google Assistant. Controle Remoto Entradas HDMI e USBConectividades wi-fi e bluetooth.Espelhamento entre celular e TV</t>
  </si>
  <si>
    <t xml:space="preserve">SAMSUNG/70CU7700 </t>
  </si>
  <si>
    <t>01236-0-055</t>
  </si>
  <si>
    <t xml:space="preserve">Smart TV 50 polegadas, QLED 4K, Modo Arte, Quantum HDR, Pontos Quânticos, Slim Frame Design, tela antireflexo, Resolução: 3.840 x 2.160, Frequência do Painel: 60Hz, PQI (Picture Quality Index): 3100. HDR 10+: HDR 10+ Adaptativo Certificado.HLG (Hybrid Log Gamma). Contraste: Dual Led, Micro Dimming: Esmaecimento UHD supremo, Contrast Enhancer: Profundidade como na vida real (Real Depth Enhancer),Auto Motion Plus, Modo Filme, IA Upscalling, Modo Filmmaker, Detecção de brilho e cor. Modelo referência: Samsung 50" The Frame LS03B QN50LS03BAGXZD </t>
  </si>
  <si>
    <t xml:space="preserve">SAMSUNG/QN50LS03BAGXZD </t>
  </si>
  <si>
    <t>Smart TV 75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</si>
  <si>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 xml:space="preserve">SAMSUNG/75CU7700 </t>
  </si>
  <si>
    <t>Smart TV 85" Resolução 4K, tecnologia Crystal 4K, painel VA, 60Hz de frequência, Dolby Digital Plus, HDR, conectividade via Wi-Fi e Bluetooth , Navegador Web Browser   3 entradas HDMI e 2 USB. Modelo referência. Samsung UN 85BU8000.</t>
  </si>
  <si>
    <t xml:space="preserve">TCL/85P745 85" 4k </t>
  </si>
  <si>
    <t>11433-2-004</t>
  </si>
  <si>
    <t>Smart TV de 55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</si>
  <si>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PHILIPS/55PUG7408</t>
  </si>
  <si>
    <t xml:space="preserve">Smart TV LED 40 Polegadas, Ultra HD 4K, com Conversor Digital 3 HDMI 1 USB WebOS 3.0 Wi-Fi integrado Características mínimas do produto: Conexões e Entradas LAN (Rede) Conexões e Entradas HDMI Conexões e Entradas USB Informações adicionais:Pilhas AAA Garantia do Fornecedor 12 meses a contar da entrega. Conexões HDMI 2.0 (mínimo 2) Conexões USB,. Entradas - 01 RF para TV aberta (Traseira); - 01 RF para TV a cabo (Traseira) - 01 AV/Vídeo
componente (Traseira) - P2; - 01 LAN RJ45 (Traseira). Saídas - 01 Saída Digital Óptica (Traseira). - 01 Saída fone de ouvido </t>
  </si>
  <si>
    <t xml:space="preserve">PHILCO/Btv40g7pr2csblf </t>
  </si>
  <si>
    <t>11433-2-019</t>
  </si>
  <si>
    <r>
      <rPr>
        <b/>
        <sz val="11"/>
        <rFont val="Calibri"/>
        <family val="2"/>
        <scheme val="minor"/>
      </rPr>
      <t>Smart TV LED, tela 65“, 4K UHD</t>
    </r>
    <r>
      <rPr>
        <sz val="11"/>
        <rFont val="Calibri"/>
        <family val="2"/>
        <scheme val="minor"/>
      </rPr>
      <t>, mínimo 120 Hz (taxa de atualização), Painel IPS, WI-FI, LAN, entradas HDMI mínimo 4 no total (HDMI 2.1: mínimo 2, HDMI 2.0: mínimo 2).</t>
    </r>
  </si>
  <si>
    <t>PHILIPS/65PUG8808/78</t>
  </si>
  <si>
    <r>
      <t xml:space="preserve">SMART TV, </t>
    </r>
    <r>
      <rPr>
        <sz val="11"/>
        <rFont val="Calibri"/>
        <family val="2"/>
        <scheme val="minor"/>
      </rPr>
      <t xml:space="preserve">Televisor Smart com tela de 43 polegadas, bivolt, com conversor digital integrado; moldura fina; formato da tela widescreen de 16:9 (aspect ratio); resolução Full HD1920x1080pou superior; frequência da tela de no mínimo 60Hz;com HDR  Painel IPS ou outra tecnologia que permita angulo de visão de 170º, com tecnologia LED ou superior; Processador Quad-Core ou de desempenho similar; Controle inteligente e com formato anatômico; Potência de áudio de no mínimo 16W 2X8 RMS e sistema de som com alto faltantes imbutidos com tecnologia Dolby ou outra tecnologia de qualidade similar; Devem estar disponíveis as funções de Closed Caption, Sleep Timer e Mudo; Conexões: Wi-Fi integrado, além de entrada padrão RJ-45 para conexão via cabo; Conexão Bluetooth e sistema de espelhamento de outros dispositivos (Chromecast built-in); 2 entradas HDMI 2.0 com uma delas sendo HDMI ARC, 1 entradas USB 2.0 disposta na lateral do televisor, 01 AV/Componente Conjugado, 01 saída digital óptica;As saídas devem ser laterais, mesmo que fiquem na parte traseira do equipamento, de modo que seja possível utilizar o televisor fixado à parede sem que a disposição dos cabos cause um problema de espaço ou que os cabos fiquem pressionados contra a parede. Selo de consumo de energia com eficiência tipo A. Devem estar disponíveis os principais aplicativos do mercado dentre eles o Youtube. </t>
    </r>
  </si>
  <si>
    <t xml:space="preserve">Philips/43PFG6918/78 </t>
  </si>
  <si>
    <t>Softbox Light Octogonal 120 com Grade (47,2") COMPATÍVEL COM BOWENS</t>
  </si>
  <si>
    <t xml:space="preserve">Greika/SB-FWOCTA120 </t>
  </si>
  <si>
    <t xml:space="preserve">27 1 </t>
  </si>
  <si>
    <t>08548-0-011</t>
  </si>
  <si>
    <t>Softbox retangular  60x90  COMPATÍVEL COM BOWENS</t>
  </si>
  <si>
    <t xml:space="preserve">Greika/SB-FW6090 </t>
  </si>
  <si>
    <t>Subwoofer ativo - Faixa de frequência (-10dB): 22 Hz - 160 Hz; conectores de E/S: ENTRADA: tipo XLR3-31 (balanceado) x2, PHONE (balanceado) x2 / SAÍDA: tipo XLR3-32 (balanceado) x2 (L&amp;R); Forma: Bass reflex type; Material MDF; Dimensões: 389mmX300mmX350mm; Peso 12,5Kg; Controle LEVEL, chave PHASE: NORM./REV., controle HIGH CUT (80-120Hz, clique central), controle LOW CUT (80-120Hz, clique central), chave LOW CUT (ON/OFF); Componentes: Cone 8"; Potência de saída: 150W; Consumo de energia: 70W. Modelo de referência: Yamaha HS8S</t>
  </si>
  <si>
    <t>Yamaha/hs8s</t>
  </si>
  <si>
    <t>Suporte de Parede Fixo para TVs, de pelo menos 85". Tipo: Fixo compatível com TVs Plasma/3D, LCD, LED, Suporta até 75kg, Distância da parede: 2,3 cm, Padrão Vesa: 200x100, 200x200, 200x300, 300x200, 300x300, 400x200, 400x300, 400x400, 600x200, 600x400, 665x320 ou 800x400 mm (HxV). Material: Aço Carbono Cor: Preto. Nível bolha embutido na base. Trava de segurança tipo click (easy lock). Acessórios para instalação.</t>
  </si>
  <si>
    <t xml:space="preserve">ELG/N01V8 </t>
  </si>
  <si>
    <t>14-07</t>
  </si>
  <si>
    <t>02757-0-006</t>
  </si>
  <si>
    <t>Suporte de parede para Caixa de Som com mínimo de 4 regulagens de inclinação vertical (0º, 10º, 20º e 30º), permite rotação da caixa. Produzido em aço na cor preto. Suporta até pelo menos 45Kg</t>
  </si>
  <si>
    <t xml:space="preserve">Ask/ch10 </t>
  </si>
  <si>
    <t>06781-4-002</t>
  </si>
  <si>
    <t xml:space="preserve">SUPORTE PARA TELEVISAO, PEDESTAL MOVEL, Pedestal Tv Móvel 32 A 70 Com Rodízio- cor preto material em aço carbono, altura ajustável, bandejas de notebook, dvd e web cam, com kit de instalação   </t>
  </si>
  <si>
    <t>Suportaço/PEDM02PTO</t>
  </si>
  <si>
    <t>14-7</t>
  </si>
  <si>
    <t>02757-0-013</t>
  </si>
  <si>
    <t>Tela de cromakey retrátil e portatil de 1,50m x 2,00m - Solução em estojo com alça de transporte para facilitar locomoção. O estojo deve contar com rodas de 1,5" com travas, e servirá de base para a estrutura da tela;  Armação com ajuste de altura, retrátil, em metal com abertura e recolhimento auxiliada por elevador hidráulico ou dispositivo similar de qualidade superior; Ciclo de vida do elevador: 30 mil vezes; Tela fabricada em tecido Oxford (poliester), repelente à água e resistente à dobras. Modelo de referência: Tela Verde Retrátil Streamplify Screen Lift 1,50x2,00m</t>
  </si>
  <si>
    <t xml:space="preserve">Streamplify/75672 </t>
  </si>
  <si>
    <t>18 GIGAS COMÉRCIO DE EQUIPAMENTOS EIRELI</t>
  </si>
  <si>
    <t>Tela interativa com display de 85” ou 86”, estrutura em aço com pintura eletrostática, não serão aceitos TVs/monitores com moldura digitalizadora + computador montados de forma separada, deverá ser um único produto acomodado em case com apenas uma fonte de alimentação elétrica com botão físico único de ligar/desligar a alimentação elétrica, deverá ter alças nas duas laterais para transporte seguro do equipamento, painel deve ser compatível com montagem em parede e suporte móvel (Incluso), furação traseira para suporte de parede padrão VESA, tamanho da área ativa com variação de até 1” polegadas na diagonal, tela de LED com resolução mínima Ultra HD 4K (3840x2160 pixels) formato 16:9, sem a presença de teclas de atalho na área útil que podem reduzir a área de imagem, sistema de áudio integrado com no mínimo dois alto falantes de 15W cada, totalizando 30W no total, sistema de digitalização touchscreen com tecnologia óptica com no mínimo 20 pontos de toque simultâneos, precisão de toque menor que 1mm e velocidade de captura de toque menor igual a 8ms, o toque deverá ser com o dedo ou canetas passivas (sem pilhas ou magnetismo), o equipamento deve apresentar dois computadores com sistema operacional Windows e Android, o display deverá possuir vidro de segurança frontal de 4mm, na parte frontal, no mínimo 02 (duas) portas USB de entrada, 01 (uma) porta USB de saída do sinal touch e  01 (uma) porta de entrada HDMI, sendo que a USB de saída e HDMI de entrada deverão ser usadas para conexão de um computador externo como fonte de sinal, o display deverá ainda acompanhar embutido na parte traseira um computador embarcado com portas USB e sistema operacional Android 8.0 ou superior, incluindo a loja de aplicativos instalada, deve possuir conexão Wireless (antena inclusa), e que permita instalação de aplicativos externos tipo APK ou através da Play Store, o pacote inicial deverá incluir browser de internet e aplicativo de lousa (escrita e interação) e espelhamento de tela de smartphones , o sistema Android deverá também permitir o controle das funções do display, como gestão dos vários sinais de entrada, controles da imagem (exemplo brilho, contraste, cor), controle de volume e gestão da saída do sinal touch, o display deverá ainda contar na parte traseira com SLOT TX24 para conexão de computador externo embutido padrão OPS (Open Pluggable Specification), deve acompanhar um computador neste padrão com as seguintes especificações: Processador Intel Core i5 ou superior. Memória RAM mínimo 8GB, SSD/mSATA de no mínimo 120 GB, bem como abertura e furações para acomodar de forma apropriada e segura o equipamento no caso de expansão, deverá ter no mínimo 01 entrada HDMI, 01 (uma) RJ45, 01 (uma) P2 Áudio, o sistema operacional do OPS deverá ser o Windows 10 Pro incluso e licenciado; O display ainda deve contar com software para interação de conteúdo com funcionamento em sistema operacional Android e Windows com funções mínimas presentes em no mínimo um dos sistemas operacionais ou em ambos os sistemas operacionais: espelhamento da tela de no mínimo quatro tablets ou smartphones simultaneamente, anotação sobre telas, modo caneta com vários tipos e cores, compartilhamento online na nuvem de conteúdo do fabricante do equipamento (sem custos adicionais), galeria de imagens, salvamento de arquivo no Windows em formatos comumente utilizados no mercado (obrigatório salvar em OpenOffice, PDF e sistema Cloud de salvamento). 
Acompanha suporte móvel com rodas que atenda ao peso do equipamento (deve suportar displays de até 90Kg)  e que seja homologado pelo fabricante do display para uso (não serão aceitos suportes originalmente projetados para TV devido ao peso superior do display).  Garantia TOTAL mínima de 3 anos. 
Apresentação de catálogo completo do equipamento juntamente com a proposta para que a equipe técnica comprove as características ofertadas. Deve obrigatoriamente constar características do produto na página do fabricante, caso não seja possível a validação das informações prestadas a equipe técnica poderá efetuar diligencias para validação das mesmas.  No caso de a licitante ser revendedora do equipamento, deverá apresentar autorização do fabricante responsável pelo produto delegando poderes para que a empresa possa efetuar atividades de manutenção ou assistência técnica.  Modelos usados como referência: DIGISONIC DIS4K, DigitalWay DGTK, Optoma OP.</t>
  </si>
  <si>
    <t>Quinyx/QTD-8620X-ZEB$A + QPS-i5350-ZEB$A + QAS-199AB-ZEB$</t>
  </si>
  <si>
    <t>10408 6 003</t>
  </si>
  <si>
    <t>Teleprompter para monitores LED / LCD e tablets até 12,9" polegadas. Acompanha TPMRHTS SPRO monitor LED / LCD de 18,5", com garantia e cabo HDMI de 10m. Sistema óptico: Espelho reflexivo Cristal Pro 70/30. Acompanha software profissional com inversão do segundo monitor. ESPECIFICAÇÕES: Peso aproximado: 5,5kg. Grátis: Software multi - plataforma. Modelo TpMRHTS SPRO MON185. Ajuste do ângulo do espelho. Elevador de câmera. Base estabilizadora (plate). Acmpanha: Monitor LED / LCD de 18,5", Cabo HDMI, com 10m, Adaptador de monitor LED,  Adaptador de tablet, Câmara escura em korino preto, Par de máscaras antiofuscamento lateral em korino. Manípulo de 1/4" e "T" para fixação da câmera. Espelho reflexivo Cristal Pro 70/30. Software multi plataforma. Guia de montagem em PDF. Modelo Ref. HEMON</t>
  </si>
  <si>
    <t>Hemon/TpMRHTS PRO</t>
  </si>
  <si>
    <t>11687 4 002</t>
  </si>
  <si>
    <t>YNOV DISTRIBUICAO DE PRODUTOS LTDA ME</t>
  </si>
  <si>
    <r>
      <t xml:space="preserve">Transmissor de FM de 1000 W - </t>
    </r>
    <r>
      <rPr>
        <sz val="11"/>
        <rFont val="Calibri"/>
        <family val="2"/>
      </rPr>
      <t>Sistema de rádio com demodulador digital e opção de transmissão com gerador estéreo, filtro digital de 15kHz e processador de áudio dual-band, via inserção de cards adicionais. Marcas e Modelos de Referência: Teletronix - SP1000; Elenos - ETG 1000W.</t>
    </r>
  </si>
  <si>
    <t>Teletronix/SP1000</t>
  </si>
  <si>
    <t>11490-1-004</t>
  </si>
  <si>
    <t>Tripé articulado multifuncional para câmeraem alumínio com cabeça esférica de 360º, coluna central. Modelos de Referência: Kingjoy VT-890H,  T254A8+BH-28L(SA254T1)</t>
  </si>
  <si>
    <t xml:space="preserve">Kingjoy/v7-890 </t>
  </si>
  <si>
    <t>03060 0 034</t>
  </si>
  <si>
    <t>TRIPE DE ALUMINIO 3 ESTAGIOS COM PINO 5/8" - TRIPE DE ALUMINIO 3 ESTAGIOS; TAMANHO FECHADO 1170 MM; TAMANHO ABERTO 3350 MM; TAMANHO DESCANDO - - 1090 MM; RARIO - 650 MM; PESO 3,60 KGS; CAPACIDADE CARGA - Mínimo 10 KGS</t>
  </si>
  <si>
    <t>ATEK/AT096 Tripé Cadetão - 3 estágios</t>
  </si>
  <si>
    <t>01268 8 009</t>
  </si>
  <si>
    <t>Tripé Iluminação Profissional para iluminação com rodirnha, mínimo 2,6m 15kg</t>
  </si>
  <si>
    <t xml:space="preserve">Weifeng/FC-S288S </t>
  </si>
  <si>
    <t>Tripé Profissional para câmera: Cabeça Hidráulica mínimo 1,77m</t>
  </si>
  <si>
    <t>GREIKA / 	WT-6734</t>
  </si>
  <si>
    <t>03060-0-025</t>
  </si>
  <si>
    <r>
      <t xml:space="preserve">VIGÊNCIA DA ATA: 12/01/2024 até </t>
    </r>
    <r>
      <rPr>
        <b/>
        <sz val="11"/>
        <rFont val="Calibri"/>
        <family val="2"/>
        <scheme val="minor"/>
      </rPr>
      <t>12/01/2025</t>
    </r>
  </si>
  <si>
    <t>% DO TOTAL DA ARP:</t>
  </si>
  <si>
    <r>
      <rPr>
        <b/>
        <sz val="16"/>
        <rFont val="Calibri"/>
        <family val="2"/>
        <scheme val="minor"/>
      </rPr>
      <t>REGISTRO DE CARONA PARA OUTROS ÓRGÃOS:</t>
    </r>
    <r>
      <rPr>
        <sz val="16"/>
        <rFont val="Calibri"/>
        <family val="2"/>
        <scheme val="minor"/>
      </rPr>
      <t xml:space="preserve">  (</t>
    </r>
    <r>
      <rPr>
        <u/>
        <sz val="16"/>
        <rFont val="Calibri"/>
        <family val="2"/>
        <scheme val="minor"/>
      </rPr>
      <t xml:space="preserve">Obs: Itens com só </t>
    </r>
    <r>
      <rPr>
        <u/>
        <sz val="16"/>
        <color rgb="FFFF0000"/>
        <rFont val="Calibri"/>
        <family val="2"/>
        <scheme val="minor"/>
      </rPr>
      <t>01 unidade</t>
    </r>
    <r>
      <rPr>
        <u/>
        <sz val="16"/>
        <rFont val="Calibri"/>
        <family val="2"/>
        <scheme val="minor"/>
      </rPr>
      <t xml:space="preserve"> registrada -</t>
    </r>
    <r>
      <rPr>
        <u/>
        <sz val="16"/>
        <color rgb="FFFF0000"/>
        <rFont val="Calibri"/>
        <family val="2"/>
        <scheme val="minor"/>
      </rPr>
      <t xml:space="preserve"> INDISPONÍVEIS PARA CARONA</t>
    </r>
    <r>
      <rPr>
        <sz val="16"/>
        <rFont val="Calibri"/>
        <family val="2"/>
        <scheme val="minor"/>
      </rPr>
      <t>!)</t>
    </r>
  </si>
  <si>
    <r>
      <rPr>
        <b/>
        <sz val="11"/>
        <rFont val="Calibri"/>
        <family val="2"/>
        <scheme val="minor"/>
      </rPr>
      <t>Qtde Registrada</t>
    </r>
    <r>
      <rPr>
        <sz val="11"/>
        <rFont val="Calibri"/>
        <family val="2"/>
        <scheme val="minor"/>
      </rPr>
      <t xml:space="preserve"> UDESC</t>
    </r>
  </si>
  <si>
    <t xml:space="preserve">1º TERMO ADITIVO </t>
  </si>
  <si>
    <t>Lote</t>
  </si>
  <si>
    <t>Descrição</t>
  </si>
  <si>
    <r>
      <t xml:space="preserve">VIGÊNCIA DA ATA: 06/01/2025 até </t>
    </r>
    <r>
      <rPr>
        <b/>
        <sz val="11"/>
        <rFont val="Calibri"/>
        <family val="2"/>
        <scheme val="minor"/>
      </rPr>
      <t>06/01/2026</t>
    </r>
  </si>
  <si>
    <t xml:space="preserve">OBJETO: AQUISIÇÃO DE PEÇAS INCORPORÁVEIS AO COMPUTADOR E SUPRIMENTOS DE INFORMÁTICA PARA A UDESC </t>
  </si>
  <si>
    <t xml:space="preserve"> AF/OS nº  xxxx/2025 Qtde. DT</t>
  </si>
  <si>
    <t>ELETROQUIP COMERCIO E LICITAÇÕES LTDA - CNPJ 05.854.663/0001-97</t>
  </si>
  <si>
    <t xml:space="preserve">Allight/A-612 </t>
  </si>
  <si>
    <t>55.5</t>
  </si>
  <si>
    <t>MASTERBIDS SUPORTE EM INFORMATICA LTDA - CNPJ 52.017.064/0001-07</t>
  </si>
  <si>
    <t>KINGSTON /DATATRAVELER EXODIA ONYX 64GB USB 3.2 - DTXON/64GB</t>
  </si>
  <si>
    <t>13.4</t>
  </si>
  <si>
    <t>LUCAS FIERRO SCHULTZ - CNPJ 49.045.981/0001-82</t>
  </si>
  <si>
    <t xml:space="preserve">CLICK/apoio de teclado </t>
  </si>
  <si>
    <t>CLICK/mouse pad</t>
  </si>
  <si>
    <t>13.05</t>
  </si>
  <si>
    <t xml:space="preserve">	ALPHA ELETRONICOS DO BRASIL LTDA. - EPP - CNPJ 60.525.714/0001-45</t>
  </si>
  <si>
    <t xml:space="preserve">MULTILASER/MF100 </t>
  </si>
  <si>
    <t xml:space="preserve">LOGITECH/MX MASTER 3S </t>
  </si>
  <si>
    <t>13-4</t>
  </si>
  <si>
    <t xml:space="preserve">LOGITECH/M720 triathlon </t>
  </si>
  <si>
    <t xml:space="preserve">C3TECH/KB-M11BK </t>
  </si>
  <si>
    <t>LOGITECH/K860</t>
  </si>
  <si>
    <t xml:space="preserve">BRIGHTIT/TC1056-LN-0001 </t>
  </si>
  <si>
    <t xml:space="preserve">EXBOM/BKN30 </t>
  </si>
  <si>
    <t>LOGITECH/MK235</t>
  </si>
  <si>
    <t xml:space="preserve">REDRAGON/BS 8772 </t>
  </si>
  <si>
    <t>PRATIKA SOLUCOES LTDA - CNPJ 41.387.558/0001-59</t>
  </si>
  <si>
    <t xml:space="preserve">XPG/AX4U320032G16A-SBKD35 </t>
  </si>
  <si>
    <t xml:space="preserve">KINGSTON/KF432C16BB2A/32 </t>
  </si>
  <si>
    <t xml:space="preserve">MICRON/MT36KSF2G72PZ-1G6 </t>
  </si>
  <si>
    <t xml:space="preserve">Logitech/Spotlight Bluetooth </t>
  </si>
  <si>
    <t>ALPHA ELETRONICOS DO BRASIL LTDA. - EPP - CNPJ 60.525.714/0001-45</t>
  </si>
  <si>
    <t xml:space="preserve">PCYES/RAZA HD-02 </t>
  </si>
  <si>
    <t xml:space="preserve">ALPHA/AWEB23 </t>
  </si>
  <si>
    <t xml:space="preserve">ELGATO/FACECAM </t>
  </si>
  <si>
    <t>13-04</t>
  </si>
  <si>
    <t>CONTROLE SERVIÇOS E COMERCIO DE INFORMATICA LTDA - CNPJ 10.592.584/0002-76</t>
  </si>
  <si>
    <t>Logitech/H390</t>
  </si>
  <si>
    <t xml:space="preserve">JBL/Tune 770NC  </t>
  </si>
  <si>
    <t xml:space="preserve">JBL/Quantum 100  </t>
  </si>
  <si>
    <t>FEL/5MT</t>
  </si>
  <si>
    <t>54.7</t>
  </si>
  <si>
    <t>ALLTECH/7MT</t>
  </si>
  <si>
    <t>FEL/10MT</t>
  </si>
  <si>
    <t>FEL/20MT</t>
  </si>
  <si>
    <t>FEL/30MT</t>
  </si>
  <si>
    <t>FEL/50MT</t>
  </si>
  <si>
    <t xml:space="preserve">	M&amp;M IMPORTAÇÃO E ECOMMERCE DE INFORMÁTICA LTDA - CNPJ 27.414.128/0001-58</t>
  </si>
  <si>
    <t xml:space="preserve">HIKSEMI Wave(S)/HS-SSD-WAVE(S)/480G </t>
  </si>
  <si>
    <t xml:space="preserve">Kingston NV2/SNV2S/500G </t>
  </si>
  <si>
    <t xml:space="preserve">Kingston XS1000/SXS1000/1000G </t>
  </si>
  <si>
    <t xml:space="preserve">Lexar NM620/LNM620X512G-RNNNU </t>
  </si>
  <si>
    <t xml:space="preserve">Kingston XS2000/SXS2000/2000G </t>
  </si>
  <si>
    <t>Team Group T-Force M200/T8FED9004T0C102</t>
  </si>
  <si>
    <t xml:space="preserve">Seagate FireCuda/ST4000DX005 </t>
  </si>
  <si>
    <t xml:space="preserve">	W CARRARA JUNIOR LTDA - CNPJ 28.835.653/0001-00</t>
  </si>
  <si>
    <t>TIPI/S7 FE</t>
  </si>
  <si>
    <t>10.1</t>
  </si>
  <si>
    <t>W CARRARA JUNIOR LTDA - CNPJ 28.835.653/0001-00</t>
  </si>
  <si>
    <t>IMPLASTEC/UNIPEGA</t>
  </si>
  <si>
    <t>13.5</t>
  </si>
  <si>
    <t>IMPLASTEC/IMPLASTEC</t>
  </si>
  <si>
    <t>43.02</t>
  </si>
  <si>
    <t>62.02</t>
  </si>
  <si>
    <t>VINICIUS DE OLIVEIRA -CNPJ 50.535.015/0001-22</t>
  </si>
  <si>
    <t xml:space="preserve">BRINGIT/LATITUDE 3400 </t>
  </si>
  <si>
    <t>NIEHUES COMERCIO E REPRESENTACOES LTDA - CNPJ 75.418.657/0001-72</t>
  </si>
  <si>
    <t>HP ORIGINAL/ HP 728</t>
  </si>
  <si>
    <t>13.3</t>
  </si>
  <si>
    <t>23.5</t>
  </si>
  <si>
    <t>AMERICANA3D EQUIPAMENTOS ELETRONICOS E MATERIAIS PLASTICOS LTDA - CNPJ 44.653.093/0001-29</t>
  </si>
  <si>
    <t>GTMAX/ABS</t>
  </si>
  <si>
    <t>GTMAX/PETG</t>
  </si>
  <si>
    <t>GTMAX/PLA</t>
  </si>
  <si>
    <t>GTMAX/PLA SILK</t>
  </si>
  <si>
    <t>GTMAX/FLEXIVEL</t>
  </si>
  <si>
    <t xml:space="preserve">	PRATIKA SOLUCOES LTDA - CNPJ 41.387.558/0001-59</t>
  </si>
  <si>
    <t xml:space="preserve">3dfila/Resina 3D Cor Preto Modelo Rígida Peso:1kg </t>
  </si>
  <si>
    <t>61.16</t>
  </si>
  <si>
    <r>
      <rPr>
        <b/>
        <sz val="12"/>
        <color theme="1"/>
        <rFont val="Calibri"/>
        <family val="2"/>
        <scheme val="minor"/>
      </rPr>
      <t>Carregador de Pilhas</t>
    </r>
    <r>
      <rPr>
        <sz val="12"/>
        <color theme="1"/>
        <rFont val="Calibri"/>
        <family val="2"/>
        <scheme val="minor"/>
      </rPr>
      <t xml:space="preserve"> para 4 pilhas AA e AAA, carga total em 3h, potência de carga de 2100 mAh</t>
    </r>
  </si>
  <si>
    <r>
      <rPr>
        <b/>
        <sz val="12"/>
        <color theme="1"/>
        <rFont val="Calibri"/>
        <family val="2"/>
        <scheme val="minor"/>
      </rPr>
      <t>Pen Drive</t>
    </r>
    <r>
      <rPr>
        <sz val="12"/>
        <color theme="1"/>
        <rFont val="Calibri"/>
        <family val="2"/>
        <scheme val="minor"/>
      </rPr>
      <t xml:space="preserve"> </t>
    </r>
    <r>
      <rPr>
        <sz val="12"/>
        <rFont val="Calibri"/>
        <family val="2"/>
        <scheme val="minor"/>
      </rPr>
      <t>64 Gb</t>
    </r>
    <r>
      <rPr>
        <sz val="12"/>
        <color theme="1"/>
        <rFont val="Calibri"/>
        <family val="2"/>
        <scheme val="minor"/>
      </rPr>
      <t xml:space="preserve"> USB 3.0</t>
    </r>
  </si>
  <si>
    <r>
      <rPr>
        <b/>
        <sz val="12"/>
        <rFont val="Calibri"/>
        <family val="2"/>
        <scheme val="minor"/>
      </rPr>
      <t>Apoio de punho</t>
    </r>
    <r>
      <rPr>
        <sz val="12"/>
        <rFont val="Calibri"/>
        <family val="2"/>
        <scheme val="minor"/>
      </rPr>
      <t>, preto, (teclado) ergonômico em gel.</t>
    </r>
  </si>
  <si>
    <r>
      <rPr>
        <b/>
        <sz val="12"/>
        <rFont val="Calibri"/>
        <family val="2"/>
        <scheme val="minor"/>
      </rPr>
      <t>Mouse pad</t>
    </r>
    <r>
      <rPr>
        <sz val="12"/>
        <rFont val="Calibri"/>
        <family val="2"/>
        <scheme val="minor"/>
      </rPr>
      <t xml:space="preserve"> com apoio ergonômico de gel.</t>
    </r>
  </si>
  <si>
    <r>
      <rPr>
        <b/>
        <sz val="12"/>
        <color theme="1"/>
        <rFont val="Calibri"/>
        <family val="2"/>
        <scheme val="minor"/>
      </rPr>
      <t>Mouse USB</t>
    </r>
    <r>
      <rPr>
        <sz val="12"/>
        <color theme="1"/>
        <rFont val="Calibri"/>
        <family val="2"/>
        <scheme val="minor"/>
      </rPr>
      <t xml:space="preserve"> com tecnologia óptica, com fio, design ergonômico para destros e canhotos; mínimo três botões: roda de rolagem e dois botões personalizáveis, resolução de pelo menos 400dpi.</t>
    </r>
  </si>
  <si>
    <r>
      <rPr>
        <b/>
        <sz val="12"/>
        <color rgb="FF000000"/>
        <rFont val="Calibri"/>
        <family val="2"/>
        <scheme val="minor"/>
      </rPr>
      <t>Mouse</t>
    </r>
    <r>
      <rPr>
        <sz val="12"/>
        <color rgb="FF000000"/>
        <rFont val="Calibri"/>
        <family val="2"/>
        <scheme val="minor"/>
      </rPr>
      <t xml:space="preserve"> Tracking em qualquer superfície; DPI (a faixa pode ser ampliada, mas não reduzida): 400-4000 DPI; Botões: 7 botões (clique esquerdo/direito, voltar/avançar, alternar aplicativo, modo de alternância de rolagem, clique do meio); Roda de rolagem tradicional com opção de rolagem infinita; Roda para o polegar; Botão de gesto; Botões programáveis/customizáveis; Conexão USB ou Bluetooth com Easy-Switch multi-dispositivos; Bateria recarregável de pelo menos 500 mAh; Carregamento USB-C (com cabo incluso); Distância de funcionamento sem fio: 10 m; Garantia de 1 ano; Modelo de referência: MX MASTER 3S</t>
    </r>
  </si>
  <si>
    <r>
      <t>Mouse sem fio, com bluetooth e wifi</t>
    </r>
    <r>
      <rPr>
        <sz val="12"/>
        <color rgb="FF000000"/>
        <rFont val="Calibri"/>
        <family val="2"/>
        <scheme val="minor"/>
      </rPr>
      <t>, acompanha receptor USB e pilhas, suporta sincronizar com até 3 equipamentos simultaneamente, permite alternar entre esses equipamentos. Compatível com tablets, computadores e notebooks. Modelo de referência: Logitech M720 Triathlon</t>
    </r>
  </si>
  <si>
    <r>
      <rPr>
        <b/>
        <sz val="12"/>
        <rFont val="Calibri"/>
        <family val="2"/>
        <scheme val="minor"/>
      </rPr>
      <t>Teclado USB</t>
    </r>
    <r>
      <rPr>
        <sz val="12"/>
        <rFont val="Calibri"/>
        <family val="2"/>
        <scheme val="minor"/>
      </rPr>
      <t xml:space="preserve"> preto Padrão ABNT2</t>
    </r>
  </si>
  <si>
    <r>
      <rPr>
        <b/>
        <sz val="12"/>
        <color rgb="FF000000"/>
        <rFont val="Calibri"/>
        <family val="2"/>
        <scheme val="minor"/>
      </rPr>
      <t xml:space="preserve">Teclado </t>
    </r>
    <r>
      <rPr>
        <sz val="12"/>
        <color rgb="FF000000"/>
        <rFont val="Calibri"/>
        <family val="2"/>
        <scheme val="minor"/>
      </rPr>
      <t>dividido ergonômico; Suporte de conexão; Receptor USB (incluso); Tecnologia Bluetooth de baixa energia Alcance sem fio 10 m de alcance sem fio; Criptografia nos dados; Pernas de inclinação na parte inferior; Compatibilidade Bluethooth (com possibilidade de controlar até 3 dispositivos diferentes, com teclas de emparelhamento) ou dispositivo USB; Garantia de 1 ano; Um descanso de pulso com almofada de ESPUMA DE ALTA DENSIDADE de 2 mm com adicional de 4 mm de ESPUMA DE MEMÓRIA; Teclado deve incluir as teclas numéricas exclusivas; Possuir teclas programáveis e permitir sua customização; Funcionamento com pilhas, e entregar alta autonomia; Modelo de referência: Teclado Logitech Ergo K860</t>
    </r>
  </si>
  <si>
    <r>
      <t>Teclado</t>
    </r>
    <r>
      <rPr>
        <sz val="12"/>
        <rFont val="Calibri"/>
        <family val="2"/>
        <scheme val="minor"/>
      </rPr>
      <t xml:space="preserve"> para Notebook Lenovo E480 - ABNT2</t>
    </r>
  </si>
  <si>
    <r>
      <rPr>
        <b/>
        <sz val="12"/>
        <rFont val="Calibri"/>
        <family val="2"/>
        <scheme val="minor"/>
      </rPr>
      <t>Teclado Numérico</t>
    </r>
    <r>
      <rPr>
        <sz val="12"/>
        <rFont val="Calibri"/>
        <family val="2"/>
        <scheme val="minor"/>
      </rPr>
      <t xml:space="preserve"> - teclado numérico com 18 teclas, conexão via cabo USB integrado de aprox. 1,2 metro. Vida útil das teclas estimada em 5 milhões de cliques. Plug and play. Modelo de referência: Exbom BKN30</t>
    </r>
  </si>
  <si>
    <r>
      <rPr>
        <b/>
        <sz val="12"/>
        <color rgb="FF000000"/>
        <rFont val="Calibri"/>
        <family val="2"/>
        <scheme val="minor"/>
      </rPr>
      <t>Kit Teclado e Mouse Sem Fio.</t>
    </r>
    <r>
      <rPr>
        <sz val="12"/>
        <color rgb="FF000000"/>
        <rFont val="Calibri"/>
        <family val="2"/>
        <scheme val="minor"/>
      </rPr>
      <t xml:space="preserve"> Teclado e Mouse devem se conectar utilizando um único “dongle” usb; Teclado deve incluir as teclas numéricas exclusivas; Permitir programação/customização do “botão do meio” e ajuste da velocidade do mouse; Resistente a derramamento de líquidos; Duração da carga de pelo menos um ano para teclado e mouse; Layout ABNT2; Garantia de 1 ano; Modelo de referência: MK235 Wireless Keyboard and Mouse Combo.</t>
    </r>
  </si>
  <si>
    <r>
      <t>Kit Teclado &amp; Mouse Sem Fio.</t>
    </r>
    <r>
      <rPr>
        <sz val="12"/>
        <rFont val="Calibri"/>
        <family val="2"/>
        <scheme val="minor"/>
      </rPr>
      <t xml:space="preserve"> Wireless 2,4GHz; Teclado tipo Low Profile Switch Brown, tamanho 78%, teclas ABNT2, retroiluminado, , recarregável, bateria 1600MaH, design c/ Teclas Flutuantes Mouse ergonômico, vendido como par do teclado, energia: 2 pilhas AA, com 6 botões programáveis.. Acompanha dongle USB. Modelo de referência: Redragon BS-8772.</t>
    </r>
  </si>
  <si>
    <r>
      <rPr>
        <b/>
        <sz val="12"/>
        <rFont val="Calibri"/>
        <family val="2"/>
        <scheme val="minor"/>
      </rPr>
      <t>Memória</t>
    </r>
    <r>
      <rPr>
        <sz val="12"/>
        <rFont val="Calibri"/>
        <family val="2"/>
        <scheme val="minor"/>
      </rPr>
      <t>, 32 GB DDR-4, Memória UDIMM DDR4 de 32GB (1x32 GB). Velocidade DDR4-3200 (3.200 MHz). Dual channel. CL 16-20-20. PC4-25600</t>
    </r>
  </si>
  <si>
    <r>
      <rPr>
        <b/>
        <sz val="12"/>
        <rFont val="Calibri"/>
        <family val="2"/>
        <scheme val="minor"/>
      </rPr>
      <t>Memória</t>
    </r>
    <r>
      <rPr>
        <sz val="12"/>
        <rFont val="Calibri"/>
        <family val="2"/>
        <scheme val="minor"/>
      </rPr>
      <t>, RAM DDR 400/PC - 3200 DIM DE 1 GB, Memória RAM 1x32GB 3600 MHz, latência c18, tensão 1,35v, 288 pinos dimm, com parâmetros de temporização de fábrica: default (jedec): ddr4-2400 cl17-17-17 1.2v; xmp profile #1: ddr4-3600 cl18-22-22 1.35v, xmp profile #2: ddr4-3000 cl16-18-18 1.35v</t>
    </r>
  </si>
  <si>
    <r>
      <rPr>
        <b/>
        <sz val="12"/>
        <rFont val="Calibri"/>
        <family val="2"/>
        <scheme val="minor"/>
      </rPr>
      <t>Memória</t>
    </r>
    <r>
      <rPr>
        <sz val="12"/>
        <rFont val="Calibri"/>
        <family val="2"/>
        <scheme val="minor"/>
      </rPr>
      <t xml:space="preserve"> RAM para Servidor de 16GB, RAM DDR3L - PC3L12800R 1600MHz, Memória RAM 1x16GB, ECC (RDIMM)- Módulo de Rank 2Rx4, Alimentação 1.35v, 240 pinos. Totalmente compatível com Servidor Huawei Tecal RH1288 V2 - Modelo de Referência: MT36KSF2G72PZ - APrt Number: 06200107</t>
    </r>
  </si>
  <si>
    <r>
      <rPr>
        <b/>
        <sz val="12"/>
        <rFont val="Calibri"/>
        <family val="2"/>
        <scheme val="minor"/>
      </rPr>
      <t xml:space="preserve">Apresentador sem fio com sensor de movimento. </t>
    </r>
    <r>
      <rPr>
        <sz val="12"/>
        <rFont val="Calibri"/>
        <family val="2"/>
        <scheme val="minor"/>
      </rPr>
      <t>Requisitos mínimos: apresentador sem fio com sensor de movimento; acelerômetro 3D e giroscópio; conectividade USB e Bluetooth; alcance minimo de 30 metros. Marca / modelo de referência: Logitech Spotlight Bluetooth</t>
    </r>
  </si>
  <si>
    <r>
      <rPr>
        <b/>
        <sz val="12"/>
        <color theme="1"/>
        <rFont val="Calibri"/>
        <family val="2"/>
        <scheme val="minor"/>
      </rPr>
      <t>WebCam</t>
    </r>
    <r>
      <rPr>
        <sz val="12"/>
        <color theme="1"/>
        <rFont val="Calibri"/>
        <family val="2"/>
        <scheme val="minor"/>
      </rPr>
      <t xml:space="preserve"> Resolução máxima: 720p/30qps; Captura de vídeo: 1280 x 720 pixels; Tipo de foco: foco fixo; Microfone: embutido mono; FoV: 60°; Clipe universal que se ajusta a laptops e LCDs/LEDs ou monitores; Comprimento do cabo: 1,5m; Compatibilidade OS: Windows 10, Windows 8, Windows 7; Conexão: USB 2.0; *Para efeitos de referência, foi utilizada a Webcam “Logitech C270”, serão aceitos outras Webcams de especificação igual ou superior.</t>
    </r>
  </si>
  <si>
    <r>
      <t xml:space="preserve">WebCam </t>
    </r>
    <r>
      <rPr>
        <sz val="12"/>
        <color rgb="FF000000"/>
        <rFont val="Calibri"/>
        <family val="2"/>
        <scheme val="minor"/>
      </rPr>
      <t>– Resolução máxima de 1080p a 30 qps e 720p a 60 qps. Foco automático. Lente de vidro. Microfone Stereo integrado. Alcance do microfone de até 1 metro. Campo de visão diagonal de 78º. Zoom digital de 1,2x. Clipe integrado para fixação que se ajusta a monitores e com orifício rosqueado para a fixação em tripés. Compatível com Windows 8 ou superiores, MacOS 10.10 ou superiores, ChomeOS. Caixa contém uma webcam com cabo anexo de 1,5 metro e conector USB-A, tripé, documentação de usuário. Modelo de referência: Logitech C922 ProHD.</t>
    </r>
  </si>
  <si>
    <r>
      <rPr>
        <b/>
        <sz val="12"/>
        <rFont val="Calibri"/>
        <family val="2"/>
        <scheme val="minor"/>
      </rPr>
      <t xml:space="preserve">WebCam </t>
    </r>
    <r>
      <rPr>
        <sz val="12"/>
        <rFont val="Calibri"/>
        <family val="2"/>
        <scheme val="minor"/>
      </rPr>
      <t>com Tecnologia de processamento de imagem avançada, Foco fixo otimizado, Processamento de imagem dinâmica. Resolução: 1080p 60 fps, 1080p 30 fps, 720p 60 fps; Com Microfone embutido, Resoluções suportadas (descomprimidas):	1080p60, 1080p30, 720p60, 720p30, 540p60, 540p30; Faixa de foco:	30 - 120 cm
Abertura:	F/2.4; Comprimento focal:	24 mm (*equivalente a full frame); Campo de visão:	82° (diagonal); Sensor:	Sony® STARVIS™CMOS; Conexão:	USB 3.0 (ou melhor), tipo c. Modelo de 10WAA9901 - WEBCAM ELGATO FACECAM, FULL HD 1080P, USB; serão aceitos outros modelos de hub com especificação igual ou superior.</t>
    </r>
  </si>
  <si>
    <r>
      <rPr>
        <b/>
        <sz val="12"/>
        <color theme="1"/>
        <rFont val="Calibri"/>
        <family val="2"/>
        <scheme val="minor"/>
      </rPr>
      <t>Headset</t>
    </r>
    <r>
      <rPr>
        <sz val="12"/>
        <color theme="1"/>
        <rFont val="Calibri"/>
        <family val="2"/>
        <scheme val="minor"/>
      </rPr>
      <t xml:space="preserve"> Impedância de entrada: 32ohms; Sensibilidade (headphone): 94dBV/Pa +/- 3dB; Sensibilidade (microfone): -17dBV/Pa +/- 4dB; Resposta de frequência (Headset): 20Hz - 20kHz; Resposta de frequência (Microfone): 100Hz -10kHz; Comprimento do cabo: 2,3m; Compatibilidade OS: Windows 10, Windows 8, Windows 7; Conexões: Compatível com USB-A (1.1, 2.0, 3.0); Peso: 0,200Kg; *Para efeitos de referência, foi utilizado o Headset “Logitech H390”, serão aceitos outros Headsets de especificação igual ou superior.</t>
    </r>
  </si>
  <si>
    <r>
      <rPr>
        <b/>
        <sz val="12"/>
        <color rgb="FF000000"/>
        <rFont val="Calibri"/>
        <family val="2"/>
        <scheme val="minor"/>
      </rPr>
      <t>Fone de ouvido</t>
    </r>
    <r>
      <rPr>
        <sz val="12"/>
        <color rgb="FF000000"/>
        <rFont val="Calibri"/>
        <family val="2"/>
        <scheme val="minor"/>
      </rPr>
      <t xml:space="preserve"> com cancelador de ruído - Headphone Bluetooth com Cancelamento de Ruído; Tipo: On Ear; Sensibilidade: 100dB; Resposta de Frequência: 20Hz-20kHz; Conectividade: Bluetooth; Versão do Bluetooth: 5.0; Duração da bateria: Aproximadamente 35 Horas; Microfone: Sim; - Controle de Volume: Sim; Play/Pause Música: Sim; Conector: 3.5 mm (P2). Referência: JBL TUNE 760NC</t>
    </r>
  </si>
  <si>
    <r>
      <t>HeadSet Gamer</t>
    </r>
    <r>
      <rPr>
        <sz val="12"/>
        <color rgb="FF000000"/>
        <rFont val="Calibri"/>
        <family val="2"/>
        <scheme val="minor"/>
      </rPr>
      <t xml:space="preserve"> - Headset com driver de 40mm. Resposta de frequência entre 20 e 20.000 HZ. Sensibilidade do driver de 96 dB. Impedância de entrada 32 ohms. Microfone integrado com haste flexível. Alça acolchoada. Almofadas no sistema over-ear. Plug de conexão 3,5mm. Modelo de referência: JBL Quantum 100.</t>
    </r>
  </si>
  <si>
    <r>
      <rPr>
        <b/>
        <sz val="12"/>
        <rFont val="Calibri"/>
        <family val="2"/>
        <scheme val="minor"/>
      </rPr>
      <t>Cabo HDMI</t>
    </r>
    <r>
      <rPr>
        <sz val="12"/>
        <rFont val="Calibri"/>
        <family val="2"/>
        <scheme val="minor"/>
      </rPr>
      <t xml:space="preserve"> 5 metros 1 conector de entrada HDMI e 1 conector de saída HDMI (macho, macho) Comprimento mínimo de 5 metros Resoluções: 480i, 480p, 720i, 720p, 1080i e 1080p</t>
    </r>
  </si>
  <si>
    <r>
      <rPr>
        <b/>
        <sz val="12"/>
        <rFont val="Calibri"/>
        <family val="2"/>
        <scheme val="minor"/>
      </rPr>
      <t xml:space="preserve">Cabo HDMI </t>
    </r>
    <r>
      <rPr>
        <sz val="12"/>
        <rFont val="Calibri"/>
        <family val="2"/>
        <scheme val="minor"/>
      </rPr>
      <t>com 1 conector de entrada HDMI e 1 conector de saída HDMI (macho, macho).</t>
    </r>
    <r>
      <rPr>
        <b/>
        <sz val="12"/>
        <rFont val="Calibri"/>
        <family val="2"/>
        <scheme val="minor"/>
      </rPr>
      <t xml:space="preserve"> </t>
    </r>
    <r>
      <rPr>
        <sz val="12"/>
        <rFont val="Calibri"/>
        <family val="2"/>
        <scheme val="minor"/>
      </rPr>
      <t>Comprimento mínimo de 7 metros Resoluções: 480i, 480p, 720i, 720p, 1080i e 1080p Blindagem Tripla.</t>
    </r>
  </si>
  <si>
    <r>
      <rPr>
        <b/>
        <sz val="12"/>
        <rFont val="Calibri"/>
        <family val="2"/>
        <scheme val="minor"/>
      </rPr>
      <t>Cabo HDMI</t>
    </r>
    <r>
      <rPr>
        <sz val="12"/>
        <rFont val="Calibri"/>
        <family val="2"/>
        <scheme val="minor"/>
      </rPr>
      <t xml:space="preserve"> 10 metros</t>
    </r>
    <r>
      <rPr>
        <b/>
        <sz val="12"/>
        <rFont val="Calibri"/>
        <family val="2"/>
        <scheme val="minor"/>
      </rPr>
      <t>:</t>
    </r>
    <r>
      <rPr>
        <sz val="12"/>
        <rFont val="Calibri"/>
        <family val="2"/>
        <scheme val="minor"/>
      </rPr>
      <t xml:space="preserve"> resolução suportada PC: wide PC: Wide Ultra HD (2560 × 1600), Full HD (1920x1200), 4K (3840 x 2160); 8k. HDTV: 480p, 720p, 1080i e 1080p, 4K(60Hz), 3D. Tipo de plug/conector: HDMI tipo A (padrão). Material do cabo: tipo híbrido com fibra e fio de cobre. Revestimento do cabo: PVC altamente resistente e flexível. Material da ponta: cobre nu, gold</t>
    </r>
  </si>
  <si>
    <r>
      <rPr>
        <b/>
        <sz val="12"/>
        <rFont val="Calibri"/>
        <family val="2"/>
        <scheme val="minor"/>
      </rPr>
      <t>Cabo HDMI</t>
    </r>
    <r>
      <rPr>
        <sz val="12"/>
        <rFont val="Calibri"/>
        <family val="2"/>
        <scheme val="minor"/>
      </rPr>
      <t xml:space="preserve"> 20 metros com 1 conector de entrada HDMI e 1 conector de saída HDMI (macho, macho) Comprimento mínimo de 20 metros Resoluções: 480i, 480p, 720i, 720p, 1080i e 1080p Blindagem Tripla.</t>
    </r>
  </si>
  <si>
    <r>
      <rPr>
        <b/>
        <sz val="12"/>
        <color rgb="FF000000"/>
        <rFont val="Calibri"/>
        <family val="2"/>
        <scheme val="minor"/>
      </rPr>
      <t>Cabo HDMI</t>
    </r>
    <r>
      <rPr>
        <sz val="12"/>
        <color rgb="FF000000"/>
        <rFont val="Calibri"/>
        <family val="2"/>
        <scheme val="minor"/>
      </rPr>
      <t xml:space="preserve"> 2.0 Fibra Óptica 4k de 20 Metros 60Hz 18Gbps Características: PC:  Wide Ultra HD (2560 × 1600),  Full HD (1920x1200), 4K (3840 x 2160); 8k HDTV : 480p, 720p, 1080i e 1080p, 4K(60Hz), 3D.HDTV : 480p, 720p, 1080i e 1080p, 4K(60Hz), 3D. Tipo de plug/conector: HDMI tipo A (padrão) Material do cabo: Tipo híbrido com fibra e fio de cobre. Revestimento do cabo: PVC altamente resistente e flexível. Material da ponta: Cobre nu, gold.</t>
    </r>
  </si>
  <si>
    <r>
      <rPr>
        <b/>
        <sz val="12"/>
        <color rgb="FF000000"/>
        <rFont val="Calibri"/>
        <family val="2"/>
        <scheme val="minor"/>
      </rPr>
      <t>Cabo HDMI</t>
    </r>
    <r>
      <rPr>
        <sz val="12"/>
        <color rgb="FF000000"/>
        <rFont val="Calibri"/>
        <family val="2"/>
        <scheme val="minor"/>
      </rPr>
      <t>, fibra ótica: Características: tamanho cabo 30 metros. - Resoluções suportadas: PC: Wide Ultra HD (2560 × 1600), Full HD (1920x1200), 4K (3840 x 2160); 8k HDTV : 480p, 720p, 1080i e 1080p, 4K(60Hz), 3D. - Tipo de plug/conector: HDMI tipo A (padrão) - Material do cabo: Tipo híbrido com fibra e fio de cobre. - Revestimento do cabo: PVC altamente resistente e flexível. -Material da ponta: Cobre nu, gold.</t>
    </r>
  </si>
  <si>
    <r>
      <rPr>
        <b/>
        <sz val="12"/>
        <rFont val="Calibri"/>
        <family val="2"/>
        <scheme val="minor"/>
      </rPr>
      <t>Cabo HDMI</t>
    </r>
    <r>
      <rPr>
        <sz val="12"/>
        <rFont val="Calibri"/>
        <family val="2"/>
        <scheme val="minor"/>
      </rPr>
      <t xml:space="preserve"> Características: tamanho cabo 50 metros. - Resoluções suportadas: PC: Wide Ultra HD (2560 × 1600), Full HD (1920x1200), 4K (3840 x 2160); 8k HDTV : 480p, 720p, 1080i e 1080p, 4K(60Hz), 3D. - Tipo de plug/conector: HDMI tipo A (padrão) - Material do cabo: Tipo híbrido com fibra e fio de cobre. - Revestimento do cabo: PVC altamente resistente e flexível. -Material da ponta: Cobre nu, gold.</t>
    </r>
  </si>
  <si>
    <r>
      <rPr>
        <b/>
        <sz val="12"/>
        <rFont val="Calibri"/>
        <family val="2"/>
        <scheme val="minor"/>
      </rPr>
      <t>SSD</t>
    </r>
    <r>
      <rPr>
        <sz val="12"/>
        <rFont val="Calibri"/>
        <family val="2"/>
        <scheme val="minor"/>
      </rPr>
      <t xml:space="preserve"> 480 Gb, SATA, formato 2,5", Leitura 500MB/s, Gravação 450MB/s.</t>
    </r>
  </si>
  <si>
    <r>
      <rPr>
        <b/>
        <sz val="12"/>
        <rFont val="Calibri"/>
        <family val="2"/>
        <scheme val="minor"/>
      </rPr>
      <t xml:space="preserve">SSD </t>
    </r>
    <r>
      <rPr>
        <sz val="12"/>
        <rFont val="Calibri"/>
        <family val="2"/>
        <scheme val="minor"/>
      </rPr>
      <t>500 GB, NVMe M.2 2280, Leitura até 3500MB/s e Gravação até 2100MB/s, Etiqueta Nacional de Eficiência Energética (ENCE) ?A+. Modelo Referencia: Kingston NV2 500GB</t>
    </r>
  </si>
  <si>
    <r>
      <rPr>
        <b/>
        <sz val="12"/>
        <rFont val="Calibri"/>
        <family val="2"/>
        <scheme val="minor"/>
      </rPr>
      <t>SSD Externo</t>
    </r>
    <r>
      <rPr>
        <sz val="12"/>
        <rFont val="Calibri"/>
        <family val="2"/>
        <scheme val="minor"/>
      </rPr>
      <t xml:space="preserve"> 1 TB. Requisitos mínimos: velocidade de leitura até 1050MB/s e velocidade de gravação até 1000MB/s. Marca/Modelo de referência:Kingston / SXS1000/1000G</t>
    </r>
  </si>
  <si>
    <r>
      <t xml:space="preserve">SSD </t>
    </r>
    <r>
      <rPr>
        <sz val="12"/>
        <rFont val="Calibri"/>
        <family val="2"/>
        <scheme val="minor"/>
      </rPr>
      <t>NVME M2 1TB, Leitura 3500MB/s e Gravação 3000MB/s; Leitura 3500MB/s e Gravação 3000MB/s.  Modelo de referência: Samsung MZ-V8V1T0BW</t>
    </r>
  </si>
  <si>
    <r>
      <t>SSD Externo</t>
    </r>
    <r>
      <rPr>
        <sz val="12"/>
        <color rgb="FF000000"/>
        <rFont val="Calibri"/>
        <family val="2"/>
        <scheme val="minor"/>
      </rPr>
      <t>, capacidade: 2 TB, velocidade de leitura de até 1000Mbs, desempenho de gravação sequencial de até 1000Mbs, protocolo de Interface: Usb 3.1 Gen 2 x 2.</t>
    </r>
  </si>
  <si>
    <r>
      <rPr>
        <b/>
        <sz val="12"/>
        <rFont val="Calibri"/>
        <family val="2"/>
        <scheme val="minor"/>
      </rPr>
      <t>SSD Externo</t>
    </r>
    <r>
      <rPr>
        <sz val="12"/>
        <rFont val="Calibri"/>
        <family val="2"/>
        <scheme val="minor"/>
      </rPr>
      <t>, capacidade: 4 TB, velocidade de leitura de até 2000Mbs, desempenho de gravação sequencial de até 2000Mbs, protocolo de Interface: Usb 3.2 Gen 2 x 2.</t>
    </r>
  </si>
  <si>
    <r>
      <rPr>
        <b/>
        <sz val="12"/>
        <rFont val="Calibri"/>
        <family val="2"/>
        <scheme val="minor"/>
      </rPr>
      <t>Disco Rígido</t>
    </r>
    <r>
      <rPr>
        <sz val="12"/>
        <rFont val="Calibri"/>
        <family val="2"/>
        <scheme val="minor"/>
      </rPr>
      <t xml:space="preserve"> SATA 4TB com 256MB de cache, 7200 rpm, formato 3,5"</t>
    </r>
  </si>
  <si>
    <r>
      <rPr>
        <b/>
        <sz val="12"/>
        <color rgb="FF000000"/>
        <rFont val="Calibri"/>
        <family val="2"/>
        <scheme val="minor"/>
      </rPr>
      <t>Capa de Proteção</t>
    </r>
    <r>
      <rPr>
        <sz val="12"/>
        <color rgb="FF000000"/>
        <rFont val="Calibri"/>
        <family val="2"/>
        <scheme val="minor"/>
      </rPr>
      <t xml:space="preserve"> para Tablet</t>
    </r>
    <r>
      <rPr>
        <b/>
        <sz val="12"/>
        <color rgb="FF000000"/>
        <rFont val="Calibri"/>
        <family val="2"/>
        <scheme val="minor"/>
      </rPr>
      <t xml:space="preserve">, </t>
    </r>
    <r>
      <rPr>
        <sz val="12"/>
        <color rgb="FF000000"/>
        <rFont val="Calibri"/>
        <family val="2"/>
        <scheme val="minor"/>
      </rPr>
      <t>Base giratória Compatível com posicionamento da tela na horizontal ou vertical para vários níveis de inclinação, local para guardar a S Pen, aberturas compatíveis para carregador, câmera, fone de ouvido e botões do Tablet Samsung Galaxy Tab S7 FE 12,4 polegadas</t>
    </r>
  </si>
  <si>
    <r>
      <rPr>
        <b/>
        <sz val="12"/>
        <color theme="1"/>
        <rFont val="Calibri"/>
        <family val="2"/>
        <scheme val="minor"/>
      </rPr>
      <t>Spray para limpeza</t>
    </r>
    <r>
      <rPr>
        <sz val="12"/>
        <color theme="1"/>
        <rFont val="Calibri"/>
        <family val="2"/>
        <scheme val="minor"/>
      </rPr>
      <t xml:space="preserve"> de contatos elétricos e componentes eletrônicos. Embalagem de 300ml.</t>
    </r>
  </si>
  <si>
    <r>
      <rPr>
        <b/>
        <sz val="12"/>
        <color theme="1"/>
        <rFont val="Calibri"/>
        <family val="2"/>
        <scheme val="minor"/>
      </rPr>
      <t>Pasta térmica:</t>
    </r>
    <r>
      <rPr>
        <sz val="12"/>
        <color theme="1"/>
        <rFont val="Calibri"/>
        <family val="2"/>
        <scheme val="minor"/>
      </rPr>
      <t xml:space="preserve"> Condutividade térmica (Wmk) 1,2Wmk (norma técnica ISSO 8301:1991). Ponto de gota inexistente. Embalagem mínimo 50g</t>
    </r>
  </si>
  <si>
    <r>
      <rPr>
        <b/>
        <sz val="12"/>
        <color theme="1"/>
        <rFont val="Calibri"/>
        <family val="2"/>
        <scheme val="minor"/>
      </rPr>
      <t>Álcool Isopropílico</t>
    </r>
    <r>
      <rPr>
        <sz val="12"/>
        <color theme="1"/>
        <rFont val="Calibri"/>
        <family val="2"/>
        <scheme val="minor"/>
      </rPr>
      <t xml:space="preserve"> Líquido 99,8% 500ml</t>
    </r>
  </si>
  <si>
    <r>
      <t>Bateria compatível com notebook Dell Latitude 3400</t>
    </r>
    <r>
      <rPr>
        <sz val="12"/>
        <rFont val="Calibri"/>
        <family val="2"/>
        <scheme val="minor"/>
      </rPr>
      <t>, quantidade de células: lítio-polímero, capacidade: 3400 mah, tensão (voltagem): 11.4 v, tensões equivalentes: 10.8v = 11.1v e 14.4v = 14.8v</t>
    </r>
  </si>
  <si>
    <r>
      <t>Cartucho</t>
    </r>
    <r>
      <rPr>
        <sz val="12"/>
        <rFont val="Calibri"/>
        <family val="2"/>
        <scheme val="minor"/>
      </rPr>
      <t xml:space="preserve"> de Tinta HP 728 Amarelo DesignJet, 300ml</t>
    </r>
  </si>
  <si>
    <r>
      <t>Cartucho</t>
    </r>
    <r>
      <rPr>
        <sz val="12"/>
        <rFont val="Calibri"/>
        <family val="2"/>
        <scheme val="minor"/>
      </rPr>
      <t xml:space="preserve"> de Tinta HP 728 Ciano DesignJet, 300ml </t>
    </r>
  </si>
  <si>
    <r>
      <t>Cartucho</t>
    </r>
    <r>
      <rPr>
        <sz val="12"/>
        <rFont val="Calibri"/>
        <family val="2"/>
        <scheme val="minor"/>
      </rPr>
      <t xml:space="preserve"> de Tinta HP 728 Magenta DesignJet, 300ml </t>
    </r>
  </si>
  <si>
    <r>
      <t>Cartucho</t>
    </r>
    <r>
      <rPr>
        <sz val="12"/>
        <rFont val="Calibri"/>
        <family val="2"/>
        <scheme val="minor"/>
      </rPr>
      <t xml:space="preserve"> de Tinta HP 728 Preto Fosco DesignJet, 300ml </t>
    </r>
  </si>
  <si>
    <r>
      <rPr>
        <b/>
        <sz val="12"/>
        <color rgb="FF000000"/>
        <rFont val="Calibri"/>
        <family val="2"/>
        <scheme val="minor"/>
      </rPr>
      <t>Filamento</t>
    </r>
    <r>
      <rPr>
        <sz val="12"/>
        <color rgb="FF000000"/>
        <rFont val="Calibri"/>
        <family val="2"/>
        <scheme val="minor"/>
      </rPr>
      <t xml:space="preserve"> para impressora 3D  ABS Premium, Diâmetro: 1.75mm ± 0.05mm, Peso: 1KG, Material: ABS de alta resistência, Temperatura de Impressão: 230°C - 250°C</t>
    </r>
  </si>
  <si>
    <r>
      <rPr>
        <b/>
        <sz val="12"/>
        <color rgb="FF000000"/>
        <rFont val="Calibri"/>
        <family val="2"/>
        <scheme val="minor"/>
      </rPr>
      <t>Filamento</t>
    </r>
    <r>
      <rPr>
        <sz val="12"/>
        <color rgb="FF000000"/>
        <rFont val="Calibri"/>
        <family val="2"/>
        <scheme val="minor"/>
      </rPr>
      <t xml:space="preserve"> para impressora 3D  PETG Premium, Diâmetro: 1.75mm ± 0.05mm, Peso: 1KG, Material: PETG de alta durabilidade, Temperatura de Impressão: 220°C - 250°C</t>
    </r>
  </si>
  <si>
    <r>
      <rPr>
        <b/>
        <sz val="12"/>
        <color rgb="FF000000"/>
        <rFont val="Calibri"/>
        <family val="2"/>
        <scheme val="minor"/>
      </rPr>
      <t>Filamento</t>
    </r>
    <r>
      <rPr>
        <sz val="12"/>
        <color rgb="FF000000"/>
        <rFont val="Calibri"/>
        <family val="2"/>
        <scheme val="minor"/>
      </rPr>
      <t xml:space="preserve"> para impressora 3D PLA Premium, Diâmetro: 1.75mm ± 0.03mm, Peso: 1KG, Temperatura de Impressão: 190°C - 220°C.</t>
    </r>
  </si>
  <si>
    <r>
      <rPr>
        <b/>
        <sz val="12"/>
        <color rgb="FF000000"/>
        <rFont val="Calibri"/>
        <family val="2"/>
        <scheme val="minor"/>
      </rPr>
      <t>Filamento</t>
    </r>
    <r>
      <rPr>
        <sz val="12"/>
        <color rgb="FF000000"/>
        <rFont val="Calibri"/>
        <family val="2"/>
        <scheme val="minor"/>
      </rPr>
      <t xml:space="preserve"> para impressora 3D PLA Silk, Diâmetro: 1.75mm ± 0.02mm, Peso: 1KG, Temperatura de Impressão: 205°C - 230°C.</t>
    </r>
  </si>
  <si>
    <r>
      <rPr>
        <b/>
        <sz val="12"/>
        <color rgb="FF000000"/>
        <rFont val="Calibri"/>
        <family val="2"/>
        <scheme val="minor"/>
      </rPr>
      <t>Filamento</t>
    </r>
    <r>
      <rPr>
        <sz val="12"/>
        <color rgb="FF000000"/>
        <rFont val="Calibri"/>
        <family val="2"/>
        <scheme val="minor"/>
      </rPr>
      <t xml:space="preserve"> para impressora 3D TPU Premium, Diâmetro: 1.75mm ± 0.05mm, Peso: 1KG, Material: TPU de alta elasticidade, Temperatura de Impressão: 210°C - 230°C</t>
    </r>
  </si>
  <si>
    <r>
      <rPr>
        <b/>
        <sz val="12"/>
        <color rgb="FF000000"/>
        <rFont val="Calibri"/>
        <family val="2"/>
        <scheme val="minor"/>
      </rPr>
      <t>Filamento</t>
    </r>
    <r>
      <rPr>
        <sz val="12"/>
        <color rgb="FF000000"/>
        <rFont val="Calibri"/>
        <family val="2"/>
        <scheme val="minor"/>
      </rPr>
      <t xml:space="preserve"> para Impressora 3D, Filamento PETG de diâmetro 1,75 mm, para Impressora 3D, fornecidas em carretéis de 1,0 kg, com qualidade do material compatível com a precisão requerida, de fornecedores nacionais e estrangeiros.</t>
    </r>
  </si>
  <si>
    <r>
      <rPr>
        <b/>
        <sz val="12"/>
        <color rgb="FF000000"/>
        <rFont val="Calibri"/>
        <family val="2"/>
        <scheme val="minor"/>
      </rPr>
      <t>Filamento</t>
    </r>
    <r>
      <rPr>
        <sz val="12"/>
        <color rgb="FF000000"/>
        <rFont val="Calibri"/>
        <family val="2"/>
        <scheme val="minor"/>
      </rPr>
      <t xml:space="preserve"> para Impressora 3D, Filamento PLA de diâmetro 1,75 mm, para Impressora 3D, fornecidas em carretéis de 1,0 kg, com qualidade do material compatível com a precisão requerida, de fornecedores nacionais e estrangeiros.</t>
    </r>
  </si>
  <si>
    <r>
      <rPr>
        <b/>
        <sz val="12"/>
        <rFont val="Calibri"/>
        <family val="2"/>
        <scheme val="minor"/>
      </rPr>
      <t>Filamento</t>
    </r>
    <r>
      <rPr>
        <sz val="12"/>
        <rFont val="Calibri"/>
        <family val="2"/>
        <scheme val="minor"/>
      </rPr>
      <t xml:space="preserve"> para Impressora 3D, Filamento TPU Flexível de diâmetro 1,75 mm, fornecidas em carretéis de 0,8 kg (800 g), com qualidade do material compatível com a precisão de impressoras 3D de aplicação profissional, de fornecedores nacionais e estrangeiros.</t>
    </r>
  </si>
  <si>
    <r>
      <rPr>
        <b/>
        <sz val="12"/>
        <color rgb="FF000000"/>
        <rFont val="Calibri"/>
        <family val="2"/>
        <scheme val="minor"/>
      </rPr>
      <t>Resina</t>
    </r>
    <r>
      <rPr>
        <sz val="12"/>
        <color rgb="FF000000"/>
        <rFont val="Calibri"/>
        <family val="2"/>
        <scheme val="minor"/>
      </rPr>
      <t xml:space="preserve"> para Impressora 3D, Resina sensível a UV, compatível com máquinas mSLA (SLA por LCD), fornecidas em frasco protetor de 1Kg, Solidificação por comprimento de onda na faixa 400nm a 410nm, com qualidade do material compatível com a precisão de impressoras 3D de aplicação profissional, de fornecedores nacionais e estrangeiros. Cor a ser definida no momento do pedido/emissão da Autorização de Fornecimento.</t>
    </r>
  </si>
  <si>
    <t xml:space="preserve">10539-2-001 </t>
  </si>
  <si>
    <t>PEÇA</t>
  </si>
  <si>
    <t>08707-6-001</t>
  </si>
  <si>
    <t>08707-6-003</t>
  </si>
  <si>
    <t>33903017</t>
  </si>
  <si>
    <t>10540-6-003</t>
  </si>
  <si>
    <t>075060001</t>
  </si>
  <si>
    <t>12092-8-007</t>
  </si>
  <si>
    <t xml:space="preserve">12533-4-001 </t>
  </si>
  <si>
    <t>12534-2-008</t>
  </si>
  <si>
    <t>12534-2-014</t>
  </si>
  <si>
    <t>12533-4-001</t>
  </si>
  <si>
    <t>02472-4-006</t>
  </si>
  <si>
    <t>10694-1-001</t>
  </si>
  <si>
    <t>08766-1-042</t>
  </si>
  <si>
    <t>00485-5-752</t>
  </si>
  <si>
    <t>12238-6-038</t>
  </si>
  <si>
    <t>12248-3-206</t>
  </si>
  <si>
    <r>
      <t>VIGÊNCIA DA ATA: 06/01/2025 até 06</t>
    </r>
    <r>
      <rPr>
        <b/>
        <sz val="14"/>
        <rFont val="Calibri"/>
        <family val="2"/>
        <scheme val="minor"/>
      </rPr>
      <t>/01/2026</t>
    </r>
  </si>
  <si>
    <t>Qtde Aditivada</t>
  </si>
  <si>
    <t>Quantidade disponível para aditivar</t>
  </si>
  <si>
    <t>Qtde 1º TA EMPRESA (CENTRO)</t>
  </si>
  <si>
    <t>%  1º TA TA EMPRESA (CENTRO)</t>
  </si>
  <si>
    <t>VALOR  1º TA EMPRESA (CENTRO)</t>
  </si>
  <si>
    <t>QUANTIDADE DISPONÍVEL PARA ADITIVAR</t>
  </si>
  <si>
    <t>Item</t>
  </si>
  <si>
    <t>Percentual Carona</t>
  </si>
  <si>
    <t>Órgão 1</t>
  </si>
  <si>
    <t>Órgão 2</t>
  </si>
  <si>
    <t>Órgão 3</t>
  </si>
  <si>
    <t>Órgão 4</t>
  </si>
  <si>
    <t>Carona</t>
  </si>
  <si>
    <t>Reitoria</t>
  </si>
  <si>
    <t>PROEX/PROPPG</t>
  </si>
  <si>
    <t>BU</t>
  </si>
  <si>
    <t>ESAG</t>
  </si>
  <si>
    <t>CEART</t>
  </si>
  <si>
    <t>FAED</t>
  </si>
  <si>
    <t>CEAD</t>
  </si>
  <si>
    <t>CEFID</t>
  </si>
  <si>
    <t>CERES</t>
  </si>
  <si>
    <t>CESFI</t>
  </si>
  <si>
    <t>CCT</t>
  </si>
  <si>
    <t>CEPLAN</t>
  </si>
  <si>
    <t>CEAVI</t>
  </si>
  <si>
    <t>CAV</t>
  </si>
  <si>
    <t>CEO</t>
  </si>
  <si>
    <t>CESMO</t>
  </si>
  <si>
    <t>Controle Aditivos Disponíveis</t>
  </si>
  <si>
    <t>Controle Saldo Disponível</t>
  </si>
  <si>
    <t>Controle Saldo Utilizado</t>
  </si>
  <si>
    <t>Percentual Utilizado</t>
  </si>
  <si>
    <t>Saldo Total Utilizado da Ata</t>
  </si>
  <si>
    <t>Saldo Total Aditivado da Ata</t>
  </si>
  <si>
    <t>Valor Total Aditivado</t>
  </si>
  <si>
    <t>Controle Percentual Utilizado</t>
  </si>
  <si>
    <t xml:space="preserve">Reitoria </t>
  </si>
  <si>
    <t xml:space="preserve">PROEX/PROPPG </t>
  </si>
  <si>
    <t xml:space="preserve">BU </t>
  </si>
  <si>
    <t xml:space="preserve">ESAG </t>
  </si>
  <si>
    <t xml:space="preserve">CEART </t>
  </si>
  <si>
    <t xml:space="preserve">FAED </t>
  </si>
  <si>
    <t xml:space="preserve">CEAD </t>
  </si>
  <si>
    <t xml:space="preserve">CEFID </t>
  </si>
  <si>
    <t xml:space="preserve">CERES </t>
  </si>
  <si>
    <t xml:space="preserve">CESFI </t>
  </si>
  <si>
    <t xml:space="preserve">CCT </t>
  </si>
  <si>
    <t xml:space="preserve">CEPLAN </t>
  </si>
  <si>
    <t xml:space="preserve">CEAVI </t>
  </si>
  <si>
    <t xml:space="preserve">CAV </t>
  </si>
  <si>
    <t xml:space="preserve">CEO </t>
  </si>
  <si>
    <t xml:space="preserve">CESMO </t>
  </si>
  <si>
    <t xml:space="preserve"> Reitoria</t>
  </si>
  <si>
    <t xml:space="preserve"> PROEX/PROPPG</t>
  </si>
  <si>
    <t xml:space="preserve"> BU</t>
  </si>
  <si>
    <t xml:space="preserve"> ESAG</t>
  </si>
  <si>
    <t xml:space="preserve">  CEART</t>
  </si>
  <si>
    <t xml:space="preserve"> FAED</t>
  </si>
  <si>
    <t xml:space="preserve"> CEAD</t>
  </si>
  <si>
    <t xml:space="preserve"> CEFID</t>
  </si>
  <si>
    <t xml:space="preserve"> CERES</t>
  </si>
  <si>
    <t xml:space="preserve"> CESFI</t>
  </si>
  <si>
    <t xml:space="preserve"> CCT</t>
  </si>
  <si>
    <t xml:space="preserve"> CEPLAN</t>
  </si>
  <si>
    <t xml:space="preserve"> CEAVI</t>
  </si>
  <si>
    <t xml:space="preserve"> CAV</t>
  </si>
  <si>
    <t xml:space="preserve"> CEO</t>
  </si>
  <si>
    <t xml:space="preserve"> CESMO</t>
  </si>
  <si>
    <t xml:space="preserve"> Reitoria </t>
  </si>
  <si>
    <t xml:space="preserve"> PROEX/PROPPG </t>
  </si>
  <si>
    <t xml:space="preserve"> BU </t>
  </si>
  <si>
    <t xml:space="preserve"> ESAG </t>
  </si>
  <si>
    <t xml:space="preserve"> CEART </t>
  </si>
  <si>
    <t xml:space="preserve"> FAED </t>
  </si>
  <si>
    <t xml:space="preserve"> CEAD </t>
  </si>
  <si>
    <t xml:space="preserve"> CEFID </t>
  </si>
  <si>
    <t xml:space="preserve"> CERES </t>
  </si>
  <si>
    <t xml:space="preserve"> CESFI </t>
  </si>
  <si>
    <t xml:space="preserve"> CCT </t>
  </si>
  <si>
    <t xml:space="preserve"> CEPLAN </t>
  </si>
  <si>
    <t xml:space="preserve"> CEAVI </t>
  </si>
  <si>
    <t xml:space="preserve"> CAV </t>
  </si>
  <si>
    <t xml:space="preserve"> CEO </t>
  </si>
  <si>
    <t xml:space="preserve"> CESMO </t>
  </si>
  <si>
    <t>Quantidade Receb/Cedida</t>
  </si>
  <si>
    <t>Quantidade Aditivada Própria</t>
  </si>
  <si>
    <t>Quantidade Aditivos recebidos</t>
  </si>
  <si>
    <t>Quantidade Aditivos cedidos</t>
  </si>
  <si>
    <t xml:space="preserve">QUANTIDADE UTILIZADA da Ata </t>
  </si>
  <si>
    <t>QUANTIDADE UTILIZADA Total</t>
  </si>
  <si>
    <t>Qtde Utilizada Total</t>
  </si>
  <si>
    <t>Qtde Utilizada Ata</t>
  </si>
  <si>
    <t xml:space="preserve">Saldo Total Original Utilizado da Ata </t>
  </si>
  <si>
    <t>HeadSet Gamer - Headset com driver de 40mm. Resposta de frequência entre 20 e 20.000 HZ. Sensibilidade do driver de 96 dB. Impedância de entrada 32 ohms. Microfone integrado com haste flexível. Alça acolchoada. Almofadas no sistema over-ear. Plug de conexão 3,5mm. Modelo de referência: JBL Quantum 100.</t>
  </si>
  <si>
    <t xml:space="preserve"> PE 1664/2024 - SGPe 37706/2024</t>
  </si>
  <si>
    <t>SGPe (ÓRGÃO) XXX/2025</t>
  </si>
  <si>
    <t>INSERIR ÓRGÃO</t>
  </si>
  <si>
    <t xml:space="preserve">Quantidade Carona </t>
  </si>
  <si>
    <t>TOTAL</t>
  </si>
  <si>
    <t>ÓRGÃO A</t>
  </si>
  <si>
    <t>ÓRGÃO B</t>
  </si>
  <si>
    <t>ÓRGÃO C</t>
  </si>
  <si>
    <t>ÓRGÃO D</t>
  </si>
  <si>
    <t xml:space="preserve">Passível de Carona </t>
  </si>
  <si>
    <t xml:space="preserve">Saldo RESTANTE para CARONA </t>
  </si>
  <si>
    <t>PREÇOS</t>
  </si>
  <si>
    <r>
      <t xml:space="preserve"> </t>
    </r>
    <r>
      <rPr>
        <u/>
        <sz val="11"/>
        <rFont val="Calibri"/>
        <family val="2"/>
        <scheme val="minor"/>
      </rPr>
      <t>Quantidade cedida</t>
    </r>
    <r>
      <rPr>
        <sz val="11"/>
        <rFont val="Calibri"/>
        <family val="2"/>
        <scheme val="minor"/>
      </rPr>
      <t xml:space="preserve"> </t>
    </r>
    <r>
      <rPr>
        <b/>
        <sz val="11"/>
        <rFont val="Calibri"/>
        <family val="2"/>
        <scheme val="minor"/>
      </rPr>
      <t>por Solicitação</t>
    </r>
  </si>
  <si>
    <t>Quantidade Aditivada</t>
  </si>
  <si>
    <r>
      <rPr>
        <b/>
        <sz val="11"/>
        <rFont val="Calibri"/>
        <family val="2"/>
        <scheme val="minor"/>
      </rPr>
      <t xml:space="preserve">OBS: </t>
    </r>
    <r>
      <rPr>
        <b/>
        <u/>
        <sz val="11"/>
        <rFont val="Calibri"/>
        <family val="2"/>
        <scheme val="minor"/>
      </rPr>
      <t>VALOR MÍNIMO</t>
    </r>
    <r>
      <rPr>
        <b/>
        <sz val="11"/>
        <rFont val="Calibri"/>
        <family val="2"/>
        <scheme val="minor"/>
      </rPr>
      <t xml:space="preserve"> - AF - R$ 500,00</t>
    </r>
  </si>
  <si>
    <t>CENTRO PARTICIPANTE: REITORIA/SETIC</t>
  </si>
  <si>
    <t>CENTRO PARTICIPANTE: REITORIA (PROEX/PROPPG)</t>
  </si>
  <si>
    <t>AF nº  121/2025 Qtde. DT</t>
  </si>
  <si>
    <t>AF nº xxxx/2025 Qtde. DT</t>
  </si>
  <si>
    <t>M&amp;M IMPORTAÇÃO E ECOMMERCE DE INFORMÁTICA LTDA - CNPJ 27.414.128/0001-58</t>
  </si>
  <si>
    <t>AF nº  133/2025 Qtde. DT</t>
  </si>
  <si>
    <t>AF nº 135/2025 Qtde. DT</t>
  </si>
  <si>
    <t>AF nº 136/2025 Qtde. DT</t>
  </si>
  <si>
    <t xml:space="preserve"> AF nº  126/2025 Qtde. DT</t>
  </si>
  <si>
    <t>Kingston NV3 - SNV3S/500G.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</si>
</sst>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_-&quot;R$ &quot;* #,##0.00_-;&quot;-R$ &quot;* #,##0.00_-;_-&quot;R$ &quot;* \-??_-;_-@_-"/>
    <numFmt numFmtId="170" formatCode="_-* #,##0.00&quot; €&quot;_-;\-* #,##0.00&quot; €&quot;_-;_-* \-??&quot; €&quot;_-;_-@_-"/>
    <numFmt numFmtId="171" formatCode="_-* #,##0.00_-;\-* #,##0.00_-;_-* \-??_-;_-@_-"/>
    <numFmt numFmtId="172" formatCode="00"/>
    <numFmt numFmtId="173" formatCode="0.0000000%"/>
    <numFmt numFmtId="174" formatCode="&quot;R$&quot;\ #,##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sz val="20"/>
      <name val="Calibri"/>
      <family val="2"/>
      <scheme val="minor"/>
    </font>
    <font>
      <sz val="8"/>
      <name val="Calibri"/>
      <family val="2"/>
      <scheme val="minor"/>
    </font>
    <font>
      <sz val="10"/>
      <name val="Arial"/>
      <family val="2"/>
      <charset val="1"/>
    </font>
    <font>
      <b/>
      <sz val="18"/>
      <color rgb="FF003366"/>
      <name val="Cambria"/>
      <family val="2"/>
      <charset val="1"/>
    </font>
    <font>
      <b/>
      <sz val="11"/>
      <name val="Calibri"/>
      <family val="2"/>
      <scheme val="minor"/>
    </font>
    <font>
      <sz val="12"/>
      <name val="Calibri"/>
      <family val="2"/>
    </font>
    <font>
      <sz val="11"/>
      <name val="Calibri"/>
      <family val="2"/>
    </font>
    <font>
      <sz val="12"/>
      <color theme="1"/>
      <name val="Calibri"/>
      <family val="2"/>
      <scheme val="minor"/>
    </font>
    <font>
      <b/>
      <sz val="11"/>
      <name val="Calibri"/>
      <family val="2"/>
    </font>
    <font>
      <sz val="11"/>
      <name val="Arial"/>
      <family val="2"/>
    </font>
    <font>
      <u/>
      <sz val="11"/>
      <name val="Calibri"/>
      <family val="2"/>
    </font>
    <font>
      <sz val="12"/>
      <color rgb="FF242424"/>
      <name val="Calibri"/>
      <family val="2"/>
      <scheme val="minor"/>
    </font>
    <font>
      <sz val="11"/>
      <color rgb="FF000000"/>
      <name val="Arial"/>
      <family val="2"/>
    </font>
    <font>
      <sz val="12"/>
      <color rgb="FF000000"/>
      <name val="Calibri"/>
      <family val="2"/>
      <scheme val="minor"/>
    </font>
    <font>
      <u/>
      <sz val="11"/>
      <color indexed="8"/>
      <name val="Calibri"/>
      <family val="2"/>
    </font>
    <font>
      <sz val="11"/>
      <color indexed="8"/>
      <name val="Calibri"/>
      <family val="2"/>
    </font>
    <font>
      <i/>
      <sz val="11"/>
      <name val="Calibri"/>
      <family val="2"/>
    </font>
    <font>
      <sz val="9"/>
      <color indexed="81"/>
      <name val="Segoe UI"/>
      <family val="2"/>
    </font>
    <font>
      <b/>
      <sz val="9"/>
      <color indexed="81"/>
      <name val="Segoe UI"/>
      <family val="2"/>
    </font>
    <font>
      <b/>
      <sz val="12"/>
      <name val="Calibri"/>
      <family val="2"/>
      <scheme val="minor"/>
    </font>
    <font>
      <b/>
      <sz val="10"/>
      <name val="Arial"/>
      <family val="2"/>
    </font>
    <font>
      <u/>
      <sz val="9"/>
      <color indexed="81"/>
      <name val="Segoe UI"/>
      <family val="2"/>
    </font>
    <font>
      <sz val="10"/>
      <name val="Arial"/>
      <family val="2"/>
    </font>
    <font>
      <sz val="14"/>
      <name val="Calibri"/>
      <family val="2"/>
      <scheme val="minor"/>
    </font>
    <font>
      <sz val="16"/>
      <name val="Calibri"/>
      <family val="2"/>
      <scheme val="minor"/>
    </font>
    <font>
      <b/>
      <sz val="14"/>
      <name val="Calibri"/>
      <family val="2"/>
      <scheme val="minor"/>
    </font>
    <font>
      <b/>
      <sz val="16"/>
      <name val="Calibri"/>
      <family val="2"/>
      <scheme val="minor"/>
    </font>
    <font>
      <u/>
      <sz val="11"/>
      <name val="Calibri"/>
      <family val="2"/>
      <scheme val="minor"/>
    </font>
    <font>
      <sz val="8"/>
      <name val="Arial"/>
      <family val="2"/>
    </font>
    <font>
      <u/>
      <sz val="16"/>
      <name val="Calibri"/>
      <family val="2"/>
      <scheme val="minor"/>
    </font>
    <font>
      <u/>
      <sz val="16"/>
      <color rgb="FFFF0000"/>
      <name val="Calibri"/>
      <family val="2"/>
      <scheme val="minor"/>
    </font>
    <font>
      <b/>
      <sz val="10"/>
      <color rgb="FFFF0000"/>
      <name val="Arial"/>
      <family val="2"/>
    </font>
    <font>
      <sz val="10"/>
      <color theme="1"/>
      <name val="Arial"/>
      <family val="2"/>
    </font>
    <font>
      <b/>
      <sz val="12"/>
      <color theme="1"/>
      <name val="Calibri"/>
      <family val="2"/>
      <scheme val="minor"/>
    </font>
    <font>
      <b/>
      <sz val="12"/>
      <color rgb="FF000000"/>
      <name val="Calibri"/>
      <family val="2"/>
      <scheme val="minor"/>
    </font>
    <font>
      <sz val="10"/>
      <color theme="1"/>
      <name val="Arial"/>
      <family val="2"/>
    </font>
    <font>
      <b/>
      <sz val="10"/>
      <color theme="1"/>
      <name val="Arial"/>
      <family val="2"/>
    </font>
    <font>
      <b/>
      <sz val="20"/>
      <color theme="0"/>
      <name val="Arial"/>
      <family val="2"/>
    </font>
    <font>
      <b/>
      <sz val="18"/>
      <color theme="0"/>
      <name val="Arial"/>
      <family val="2"/>
    </font>
    <font>
      <b/>
      <u/>
      <sz val="11"/>
      <name val="Calibri"/>
      <family val="2"/>
      <scheme val="minor"/>
    </font>
    <font>
      <sz val="10"/>
      <color indexed="81"/>
      <name val="Segoe UI"/>
      <family val="2"/>
    </font>
    <font>
      <b/>
      <sz val="10"/>
      <color indexed="81"/>
      <name val="Segoe UI"/>
      <family val="2"/>
    </font>
    <font>
      <sz val="9"/>
      <color indexed="81"/>
      <name val="Segoe UI"/>
      <charset val="1"/>
    </font>
    <font>
      <b/>
      <sz val="9"/>
      <color indexed="81"/>
      <name val="Segoe UI"/>
      <charset val="1"/>
    </font>
  </fonts>
  <fills count="35">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00B050"/>
        <bgColor indexed="10"/>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5" tint="0.39997558519241921"/>
        <bgColor indexed="10"/>
      </patternFill>
    </fill>
    <fill>
      <patternFill patternType="solid">
        <fgColor theme="8" tint="0.59999389629810485"/>
        <bgColor indexed="64"/>
      </patternFill>
    </fill>
    <fill>
      <patternFill patternType="solid">
        <fgColor rgb="FFFA90EB"/>
        <bgColor indexed="64"/>
      </patternFill>
    </fill>
    <fill>
      <patternFill patternType="solid">
        <fgColor rgb="FFFFFF00"/>
        <b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auto="1"/>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style="thin">
        <color indexed="64"/>
      </right>
      <top style="thin">
        <color indexed="64"/>
      </top>
      <bottom style="medium">
        <color indexed="64"/>
      </bottom>
      <diagonal/>
    </border>
    <border>
      <left/>
      <right/>
      <top style="thin">
        <color auto="1"/>
      </top>
      <bottom style="medium">
        <color indexed="64"/>
      </bottom>
      <diagonal/>
    </border>
  </borders>
  <cellStyleXfs count="107">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169" fontId="7" fillId="0" borderId="0" applyBorder="0" applyProtection="0"/>
    <xf numFmtId="169" fontId="7" fillId="0" borderId="0" applyBorder="0" applyProtection="0"/>
    <xf numFmtId="170" fontId="7" fillId="0" borderId="0" applyBorder="0" applyProtection="0"/>
    <xf numFmtId="170" fontId="7" fillId="0" borderId="0" applyBorder="0" applyProtection="0"/>
    <xf numFmtId="169" fontId="7" fillId="0" borderId="0" applyBorder="0" applyProtection="0"/>
    <xf numFmtId="0" fontId="15" fillId="0" borderId="0"/>
    <xf numFmtId="9" fontId="7" fillId="0" borderId="0" applyBorder="0" applyProtection="0"/>
    <xf numFmtId="165"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65" fontId="15" fillId="0" borderId="0" applyBorder="0" applyProtection="0"/>
    <xf numFmtId="0" fontId="16" fillId="0" borderId="0" applyBorder="0" applyProtection="0"/>
    <xf numFmtId="44" fontId="7" fillId="0" borderId="0" applyFont="0" applyFill="0" applyBorder="0" applyAlignment="0" applyProtection="0"/>
    <xf numFmtId="44" fontId="5"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9" fontId="35" fillId="0" borderId="0" applyFont="0" applyFill="0" applyBorder="0" applyAlignment="0" applyProtection="0"/>
  </cellStyleXfs>
  <cellXfs count="312">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44" fontId="9" fillId="8" borderId="1" xfId="1" applyNumberFormat="1" applyFont="1" applyFill="1" applyBorder="1" applyAlignment="1">
      <alignment vertical="center" wrapText="1"/>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0" fontId="13" fillId="0" borderId="0" xfId="1" applyFont="1" applyFill="1" applyAlignment="1">
      <alignment horizontal="center" vertical="center" wrapText="1"/>
    </xf>
    <xf numFmtId="0" fontId="12" fillId="9" borderId="1" xfId="0" applyFont="1" applyFill="1" applyBorder="1" applyAlignment="1">
      <alignment horizontal="center" vertical="center"/>
    </xf>
    <xf numFmtId="0" fontId="12" fillId="9" borderId="1" xfId="0" applyFont="1" applyFill="1" applyBorder="1" applyAlignment="1">
      <alignment horizontal="center" vertical="center" wrapText="1"/>
    </xf>
    <xf numFmtId="0" fontId="9" fillId="9" borderId="0" xfId="1" applyFont="1" applyFill="1" applyAlignment="1">
      <alignment horizontal="center" vertical="center" wrapText="1"/>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9" borderId="1" xfId="1" applyNumberFormat="1" applyFont="1" applyFill="1" applyBorder="1" applyAlignment="1">
      <alignment horizontal="center" vertical="center" wrapText="1"/>
    </xf>
    <xf numFmtId="0" fontId="9" fillId="9" borderId="1" xfId="1" applyFont="1" applyFill="1" applyBorder="1" applyAlignment="1" applyProtection="1">
      <alignment horizontal="center" vertical="center" wrapText="1"/>
      <protection locked="0"/>
    </xf>
    <xf numFmtId="168" fontId="0" fillId="0" borderId="1" xfId="0" applyNumberFormat="1" applyFont="1" applyFill="1" applyBorder="1" applyAlignment="1">
      <alignment horizontal="center" vertical="center"/>
    </xf>
    <xf numFmtId="0" fontId="9" fillId="2" borderId="1" xfId="1" applyNumberFormat="1" applyFont="1" applyFill="1" applyBorder="1" applyAlignment="1" applyProtection="1">
      <alignment horizontal="center" vertical="center" wrapText="1"/>
      <protection locked="0"/>
    </xf>
    <xf numFmtId="44" fontId="9" fillId="0" borderId="1" xfId="50"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168" fontId="9" fillId="0" borderId="1" xfId="1" applyNumberFormat="1" applyFont="1" applyBorder="1" applyAlignment="1">
      <alignment wrapText="1"/>
    </xf>
    <xf numFmtId="0" fontId="9" fillId="0" borderId="1" xfId="1" applyFont="1" applyFill="1" applyBorder="1" applyAlignment="1">
      <alignment horizontal="center" wrapText="1"/>
    </xf>
    <xf numFmtId="3" fontId="9" fillId="0" borderId="1" xfId="1" applyNumberFormat="1" applyFont="1" applyBorder="1" applyAlignment="1" applyProtection="1">
      <alignment horizontal="center" vertical="center" wrapText="1"/>
      <protection locked="0"/>
    </xf>
    <xf numFmtId="0" fontId="7" fillId="10" borderId="13" xfId="1" applyFill="1" applyBorder="1" applyAlignment="1">
      <alignment horizontal="justify" vertical="top" wrapText="1"/>
    </xf>
    <xf numFmtId="0" fontId="7" fillId="10" borderId="13" xfId="1" applyFill="1" applyBorder="1" applyAlignment="1">
      <alignment horizontal="center" vertical="center" wrapText="1"/>
    </xf>
    <xf numFmtId="49" fontId="11" fillId="10" borderId="13" xfId="0" applyNumberFormat="1" applyFont="1" applyFill="1" applyBorder="1" applyAlignment="1">
      <alignment horizontal="center" vertical="center" wrapText="1"/>
    </xf>
    <xf numFmtId="0" fontId="11" fillId="10" borderId="13" xfId="0" applyFont="1" applyFill="1" applyBorder="1" applyAlignment="1">
      <alignment horizontal="center" vertical="center" wrapText="1"/>
    </xf>
    <xf numFmtId="172" fontId="18" fillId="10" borderId="13" xfId="0" applyNumberFormat="1" applyFont="1" applyFill="1" applyBorder="1" applyAlignment="1">
      <alignment horizontal="center" vertical="center"/>
    </xf>
    <xf numFmtId="172" fontId="18" fillId="10" borderId="13" xfId="0" applyNumberFormat="1" applyFont="1" applyFill="1" applyBorder="1" applyAlignment="1">
      <alignment horizontal="center" vertical="center" wrapText="1"/>
    </xf>
    <xf numFmtId="0" fontId="0" fillId="10" borderId="13" xfId="0" applyFill="1" applyBorder="1" applyAlignment="1">
      <alignment horizontal="justify" vertical="top" wrapText="1"/>
    </xf>
    <xf numFmtId="0" fontId="0" fillId="10" borderId="13" xfId="0" applyFill="1" applyBorder="1" applyAlignment="1">
      <alignment horizontal="center" vertical="center" wrapText="1"/>
    </xf>
    <xf numFmtId="49" fontId="11" fillId="10" borderId="13" xfId="0" applyNumberFormat="1" applyFont="1" applyFill="1" applyBorder="1" applyAlignment="1">
      <alignment horizontal="center" vertical="center"/>
    </xf>
    <xf numFmtId="0" fontId="19" fillId="10" borderId="13" xfId="0" applyFont="1" applyFill="1" applyBorder="1" applyAlignment="1">
      <alignment horizontal="justify" vertical="top" wrapText="1"/>
    </xf>
    <xf numFmtId="0" fontId="19" fillId="10" borderId="13" xfId="0" applyFont="1" applyFill="1" applyBorder="1" applyAlignment="1">
      <alignment horizontal="center" vertical="center" wrapText="1"/>
    </xf>
    <xf numFmtId="0" fontId="11" fillId="10" borderId="13" xfId="0" applyFont="1" applyFill="1" applyBorder="1" applyAlignment="1">
      <alignment horizontal="center" vertical="center"/>
    </xf>
    <xf numFmtId="0" fontId="25" fillId="10" borderId="13" xfId="0" applyFont="1" applyFill="1" applyBorder="1" applyAlignment="1">
      <alignment horizontal="justify" vertical="top" wrapText="1"/>
    </xf>
    <xf numFmtId="0" fontId="25" fillId="10" borderId="13" xfId="0" applyFont="1" applyFill="1" applyBorder="1" applyAlignment="1">
      <alignment horizontal="center" vertical="center" wrapText="1"/>
    </xf>
    <xf numFmtId="0" fontId="11" fillId="10" borderId="13" xfId="0" applyFont="1" applyFill="1" applyBorder="1" applyAlignment="1">
      <alignment horizontal="center"/>
    </xf>
    <xf numFmtId="0" fontId="9" fillId="10" borderId="13" xfId="0" applyFont="1" applyFill="1" applyBorder="1" applyAlignment="1">
      <alignment horizontal="justify" vertical="top" wrapText="1"/>
    </xf>
    <xf numFmtId="0" fontId="9" fillId="10" borderId="13" xfId="0" applyFont="1" applyFill="1" applyBorder="1" applyAlignment="1">
      <alignment horizontal="center" vertical="center" wrapText="1"/>
    </xf>
    <xf numFmtId="0" fontId="22" fillId="10" borderId="13" xfId="0" applyFont="1" applyFill="1" applyBorder="1" applyAlignment="1">
      <alignment horizontal="justify" vertical="top" wrapText="1"/>
    </xf>
    <xf numFmtId="0" fontId="22" fillId="10" borderId="13" xfId="0" applyFont="1" applyFill="1" applyBorder="1" applyAlignment="1">
      <alignment horizontal="center" vertical="center" wrapText="1"/>
    </xf>
    <xf numFmtId="0" fontId="20" fillId="10" borderId="13" xfId="0" applyFont="1" applyFill="1" applyBorder="1" applyAlignment="1">
      <alignment horizontal="center" vertical="center"/>
    </xf>
    <xf numFmtId="0" fontId="7" fillId="10" borderId="13" xfId="0" applyFont="1" applyFill="1" applyBorder="1" applyAlignment="1">
      <alignment horizontal="justify" vertical="top"/>
    </xf>
    <xf numFmtId="0" fontId="7" fillId="10" borderId="13" xfId="0" applyFont="1" applyFill="1" applyBorder="1" applyAlignment="1">
      <alignment horizontal="center" vertical="center"/>
    </xf>
    <xf numFmtId="0" fontId="7" fillId="10" borderId="13" xfId="0" applyFont="1" applyFill="1" applyBorder="1" applyAlignment="1">
      <alignment horizontal="justify" vertical="top" wrapText="1"/>
    </xf>
    <xf numFmtId="0" fontId="7" fillId="10" borderId="13" xfId="0" applyFont="1" applyFill="1" applyBorder="1" applyAlignment="1">
      <alignment horizontal="center" vertical="center" wrapText="1"/>
    </xf>
    <xf numFmtId="49" fontId="7" fillId="10" borderId="13" xfId="0" applyNumberFormat="1" applyFont="1" applyFill="1" applyBorder="1" applyAlignment="1">
      <alignment horizontal="center" vertical="center" wrapText="1"/>
    </xf>
    <xf numFmtId="0" fontId="26" fillId="10" borderId="13" xfId="0" applyFont="1" applyFill="1" applyBorder="1" applyAlignment="1">
      <alignment horizontal="center" vertical="center" wrapText="1"/>
    </xf>
    <xf numFmtId="0" fontId="21" fillId="10" borderId="13" xfId="0" applyFont="1" applyFill="1" applyBorder="1" applyAlignment="1">
      <alignment horizontal="justify" vertical="top" wrapText="1"/>
    </xf>
    <xf numFmtId="0" fontId="9" fillId="10" borderId="13" xfId="1" applyFont="1" applyFill="1" applyBorder="1" applyAlignment="1">
      <alignment horizontal="justify" vertical="top" wrapText="1"/>
    </xf>
    <xf numFmtId="0" fontId="9" fillId="10" borderId="13" xfId="1" applyFont="1" applyFill="1" applyBorder="1" applyAlignment="1">
      <alignment horizontal="center" vertical="center" wrapText="1"/>
    </xf>
    <xf numFmtId="0" fontId="20" fillId="10" borderId="13" xfId="0" applyFont="1" applyFill="1" applyBorder="1" applyAlignment="1">
      <alignment vertical="center"/>
    </xf>
    <xf numFmtId="0" fontId="17" fillId="10" borderId="13" xfId="0" applyFont="1" applyFill="1" applyBorder="1" applyAlignment="1">
      <alignment horizontal="justify" vertical="top" wrapText="1"/>
    </xf>
    <xf numFmtId="0" fontId="24" fillId="10" borderId="13" xfId="0" applyFont="1" applyFill="1" applyBorder="1" applyAlignment="1">
      <alignment vertical="center" wrapText="1"/>
    </xf>
    <xf numFmtId="0" fontId="11" fillId="10" borderId="13" xfId="0" applyFont="1" applyFill="1" applyBorder="1" applyAlignment="1">
      <alignment horizontal="justify" vertical="top" wrapText="1"/>
    </xf>
    <xf numFmtId="0" fontId="32" fillId="10" borderId="13" xfId="0" applyFont="1" applyFill="1" applyBorder="1" applyAlignment="1">
      <alignment horizontal="center" vertical="center" wrapText="1"/>
    </xf>
    <xf numFmtId="14" fontId="9" fillId="2" borderId="13" xfId="1" applyNumberFormat="1" applyFont="1" applyFill="1" applyBorder="1" applyAlignment="1" applyProtection="1">
      <alignment horizontal="center" vertical="center" wrapText="1"/>
      <protection locked="0"/>
    </xf>
    <xf numFmtId="0" fontId="9" fillId="12" borderId="13" xfId="1" applyFont="1" applyFill="1" applyBorder="1" applyAlignment="1">
      <alignment horizontal="center" vertical="center" wrapText="1"/>
    </xf>
    <xf numFmtId="0" fontId="0" fillId="0" borderId="13" xfId="0" applyBorder="1" applyAlignment="1">
      <alignment horizontal="center" vertical="center"/>
    </xf>
    <xf numFmtId="168" fontId="9" fillId="2" borderId="5" xfId="3" applyNumberFormat="1" applyFont="1" applyFill="1" applyBorder="1" applyAlignment="1" applyProtection="1">
      <alignment horizontal="center" vertical="center" wrapText="1"/>
    </xf>
    <xf numFmtId="0" fontId="9" fillId="12" borderId="5" xfId="1" applyFont="1" applyFill="1" applyBorder="1" applyAlignment="1">
      <alignment horizontal="center" vertical="center" wrapText="1"/>
    </xf>
    <xf numFmtId="0" fontId="44" fillId="0" borderId="13" xfId="0" applyFont="1" applyBorder="1" applyAlignment="1">
      <alignment horizontal="center" vertical="center"/>
    </xf>
    <xf numFmtId="0" fontId="9" fillId="11" borderId="6" xfId="0" applyNumberFormat="1" applyFont="1" applyFill="1" applyBorder="1" applyAlignment="1">
      <alignment vertical="center" wrapText="1"/>
    </xf>
    <xf numFmtId="172" fontId="32" fillId="10" borderId="13" xfId="0" applyNumberFormat="1" applyFont="1" applyFill="1" applyBorder="1" applyAlignment="1">
      <alignment horizontal="center" vertical="center"/>
    </xf>
    <xf numFmtId="172" fontId="32" fillId="10" borderId="13" xfId="0" applyNumberFormat="1" applyFont="1" applyFill="1" applyBorder="1" applyAlignment="1">
      <alignment horizontal="center" vertical="center" wrapText="1"/>
    </xf>
    <xf numFmtId="172" fontId="11" fillId="10" borderId="13" xfId="0" applyNumberFormat="1" applyFont="1" applyFill="1" applyBorder="1" applyAlignment="1">
      <alignment horizontal="center" vertical="center"/>
    </xf>
    <xf numFmtId="0" fontId="20" fillId="10" borderId="13" xfId="0" applyFont="1" applyFill="1" applyBorder="1" applyAlignment="1">
      <alignment horizontal="justify" vertical="top" wrapText="1"/>
    </xf>
    <xf numFmtId="0" fontId="46" fillId="10" borderId="13" xfId="0" applyFont="1" applyFill="1" applyBorder="1" applyAlignment="1">
      <alignment horizontal="center" vertical="center" wrapText="1"/>
    </xf>
    <xf numFmtId="172" fontId="32" fillId="16" borderId="13" xfId="0" applyNumberFormat="1" applyFont="1" applyFill="1" applyBorder="1" applyAlignment="1">
      <alignment horizontal="center" vertical="center"/>
    </xf>
    <xf numFmtId="172" fontId="32" fillId="16" borderId="13" xfId="0" applyNumberFormat="1" applyFont="1" applyFill="1" applyBorder="1" applyAlignment="1">
      <alignment horizontal="center" vertical="center" wrapText="1"/>
    </xf>
    <xf numFmtId="172" fontId="11" fillId="16" borderId="13" xfId="0" applyNumberFormat="1" applyFont="1" applyFill="1" applyBorder="1" applyAlignment="1">
      <alignment horizontal="center" vertical="center"/>
    </xf>
    <xf numFmtId="0" fontId="20" fillId="16" borderId="13" xfId="0" applyFont="1" applyFill="1" applyBorder="1" applyAlignment="1">
      <alignment horizontal="justify" vertical="top" wrapText="1"/>
    </xf>
    <xf numFmtId="0" fontId="46" fillId="16" borderId="13" xfId="0" applyFont="1" applyFill="1" applyBorder="1" applyAlignment="1">
      <alignment horizontal="center" vertical="center" wrapText="1"/>
    </xf>
    <xf numFmtId="0" fontId="11" fillId="16" borderId="13" xfId="0" applyFont="1" applyFill="1" applyBorder="1" applyAlignment="1">
      <alignment horizontal="center" vertical="center"/>
    </xf>
    <xf numFmtId="0" fontId="26" fillId="16" borderId="13" xfId="0" applyFont="1" applyFill="1" applyBorder="1" applyAlignment="1">
      <alignment horizontal="justify" vertical="top" wrapText="1"/>
    </xf>
    <xf numFmtId="0" fontId="47" fillId="16" borderId="13" xfId="0" applyFont="1" applyFill="1" applyBorder="1" applyAlignment="1">
      <alignment horizontal="center" vertical="center" wrapText="1"/>
    </xf>
    <xf numFmtId="49" fontId="11" fillId="16" borderId="13" xfId="0" applyNumberFormat="1" applyFont="1" applyFill="1" applyBorder="1" applyAlignment="1">
      <alignment horizontal="center" vertical="center"/>
    </xf>
    <xf numFmtId="0" fontId="47" fillId="16" borderId="13" xfId="0" applyFont="1" applyFill="1" applyBorder="1" applyAlignment="1">
      <alignment horizontal="justify" vertical="top" wrapText="1"/>
    </xf>
    <xf numFmtId="0" fontId="11" fillId="16" borderId="13" xfId="0" applyFont="1" applyFill="1" applyBorder="1" applyAlignment="1">
      <alignment horizontal="justify" vertical="top" wrapText="1"/>
    </xf>
    <xf numFmtId="0" fontId="32" fillId="16" borderId="13" xfId="0" applyFont="1" applyFill="1" applyBorder="1" applyAlignment="1">
      <alignment horizontal="center" vertical="center" wrapText="1"/>
    </xf>
    <xf numFmtId="0" fontId="32" fillId="16" borderId="13" xfId="0" applyFont="1" applyFill="1" applyBorder="1" applyAlignment="1">
      <alignment horizontal="justify" vertical="top" wrapText="1"/>
    </xf>
    <xf numFmtId="0" fontId="47" fillId="10" borderId="13" xfId="0" applyFont="1" applyFill="1" applyBorder="1" applyAlignment="1">
      <alignment horizontal="justify" vertical="top" wrapText="1"/>
    </xf>
    <xf numFmtId="0" fontId="47" fillId="10" borderId="13" xfId="0" applyFont="1" applyFill="1" applyBorder="1" applyAlignment="1">
      <alignment horizontal="center" vertical="center" wrapText="1"/>
    </xf>
    <xf numFmtId="0" fontId="26" fillId="10" borderId="13" xfId="0" applyFont="1" applyFill="1" applyBorder="1" applyAlignment="1">
      <alignment horizontal="justify" vertical="top" wrapText="1"/>
    </xf>
    <xf numFmtId="0" fontId="32" fillId="10" borderId="13" xfId="0" applyFont="1" applyFill="1" applyBorder="1" applyAlignment="1">
      <alignment horizontal="justify" vertical="top" wrapText="1"/>
    </xf>
    <xf numFmtId="0" fontId="20" fillId="16" borderId="13" xfId="0" applyFont="1" applyFill="1" applyBorder="1" applyAlignment="1">
      <alignment horizontal="center" vertical="center"/>
    </xf>
    <xf numFmtId="49" fontId="20" fillId="10" borderId="13" xfId="0" applyNumberFormat="1" applyFont="1" applyFill="1" applyBorder="1" applyAlignment="1">
      <alignment horizontal="center" vertical="center"/>
    </xf>
    <xf numFmtId="49" fontId="20" fillId="16" borderId="13" xfId="0" applyNumberFormat="1" applyFont="1" applyFill="1" applyBorder="1" applyAlignment="1">
      <alignment horizontal="center" vertical="center"/>
    </xf>
    <xf numFmtId="174" fontId="11" fillId="10" borderId="13" xfId="0" applyNumberFormat="1" applyFont="1" applyFill="1" applyBorder="1" applyAlignment="1">
      <alignment horizontal="center" vertical="center"/>
    </xf>
    <xf numFmtId="174" fontId="11" fillId="16" borderId="13" xfId="0" applyNumberFormat="1" applyFont="1" applyFill="1" applyBorder="1" applyAlignment="1">
      <alignment horizontal="center" vertical="center"/>
    </xf>
    <xf numFmtId="0" fontId="12" fillId="9"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166" fontId="9" fillId="0" borderId="0" xfId="0" applyNumberFormat="1" applyFont="1" applyFill="1" applyBorder="1" applyAlignment="1">
      <alignment horizontal="center" vertical="center" wrapText="1"/>
    </xf>
    <xf numFmtId="3" fontId="9" fillId="0" borderId="0" xfId="1" applyNumberFormat="1" applyFont="1" applyFill="1" applyBorder="1" applyAlignment="1" applyProtection="1">
      <alignment wrapText="1"/>
      <protection locked="0"/>
    </xf>
    <xf numFmtId="0" fontId="9" fillId="0" borderId="0" xfId="1" applyFont="1" applyFill="1" applyBorder="1" applyAlignment="1">
      <alignment wrapText="1"/>
    </xf>
    <xf numFmtId="0" fontId="9" fillId="7" borderId="13" xfId="0" applyFont="1" applyFill="1" applyBorder="1" applyAlignment="1">
      <alignment horizontal="center" vertical="center" wrapText="1"/>
    </xf>
    <xf numFmtId="44" fontId="9" fillId="8" borderId="13" xfId="1" applyNumberFormat="1" applyFont="1" applyFill="1" applyBorder="1" applyAlignment="1">
      <alignment horizontal="center" vertical="center" wrapText="1"/>
    </xf>
    <xf numFmtId="3" fontId="9" fillId="13" borderId="13" xfId="0" applyNumberFormat="1" applyFont="1" applyFill="1" applyBorder="1" applyAlignment="1">
      <alignment horizontal="center" vertical="center" wrapText="1"/>
    </xf>
    <xf numFmtId="0" fontId="9" fillId="7" borderId="5" xfId="0" applyFont="1" applyFill="1" applyBorder="1" applyAlignment="1">
      <alignment horizontal="center" vertical="center" wrapText="1"/>
    </xf>
    <xf numFmtId="166" fontId="9" fillId="2" borderId="13" xfId="1" applyNumberFormat="1" applyFont="1" applyFill="1" applyBorder="1" applyAlignment="1">
      <alignment horizontal="center" vertical="center" wrapText="1"/>
    </xf>
    <xf numFmtId="168" fontId="9" fillId="2" borderId="13" xfId="3" applyNumberFormat="1" applyFont="1" applyFill="1" applyBorder="1" applyAlignment="1" applyProtection="1">
      <alignment horizontal="center" vertical="center" wrapText="1"/>
    </xf>
    <xf numFmtId="0" fontId="9" fillId="12" borderId="4" xfId="1" applyFont="1" applyFill="1" applyBorder="1" applyAlignment="1">
      <alignment horizontal="center" vertical="center" wrapText="1"/>
    </xf>
    <xf numFmtId="0" fontId="9" fillId="12" borderId="10" xfId="1" applyFont="1" applyFill="1" applyBorder="1" applyAlignment="1">
      <alignment horizontal="center" vertical="center" wrapText="1"/>
    </xf>
    <xf numFmtId="0" fontId="9" fillId="0" borderId="0" xfId="1" applyFont="1" applyFill="1" applyBorder="1" applyAlignment="1">
      <alignment horizontal="center" vertical="center" wrapText="1"/>
    </xf>
    <xf numFmtId="9" fontId="9" fillId="0" borderId="0" xfId="13" applyFont="1" applyFill="1" applyBorder="1" applyAlignment="1">
      <alignment horizontal="center" vertical="center" wrapText="1"/>
    </xf>
    <xf numFmtId="44" fontId="9" fillId="0" borderId="0" xfId="1" applyNumberFormat="1" applyFont="1" applyFill="1" applyBorder="1" applyAlignment="1">
      <alignment horizontal="center" vertical="center" wrapText="1"/>
    </xf>
    <xf numFmtId="173" fontId="9" fillId="0" borderId="0" xfId="13" applyNumberFormat="1" applyFont="1" applyFill="1" applyBorder="1" applyAlignment="1">
      <alignment horizontal="center" vertical="center" wrapText="1"/>
    </xf>
    <xf numFmtId="3" fontId="9" fillId="15" borderId="13" xfId="0" applyNumberFormat="1" applyFont="1" applyFill="1" applyBorder="1" applyAlignment="1">
      <alignment horizontal="center" vertical="center" wrapText="1"/>
    </xf>
    <xf numFmtId="3" fontId="9" fillId="17" borderId="13" xfId="0" applyNumberFormat="1" applyFont="1" applyFill="1" applyBorder="1" applyAlignment="1">
      <alignment horizontal="center" vertical="center" wrapText="1"/>
    </xf>
    <xf numFmtId="0" fontId="0" fillId="18" borderId="0" xfId="0" applyFill="1"/>
    <xf numFmtId="0" fontId="0" fillId="19" borderId="0" xfId="0" applyFill="1"/>
    <xf numFmtId="0" fontId="0" fillId="20" borderId="0" xfId="0" applyFill="1"/>
    <xf numFmtId="0" fontId="0" fillId="10" borderId="0" xfId="0" applyFill="1"/>
    <xf numFmtId="0" fontId="49" fillId="22" borderId="24" xfId="0" applyFont="1" applyFill="1" applyBorder="1"/>
    <xf numFmtId="0" fontId="49" fillId="18" borderId="24" xfId="0" applyFont="1" applyFill="1" applyBorder="1"/>
    <xf numFmtId="0" fontId="49" fillId="19" borderId="24" xfId="0" applyFont="1" applyFill="1" applyBorder="1" applyAlignment="1">
      <alignment horizontal="center"/>
    </xf>
    <xf numFmtId="0" fontId="49" fillId="20" borderId="24" xfId="0" applyFont="1" applyFill="1" applyBorder="1" applyAlignment="1">
      <alignment horizontal="center"/>
    </xf>
    <xf numFmtId="10" fontId="45" fillId="18" borderId="24" xfId="106" applyNumberFormat="1" applyFont="1" applyFill="1" applyBorder="1"/>
    <xf numFmtId="9" fontId="45" fillId="18" borderId="24" xfId="106" applyNumberFormat="1" applyFont="1" applyFill="1" applyBorder="1"/>
    <xf numFmtId="3" fontId="45" fillId="19" borderId="24" xfId="0" applyNumberFormat="1" applyFont="1" applyFill="1" applyBorder="1"/>
    <xf numFmtId="0" fontId="45" fillId="20" borderId="24" xfId="0" applyFont="1" applyFill="1" applyBorder="1"/>
    <xf numFmtId="10" fontId="45" fillId="18" borderId="26" xfId="106" applyNumberFormat="1" applyFont="1" applyFill="1" applyBorder="1"/>
    <xf numFmtId="9" fontId="45" fillId="18" borderId="26" xfId="106" applyNumberFormat="1" applyFont="1" applyFill="1" applyBorder="1"/>
    <xf numFmtId="3" fontId="45" fillId="19" borderId="26" xfId="0" applyNumberFormat="1" applyFont="1" applyFill="1" applyBorder="1"/>
    <xf numFmtId="0" fontId="45" fillId="20" borderId="26" xfId="0" applyFont="1" applyFill="1" applyBorder="1"/>
    <xf numFmtId="0" fontId="49" fillId="22" borderId="27" xfId="0" applyFont="1" applyFill="1" applyBorder="1"/>
    <xf numFmtId="0" fontId="45" fillId="21" borderId="27" xfId="0" applyFont="1" applyFill="1" applyBorder="1"/>
    <xf numFmtId="0" fontId="45" fillId="22" borderId="27" xfId="0" applyFont="1" applyFill="1" applyBorder="1"/>
    <xf numFmtId="0" fontId="45" fillId="21" borderId="28" xfId="0" applyFont="1" applyFill="1" applyBorder="1"/>
    <xf numFmtId="0" fontId="0" fillId="10" borderId="0" xfId="0" applyFill="1" applyAlignment="1"/>
    <xf numFmtId="0" fontId="33" fillId="17" borderId="0" xfId="0" applyFont="1" applyFill="1" applyAlignment="1">
      <alignment horizontal="center"/>
    </xf>
    <xf numFmtId="0" fontId="49" fillId="14" borderId="24" xfId="0" applyFont="1" applyFill="1" applyBorder="1" applyAlignment="1">
      <alignment horizontal="center"/>
    </xf>
    <xf numFmtId="0" fontId="49" fillId="14" borderId="25" xfId="0" applyFont="1" applyFill="1" applyBorder="1" applyAlignment="1">
      <alignment horizontal="center"/>
    </xf>
    <xf numFmtId="10" fontId="45" fillId="21" borderId="24" xfId="106" applyNumberFormat="1" applyFont="1" applyFill="1" applyBorder="1"/>
    <xf numFmtId="3" fontId="48" fillId="14" borderId="24" xfId="0" applyNumberFormat="1" applyFont="1" applyFill="1" applyBorder="1"/>
    <xf numFmtId="3" fontId="48" fillId="14" borderId="25" xfId="0" applyNumberFormat="1" applyFont="1" applyFill="1" applyBorder="1"/>
    <xf numFmtId="10" fontId="45" fillId="22" borderId="24" xfId="106" applyNumberFormat="1" applyFont="1" applyFill="1" applyBorder="1"/>
    <xf numFmtId="10" fontId="45" fillId="21" borderId="26" xfId="106" applyNumberFormat="1" applyFont="1" applyFill="1" applyBorder="1"/>
    <xf numFmtId="3" fontId="48" fillId="14" borderId="26" xfId="0" applyNumberFormat="1" applyFont="1" applyFill="1" applyBorder="1"/>
    <xf numFmtId="3" fontId="48" fillId="14" borderId="23" xfId="0" applyNumberFormat="1" applyFont="1" applyFill="1" applyBorder="1"/>
    <xf numFmtId="10" fontId="0" fillId="17" borderId="0" xfId="106" applyNumberFormat="1" applyFont="1" applyFill="1"/>
    <xf numFmtId="1" fontId="9" fillId="7" borderId="1" xfId="0" applyNumberFormat="1" applyFont="1" applyFill="1" applyBorder="1" applyAlignment="1">
      <alignment horizontal="center" vertical="center" wrapText="1"/>
    </xf>
    <xf numFmtId="0" fontId="9" fillId="2" borderId="13" xfId="1" applyFont="1" applyFill="1" applyBorder="1" applyAlignment="1" applyProtection="1">
      <alignment horizontal="center" vertical="center" wrapText="1"/>
    </xf>
    <xf numFmtId="1" fontId="9" fillId="0" borderId="1" xfId="1" applyNumberFormat="1" applyFont="1" applyFill="1" applyBorder="1" applyAlignment="1" applyProtection="1">
      <alignment horizontal="center" vertical="center" wrapText="1"/>
      <protection locked="0"/>
    </xf>
    <xf numFmtId="172" fontId="32" fillId="16" borderId="13" xfId="0" applyNumberFormat="1" applyFont="1" applyFill="1" applyBorder="1" applyAlignment="1">
      <alignment horizontal="center" vertical="center"/>
    </xf>
    <xf numFmtId="0" fontId="46" fillId="16" borderId="13" xfId="0" applyFont="1" applyFill="1" applyBorder="1" applyAlignment="1">
      <alignment horizontal="center" vertical="center"/>
    </xf>
    <xf numFmtId="0" fontId="46" fillId="10" borderId="13" xfId="0" applyFont="1" applyFill="1" applyBorder="1" applyAlignment="1">
      <alignment horizontal="center" vertical="center"/>
    </xf>
    <xf numFmtId="0" fontId="32" fillId="16" borderId="13" xfId="0" applyFont="1" applyFill="1" applyBorder="1" applyAlignment="1">
      <alignment horizontal="center" vertical="center"/>
    </xf>
    <xf numFmtId="174" fontId="32" fillId="16" borderId="13" xfId="0" applyNumberFormat="1" applyFont="1" applyFill="1" applyBorder="1" applyAlignment="1">
      <alignment horizontal="center" vertical="center"/>
    </xf>
    <xf numFmtId="44" fontId="9" fillId="0" borderId="0" xfId="5" applyFont="1" applyFill="1" applyAlignment="1" applyProtection="1">
      <alignment wrapText="1"/>
      <protection locked="0"/>
    </xf>
    <xf numFmtId="44" fontId="9" fillId="0" borderId="0" xfId="1" applyNumberFormat="1" applyFont="1" applyAlignment="1">
      <alignment wrapText="1"/>
    </xf>
    <xf numFmtId="1" fontId="9" fillId="17" borderId="5" xfId="0" applyNumberFormat="1" applyFont="1" applyFill="1" applyBorder="1" applyAlignment="1">
      <alignment horizontal="center" vertical="center" wrapText="1"/>
    </xf>
    <xf numFmtId="3" fontId="9" fillId="25" borderId="5" xfId="0" applyNumberFormat="1" applyFont="1" applyFill="1" applyBorder="1" applyAlignment="1">
      <alignment horizontal="center" vertical="center" wrapText="1"/>
    </xf>
    <xf numFmtId="3" fontId="9" fillId="26" borderId="5" xfId="1" applyNumberFormat="1" applyFont="1" applyFill="1" applyBorder="1" applyAlignment="1" applyProtection="1">
      <alignment horizontal="center" vertical="center" wrapText="1"/>
      <protection locked="0"/>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166" fontId="9" fillId="27" borderId="5" xfId="0" applyNumberFormat="1" applyFont="1" applyFill="1" applyBorder="1" applyAlignment="1">
      <alignment horizontal="center" vertical="center" wrapText="1"/>
    </xf>
    <xf numFmtId="166" fontId="11" fillId="27" borderId="19" xfId="1" applyNumberFormat="1" applyFont="1" applyFill="1" applyBorder="1" applyAlignment="1">
      <alignment horizontal="center" vertical="center" wrapText="1"/>
    </xf>
    <xf numFmtId="166" fontId="11" fillId="27" borderId="20" xfId="1" applyNumberFormat="1" applyFont="1" applyFill="1" applyBorder="1" applyAlignment="1">
      <alignment horizontal="center" vertical="center" wrapText="1"/>
    </xf>
    <xf numFmtId="166" fontId="11" fillId="28" borderId="20" xfId="1" applyNumberFormat="1" applyFont="1" applyFill="1" applyBorder="1" applyAlignment="1">
      <alignment horizontal="center" vertical="center" wrapText="1"/>
    </xf>
    <xf numFmtId="166" fontId="9" fillId="27" borderId="17" xfId="0" applyNumberFormat="1" applyFont="1" applyFill="1" applyBorder="1" applyAlignment="1">
      <alignment horizontal="center" vertical="center" wrapText="1"/>
    </xf>
    <xf numFmtId="166" fontId="9" fillId="28" borderId="13" xfId="0" applyNumberFormat="1" applyFont="1" applyFill="1" applyBorder="1" applyAlignment="1">
      <alignment horizontal="center" vertical="center" wrapText="1"/>
    </xf>
    <xf numFmtId="166" fontId="9" fillId="28" borderId="5" xfId="0" applyNumberFormat="1" applyFont="1" applyFill="1" applyBorder="1" applyAlignment="1">
      <alignment horizontal="center" vertical="center" wrapText="1"/>
    </xf>
    <xf numFmtId="166" fontId="11" fillId="29" borderId="20" xfId="1" applyNumberFormat="1" applyFont="1" applyFill="1" applyBorder="1" applyAlignment="1">
      <alignment horizontal="center" vertical="center" wrapText="1"/>
    </xf>
    <xf numFmtId="166" fontId="9" fillId="29" borderId="13" xfId="0" applyNumberFormat="1" applyFont="1" applyFill="1" applyBorder="1" applyAlignment="1">
      <alignment horizontal="center" vertical="center" wrapText="1"/>
    </xf>
    <xf numFmtId="166" fontId="9" fillId="29" borderId="5" xfId="0" applyNumberFormat="1" applyFont="1" applyFill="1" applyBorder="1" applyAlignment="1">
      <alignment horizontal="center" vertical="center" wrapText="1"/>
    </xf>
    <xf numFmtId="166" fontId="11" fillId="24" borderId="20" xfId="1" applyNumberFormat="1" applyFont="1" applyFill="1" applyBorder="1" applyAlignment="1">
      <alignment horizontal="center" vertical="center" wrapText="1"/>
    </xf>
    <xf numFmtId="166" fontId="11" fillId="24" borderId="21" xfId="1" applyNumberFormat="1" applyFont="1" applyFill="1" applyBorder="1" applyAlignment="1">
      <alignment horizontal="center" vertical="center" wrapText="1"/>
    </xf>
    <xf numFmtId="166" fontId="9" fillId="24" borderId="13" xfId="0" applyNumberFormat="1" applyFont="1" applyFill="1" applyBorder="1" applyAlignment="1">
      <alignment horizontal="center" vertical="center" wrapText="1"/>
    </xf>
    <xf numFmtId="166" fontId="9" fillId="24" borderId="5" xfId="0" applyNumberFormat="1" applyFont="1" applyFill="1" applyBorder="1" applyAlignment="1">
      <alignment horizontal="center" vertical="center" wrapText="1"/>
    </xf>
    <xf numFmtId="166" fontId="9" fillId="24" borderId="18" xfId="0" applyNumberFormat="1" applyFont="1" applyFill="1" applyBorder="1" applyAlignment="1">
      <alignment horizontal="center" vertical="center" wrapText="1"/>
    </xf>
    <xf numFmtId="166" fontId="32" fillId="30" borderId="7" xfId="1" applyNumberFormat="1" applyFont="1" applyFill="1" applyBorder="1" applyAlignment="1">
      <alignment horizontal="center" vertical="center" wrapText="1"/>
    </xf>
    <xf numFmtId="0" fontId="32" fillId="30" borderId="13" xfId="1" applyFont="1" applyFill="1" applyBorder="1" applyAlignment="1" applyProtection="1">
      <alignment horizontal="center" vertical="center" wrapText="1"/>
      <protection locked="0"/>
    </xf>
    <xf numFmtId="166" fontId="11" fillId="24" borderId="20" xfId="1" quotePrefix="1" applyNumberFormat="1" applyFont="1" applyFill="1" applyBorder="1" applyAlignment="1">
      <alignment horizontal="center" vertical="center" wrapText="1"/>
    </xf>
    <xf numFmtId="166" fontId="17" fillId="30" borderId="7" xfId="0" applyNumberFormat="1" applyFont="1" applyFill="1" applyBorder="1" applyAlignment="1">
      <alignment horizontal="center" vertical="center" wrapText="1"/>
    </xf>
    <xf numFmtId="3" fontId="17" fillId="31" borderId="5" xfId="1" applyNumberFormat="1" applyFont="1" applyFill="1" applyBorder="1" applyAlignment="1" applyProtection="1">
      <alignment horizontal="center" vertical="center" wrapText="1"/>
      <protection locked="0"/>
    </xf>
    <xf numFmtId="0" fontId="36" fillId="32" borderId="6" xfId="0" applyNumberFormat="1" applyFont="1" applyFill="1" applyBorder="1" applyAlignment="1">
      <alignment horizontal="center" vertical="center" wrapText="1"/>
    </xf>
    <xf numFmtId="168" fontId="9" fillId="8" borderId="1" xfId="3" applyNumberFormat="1" applyFont="1" applyFill="1" applyBorder="1" applyAlignment="1" applyProtection="1">
      <alignment horizontal="center" vertical="center" wrapText="1"/>
    </xf>
    <xf numFmtId="0" fontId="9" fillId="7" borderId="5" xfId="1" applyFont="1" applyFill="1" applyBorder="1" applyAlignment="1">
      <alignment horizontal="center" vertical="center" wrapText="1"/>
    </xf>
    <xf numFmtId="0" fontId="37" fillId="7" borderId="1" xfId="0" applyNumberFormat="1" applyFont="1" applyFill="1" applyBorder="1" applyAlignment="1">
      <alignment vertical="center" wrapText="1"/>
    </xf>
    <xf numFmtId="166" fontId="17" fillId="30" borderId="13" xfId="0" applyNumberFormat="1" applyFont="1" applyFill="1" applyBorder="1" applyAlignment="1">
      <alignment horizontal="center" vertical="center" wrapText="1"/>
    </xf>
    <xf numFmtId="0" fontId="9" fillId="8" borderId="1" xfId="0" applyNumberFormat="1" applyFont="1" applyFill="1" applyBorder="1" applyAlignment="1">
      <alignment vertical="center" wrapText="1"/>
    </xf>
    <xf numFmtId="0" fontId="9" fillId="8" borderId="13" xfId="0" applyNumberFormat="1" applyFont="1" applyFill="1" applyBorder="1" applyAlignment="1">
      <alignment vertical="center" wrapText="1"/>
    </xf>
    <xf numFmtId="14" fontId="17" fillId="2" borderId="1" xfId="1" applyNumberFormat="1" applyFont="1" applyFill="1" applyBorder="1" applyAlignment="1" applyProtection="1">
      <alignment horizontal="center" vertical="center" wrapText="1"/>
      <protection locked="0"/>
    </xf>
    <xf numFmtId="44" fontId="9" fillId="0" borderId="0" xfId="5" applyFont="1" applyAlignment="1" applyProtection="1">
      <alignment wrapText="1"/>
      <protection locked="0"/>
    </xf>
    <xf numFmtId="1" fontId="20" fillId="16" borderId="13" xfId="0" applyNumberFormat="1" applyFont="1" applyFill="1" applyBorder="1" applyAlignment="1">
      <alignment horizontal="center" vertical="center"/>
    </xf>
    <xf numFmtId="174" fontId="9" fillId="0" borderId="0" xfId="1" applyNumberFormat="1" applyFont="1" applyAlignment="1" applyProtection="1">
      <alignment wrapText="1"/>
      <protection locked="0"/>
    </xf>
    <xf numFmtId="44" fontId="9" fillId="0" borderId="1" xfId="5" applyFont="1" applyFill="1" applyBorder="1" applyAlignment="1" applyProtection="1">
      <alignment horizontal="center" vertical="center" wrapText="1"/>
      <protection locked="0"/>
    </xf>
    <xf numFmtId="0" fontId="51" fillId="23" borderId="8" xfId="0" applyFont="1" applyFill="1" applyBorder="1" applyAlignment="1">
      <alignment horizontal="center" vertical="center" wrapText="1"/>
    </xf>
    <xf numFmtId="0" fontId="51" fillId="23" borderId="12" xfId="0" applyFont="1" applyFill="1" applyBorder="1" applyAlignment="1">
      <alignment horizontal="center" vertical="center" wrapText="1"/>
    </xf>
    <xf numFmtId="0" fontId="51" fillId="23" borderId="9" xfId="0" applyFont="1" applyFill="1" applyBorder="1" applyAlignment="1">
      <alignment horizontal="center" vertical="center" wrapText="1"/>
    </xf>
    <xf numFmtId="0" fontId="51" fillId="23" borderId="0" xfId="0" applyFont="1" applyFill="1" applyBorder="1" applyAlignment="1">
      <alignment horizontal="center" vertical="center" wrapText="1"/>
    </xf>
    <xf numFmtId="0" fontId="51" fillId="23" borderId="10" xfId="0" applyFont="1" applyFill="1" applyBorder="1" applyAlignment="1">
      <alignment horizontal="center" vertical="center" wrapText="1"/>
    </xf>
    <xf numFmtId="0" fontId="51" fillId="23" borderId="11" xfId="0" applyFont="1" applyFill="1" applyBorder="1" applyAlignment="1">
      <alignment horizontal="center" vertical="center" wrapText="1"/>
    </xf>
    <xf numFmtId="10" fontId="50" fillId="24" borderId="8" xfId="106" applyNumberFormat="1" applyFont="1" applyFill="1" applyBorder="1" applyAlignment="1">
      <alignment horizontal="center" vertical="center"/>
    </xf>
    <xf numFmtId="10" fontId="50" fillId="24" borderId="12" xfId="106" applyNumberFormat="1" applyFont="1" applyFill="1" applyBorder="1" applyAlignment="1">
      <alignment horizontal="center" vertical="center"/>
    </xf>
    <xf numFmtId="10" fontId="50" fillId="24" borderId="14" xfId="106" applyNumberFormat="1" applyFont="1" applyFill="1" applyBorder="1" applyAlignment="1">
      <alignment horizontal="center" vertical="center"/>
    </xf>
    <xf numFmtId="10" fontId="50" fillId="24" borderId="9" xfId="106" applyNumberFormat="1" applyFont="1" applyFill="1" applyBorder="1" applyAlignment="1">
      <alignment horizontal="center" vertical="center"/>
    </xf>
    <xf numFmtId="10" fontId="50" fillId="24" borderId="0" xfId="106" applyNumberFormat="1" applyFont="1" applyFill="1" applyBorder="1" applyAlignment="1">
      <alignment horizontal="center" vertical="center"/>
    </xf>
    <xf numFmtId="10" fontId="50" fillId="24" borderId="15" xfId="106" applyNumberFormat="1" applyFont="1" applyFill="1" applyBorder="1" applyAlignment="1">
      <alignment horizontal="center" vertical="center"/>
    </xf>
    <xf numFmtId="10" fontId="50" fillId="24" borderId="10" xfId="106" applyNumberFormat="1" applyFont="1" applyFill="1" applyBorder="1" applyAlignment="1">
      <alignment horizontal="center" vertical="center"/>
    </xf>
    <xf numFmtId="10" fontId="50" fillId="24" borderId="11" xfId="106" applyNumberFormat="1" applyFont="1" applyFill="1" applyBorder="1" applyAlignment="1">
      <alignment horizontal="center" vertical="center"/>
    </xf>
    <xf numFmtId="10" fontId="50" fillId="24" borderId="16" xfId="106" applyNumberFormat="1" applyFont="1" applyFill="1" applyBorder="1" applyAlignment="1">
      <alignment horizontal="center" vertical="center"/>
    </xf>
    <xf numFmtId="0" fontId="51" fillId="23" borderId="8" xfId="0" applyFont="1" applyFill="1" applyBorder="1" applyAlignment="1">
      <alignment horizontal="center" vertical="center"/>
    </xf>
    <xf numFmtId="0" fontId="51" fillId="23" borderId="12" xfId="0" applyFont="1" applyFill="1" applyBorder="1" applyAlignment="1">
      <alignment horizontal="center" vertical="center"/>
    </xf>
    <xf numFmtId="0" fontId="51" fillId="23" borderId="9" xfId="0" applyFont="1" applyFill="1" applyBorder="1" applyAlignment="1">
      <alignment horizontal="center" vertical="center"/>
    </xf>
    <xf numFmtId="0" fontId="51" fillId="23" borderId="0" xfId="0" applyFont="1" applyFill="1" applyBorder="1" applyAlignment="1">
      <alignment horizontal="center" vertical="center"/>
    </xf>
    <xf numFmtId="0" fontId="51" fillId="23" borderId="10" xfId="0" applyFont="1" applyFill="1" applyBorder="1" applyAlignment="1">
      <alignment horizontal="center" vertical="center"/>
    </xf>
    <xf numFmtId="0" fontId="51" fillId="23" borderId="11" xfId="0" applyFont="1" applyFill="1" applyBorder="1" applyAlignment="1">
      <alignment horizontal="center" vertical="center"/>
    </xf>
    <xf numFmtId="10" fontId="50" fillId="25" borderId="8" xfId="106" applyNumberFormat="1" applyFont="1" applyFill="1" applyBorder="1" applyAlignment="1">
      <alignment horizontal="center" vertical="center"/>
    </xf>
    <xf numFmtId="10" fontId="50" fillId="25" borderId="12" xfId="106" applyNumberFormat="1" applyFont="1" applyFill="1" applyBorder="1" applyAlignment="1">
      <alignment horizontal="center" vertical="center"/>
    </xf>
    <xf numFmtId="10" fontId="50" fillId="25" borderId="14" xfId="106" applyNumberFormat="1" applyFont="1" applyFill="1" applyBorder="1" applyAlignment="1">
      <alignment horizontal="center" vertical="center"/>
    </xf>
    <xf numFmtId="10" fontId="50" fillId="25" borderId="9" xfId="106" applyNumberFormat="1" applyFont="1" applyFill="1" applyBorder="1" applyAlignment="1">
      <alignment horizontal="center" vertical="center"/>
    </xf>
    <xf numFmtId="10" fontId="50" fillId="25" borderId="0" xfId="106" applyNumberFormat="1" applyFont="1" applyFill="1" applyBorder="1" applyAlignment="1">
      <alignment horizontal="center" vertical="center"/>
    </xf>
    <xf numFmtId="10" fontId="50" fillId="25" borderId="15" xfId="106" applyNumberFormat="1" applyFont="1" applyFill="1" applyBorder="1" applyAlignment="1">
      <alignment horizontal="center" vertical="center"/>
    </xf>
    <xf numFmtId="10" fontId="50" fillId="25" borderId="10" xfId="106" applyNumberFormat="1" applyFont="1" applyFill="1" applyBorder="1" applyAlignment="1">
      <alignment horizontal="center" vertical="center"/>
    </xf>
    <xf numFmtId="10" fontId="50" fillId="25" borderId="11" xfId="106" applyNumberFormat="1" applyFont="1" applyFill="1" applyBorder="1" applyAlignment="1">
      <alignment horizontal="center" vertical="center"/>
    </xf>
    <xf numFmtId="10" fontId="50" fillId="25" borderId="16" xfId="106" applyNumberFormat="1" applyFont="1" applyFill="1" applyBorder="1" applyAlignment="1">
      <alignment horizontal="center" vertical="center"/>
    </xf>
    <xf numFmtId="10" fontId="50" fillId="17" borderId="8" xfId="106" applyNumberFormat="1" applyFont="1" applyFill="1" applyBorder="1" applyAlignment="1">
      <alignment horizontal="center" vertical="center"/>
    </xf>
    <xf numFmtId="10" fontId="50" fillId="17" borderId="12" xfId="106" applyNumberFormat="1" applyFont="1" applyFill="1" applyBorder="1" applyAlignment="1">
      <alignment horizontal="center" vertical="center"/>
    </xf>
    <xf numFmtId="10" fontId="50" fillId="17" borderId="14" xfId="106" applyNumberFormat="1" applyFont="1" applyFill="1" applyBorder="1" applyAlignment="1">
      <alignment horizontal="center" vertical="center"/>
    </xf>
    <xf numFmtId="10" fontId="50" fillId="17" borderId="9" xfId="106" applyNumberFormat="1" applyFont="1" applyFill="1" applyBorder="1" applyAlignment="1">
      <alignment horizontal="center" vertical="center"/>
    </xf>
    <xf numFmtId="10" fontId="50" fillId="17" borderId="0" xfId="106" applyNumberFormat="1" applyFont="1" applyFill="1" applyBorder="1" applyAlignment="1">
      <alignment horizontal="center" vertical="center"/>
    </xf>
    <xf numFmtId="10" fontId="50" fillId="17" borderId="15" xfId="106" applyNumberFormat="1" applyFont="1" applyFill="1" applyBorder="1" applyAlignment="1">
      <alignment horizontal="center" vertical="center"/>
    </xf>
    <xf numFmtId="10" fontId="50" fillId="17" borderId="10" xfId="106" applyNumberFormat="1" applyFont="1" applyFill="1" applyBorder="1" applyAlignment="1">
      <alignment horizontal="center" vertical="center"/>
    </xf>
    <xf numFmtId="10" fontId="50" fillId="17" borderId="11" xfId="106" applyNumberFormat="1" applyFont="1" applyFill="1" applyBorder="1" applyAlignment="1">
      <alignment horizontal="center" vertical="center"/>
    </xf>
    <xf numFmtId="10" fontId="50" fillId="17" borderId="16" xfId="106" applyNumberFormat="1" applyFont="1" applyFill="1" applyBorder="1" applyAlignment="1">
      <alignment horizontal="center" vertical="center"/>
    </xf>
    <xf numFmtId="0" fontId="0" fillId="18" borderId="0" xfId="0" applyFill="1" applyAlignment="1">
      <alignment horizontal="center"/>
    </xf>
    <xf numFmtId="0" fontId="0" fillId="19" borderId="0" xfId="0" applyFill="1" applyAlignment="1">
      <alignment horizontal="center"/>
    </xf>
    <xf numFmtId="0" fontId="0" fillId="20" borderId="0" xfId="0" applyFill="1" applyAlignment="1">
      <alignment horizontal="center"/>
    </xf>
    <xf numFmtId="0" fontId="7" fillId="14" borderId="0" xfId="0" applyFont="1" applyFill="1" applyAlignment="1">
      <alignment horizontal="center"/>
    </xf>
    <xf numFmtId="0" fontId="0" fillId="14" borderId="0" xfId="0" applyFill="1" applyAlignment="1">
      <alignment horizontal="center"/>
    </xf>
    <xf numFmtId="0" fontId="7" fillId="17" borderId="0" xfId="0" applyFont="1" applyFill="1" applyAlignment="1">
      <alignment horizontal="center"/>
    </xf>
    <xf numFmtId="0" fontId="0" fillId="17" borderId="0" xfId="0" applyFill="1" applyAlignment="1">
      <alignment horizontal="center"/>
    </xf>
    <xf numFmtId="172" fontId="32" fillId="16" borderId="13" xfId="0" applyNumberFormat="1" applyFont="1" applyFill="1" applyBorder="1" applyAlignment="1">
      <alignment horizontal="center" vertical="center"/>
    </xf>
    <xf numFmtId="0" fontId="46" fillId="16" borderId="13" xfId="0" applyFont="1" applyFill="1" applyBorder="1" applyAlignment="1">
      <alignment horizontal="center" vertical="center"/>
    </xf>
    <xf numFmtId="172" fontId="32" fillId="16" borderId="2" xfId="0" applyNumberFormat="1" applyFont="1" applyFill="1" applyBorder="1" applyAlignment="1">
      <alignment horizontal="center" vertical="center" wrapText="1"/>
    </xf>
    <xf numFmtId="172" fontId="32" fillId="16" borderId="3" xfId="0" applyNumberFormat="1" applyFont="1" applyFill="1" applyBorder="1" applyAlignment="1">
      <alignment horizontal="center" vertical="center" wrapText="1"/>
    </xf>
    <xf numFmtId="172" fontId="32" fillId="16" borderId="4" xfId="0" applyNumberFormat="1" applyFont="1" applyFill="1" applyBorder="1" applyAlignment="1">
      <alignment horizontal="center" vertical="center" wrapText="1"/>
    </xf>
    <xf numFmtId="172" fontId="32" fillId="10" borderId="13" xfId="0" applyNumberFormat="1" applyFont="1" applyFill="1" applyBorder="1" applyAlignment="1">
      <alignment horizontal="center" vertical="center"/>
    </xf>
    <xf numFmtId="0" fontId="46" fillId="10" borderId="13" xfId="0" applyFont="1" applyFill="1" applyBorder="1" applyAlignment="1">
      <alignment horizontal="center" vertical="center"/>
    </xf>
    <xf numFmtId="172" fontId="32" fillId="10" borderId="2" xfId="0" applyNumberFormat="1" applyFont="1" applyFill="1" applyBorder="1" applyAlignment="1">
      <alignment horizontal="center" vertical="center" wrapText="1"/>
    </xf>
    <xf numFmtId="172" fontId="32" fillId="10" borderId="3" xfId="0" applyNumberFormat="1" applyFont="1" applyFill="1" applyBorder="1" applyAlignment="1">
      <alignment horizontal="center" vertical="center" wrapText="1"/>
    </xf>
    <xf numFmtId="172" fontId="32" fillId="10" borderId="4" xfId="0" applyNumberFormat="1" applyFont="1" applyFill="1" applyBorder="1" applyAlignment="1">
      <alignment horizontal="center" vertical="center" wrapText="1"/>
    </xf>
    <xf numFmtId="0" fontId="46" fillId="0" borderId="13" xfId="0" applyFont="1" applyBorder="1" applyAlignment="1">
      <alignment horizontal="center" vertical="center"/>
    </xf>
    <xf numFmtId="3" fontId="9" fillId="5" borderId="1" xfId="1" applyNumberFormat="1" applyFont="1" applyFill="1" applyBorder="1" applyAlignment="1" applyProtection="1">
      <alignment horizontal="center" vertical="center" wrapText="1"/>
      <protection locked="0"/>
    </xf>
    <xf numFmtId="3" fontId="17" fillId="34" borderId="1" xfId="1" applyNumberFormat="1" applyFont="1" applyFill="1" applyBorder="1" applyAlignment="1" applyProtection="1">
      <alignment horizontal="center" vertical="center" wrapText="1"/>
      <protection locked="0"/>
    </xf>
    <xf numFmtId="0" fontId="9" fillId="8" borderId="1" xfId="0" applyNumberFormat="1" applyFont="1" applyFill="1" applyBorder="1" applyAlignment="1">
      <alignment horizontal="left" vertical="center" wrapText="1"/>
    </xf>
    <xf numFmtId="0" fontId="9" fillId="8" borderId="13" xfId="0" applyNumberFormat="1" applyFont="1" applyFill="1" applyBorder="1" applyAlignment="1">
      <alignment horizontal="left" vertical="center" wrapText="1"/>
    </xf>
    <xf numFmtId="0" fontId="17" fillId="33" borderId="5" xfId="0" applyNumberFormat="1" applyFont="1" applyFill="1" applyBorder="1" applyAlignment="1">
      <alignment horizontal="center" vertical="center" wrapText="1"/>
    </xf>
    <xf numFmtId="0" fontId="9" fillId="33" borderId="6" xfId="0" applyNumberFormat="1" applyFont="1" applyFill="1" applyBorder="1" applyAlignment="1">
      <alignment horizontal="center" vertical="center" wrapText="1"/>
    </xf>
    <xf numFmtId="0" fontId="9" fillId="33" borderId="7" xfId="0" applyNumberFormat="1" applyFont="1" applyFill="1" applyBorder="1" applyAlignment="1">
      <alignment horizontal="center" vertical="center" wrapText="1"/>
    </xf>
    <xf numFmtId="0" fontId="9" fillId="8" borderId="5" xfId="0" applyNumberFormat="1" applyFont="1" applyFill="1" applyBorder="1" applyAlignment="1">
      <alignment vertical="center" wrapText="1"/>
    </xf>
    <xf numFmtId="0" fontId="9" fillId="8" borderId="6" xfId="0" applyNumberFormat="1" applyFont="1" applyFill="1" applyBorder="1" applyAlignment="1">
      <alignment vertical="center" wrapText="1"/>
    </xf>
    <xf numFmtId="0" fontId="9" fillId="8" borderId="7" xfId="0" applyNumberFormat="1" applyFont="1" applyFill="1" applyBorder="1" applyAlignment="1">
      <alignment vertical="center" wrapText="1"/>
    </xf>
    <xf numFmtId="0" fontId="9" fillId="8" borderId="5" xfId="0" applyNumberFormat="1" applyFont="1" applyFill="1" applyBorder="1" applyAlignment="1">
      <alignment horizontal="left" vertical="center" wrapText="1"/>
    </xf>
    <xf numFmtId="0" fontId="9" fillId="8" borderId="6" xfId="0" applyNumberFormat="1" applyFont="1" applyFill="1" applyBorder="1" applyAlignment="1">
      <alignment horizontal="left" vertical="center" wrapText="1"/>
    </xf>
    <xf numFmtId="0" fontId="9" fillId="6" borderId="1" xfId="0" applyNumberFormat="1" applyFont="1" applyFill="1" applyBorder="1" applyAlignment="1">
      <alignment horizontal="left" vertical="center" wrapText="1"/>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0" fontId="9" fillId="8" borderId="5" xfId="0" applyNumberFormat="1" applyFont="1" applyFill="1" applyBorder="1" applyAlignment="1">
      <alignment horizontal="center" vertical="center" wrapText="1"/>
    </xf>
    <xf numFmtId="0" fontId="9" fillId="8" borderId="6" xfId="0" applyNumberFormat="1" applyFont="1" applyFill="1" applyBorder="1" applyAlignment="1">
      <alignment horizontal="center" vertical="center" wrapText="1"/>
    </xf>
    <xf numFmtId="0" fontId="9" fillId="8" borderId="7" xfId="0" applyNumberFormat="1" applyFont="1" applyFill="1" applyBorder="1" applyAlignment="1">
      <alignment horizontal="center" vertical="center" wrapText="1"/>
    </xf>
    <xf numFmtId="0" fontId="17" fillId="0" borderId="10" xfId="1" applyFont="1" applyBorder="1" applyAlignment="1">
      <alignment horizontal="center" wrapText="1"/>
    </xf>
    <xf numFmtId="0" fontId="17" fillId="0" borderId="11" xfId="1" applyFont="1" applyBorder="1" applyAlignment="1">
      <alignment horizontal="center" wrapText="1"/>
    </xf>
    <xf numFmtId="0" fontId="9" fillId="11" borderId="5" xfId="0" applyNumberFormat="1" applyFont="1" applyFill="1" applyBorder="1" applyAlignment="1">
      <alignment horizontal="center" vertical="center" wrapText="1"/>
    </xf>
    <xf numFmtId="0" fontId="9" fillId="11" borderId="6" xfId="0" applyNumberFormat="1" applyFont="1" applyFill="1" applyBorder="1" applyAlignment="1">
      <alignment horizontal="center" vertical="center" wrapText="1"/>
    </xf>
    <xf numFmtId="0" fontId="9" fillId="11" borderId="7" xfId="0" applyNumberFormat="1" applyFont="1" applyFill="1" applyBorder="1" applyAlignment="1">
      <alignment horizontal="center" vertical="center" wrapText="1"/>
    </xf>
    <xf numFmtId="0" fontId="9" fillId="11" borderId="1" xfId="0" applyNumberFormat="1" applyFont="1" applyFill="1" applyBorder="1" applyAlignment="1">
      <alignment horizontal="left" vertical="center" wrapText="1"/>
    </xf>
    <xf numFmtId="0" fontId="9" fillId="11" borderId="13" xfId="0" applyNumberFormat="1" applyFont="1" applyFill="1" applyBorder="1" applyAlignment="1">
      <alignment horizontal="left" vertical="center" wrapText="1"/>
    </xf>
    <xf numFmtId="0" fontId="9" fillId="11" borderId="5" xfId="0" applyNumberFormat="1" applyFont="1" applyFill="1" applyBorder="1" applyAlignment="1">
      <alignment vertical="center" wrapText="1"/>
    </xf>
    <xf numFmtId="0" fontId="9" fillId="11" borderId="6" xfId="0" applyNumberFormat="1" applyFont="1" applyFill="1" applyBorder="1" applyAlignment="1">
      <alignment vertical="center" wrapText="1"/>
    </xf>
    <xf numFmtId="0" fontId="9" fillId="11" borderId="7" xfId="0" applyNumberFormat="1" applyFont="1" applyFill="1" applyBorder="1" applyAlignment="1">
      <alignment vertical="center" wrapText="1"/>
    </xf>
    <xf numFmtId="0" fontId="36" fillId="32" borderId="5" xfId="0" applyNumberFormat="1" applyFont="1" applyFill="1" applyBorder="1" applyAlignment="1">
      <alignment horizontal="center" vertical="center" wrapText="1"/>
    </xf>
    <xf numFmtId="0" fontId="36" fillId="32" borderId="7" xfId="0" applyNumberFormat="1" applyFont="1" applyFill="1" applyBorder="1" applyAlignment="1">
      <alignment horizontal="center" vertical="center" wrapText="1"/>
    </xf>
    <xf numFmtId="0" fontId="36" fillId="32" borderId="5" xfId="0" applyNumberFormat="1" applyFont="1" applyFill="1" applyBorder="1" applyAlignment="1">
      <alignment vertical="center" wrapText="1"/>
    </xf>
    <xf numFmtId="0" fontId="36" fillId="32" borderId="6" xfId="0" applyNumberFormat="1" applyFont="1" applyFill="1" applyBorder="1" applyAlignment="1">
      <alignment vertical="center" wrapText="1"/>
    </xf>
    <xf numFmtId="0" fontId="36" fillId="32" borderId="7" xfId="0" applyNumberFormat="1" applyFont="1" applyFill="1" applyBorder="1" applyAlignment="1">
      <alignment vertical="center" wrapText="1"/>
    </xf>
    <xf numFmtId="0" fontId="36" fillId="32" borderId="6" xfId="0" applyNumberFormat="1" applyFont="1" applyFill="1" applyBorder="1" applyAlignment="1">
      <alignment horizontal="center" vertical="center" wrapText="1"/>
    </xf>
    <xf numFmtId="0" fontId="37" fillId="32" borderId="5" xfId="0" quotePrefix="1" applyNumberFormat="1" applyFont="1" applyFill="1" applyBorder="1" applyAlignment="1">
      <alignment horizontal="center" vertical="center" wrapText="1"/>
    </xf>
    <xf numFmtId="0" fontId="37" fillId="32" borderId="6" xfId="0" quotePrefix="1" applyNumberFormat="1" applyFont="1" applyFill="1" applyBorder="1" applyAlignment="1">
      <alignment horizontal="center" vertical="center" wrapText="1"/>
    </xf>
    <xf numFmtId="0" fontId="37" fillId="32" borderId="7" xfId="0" quotePrefix="1" applyNumberFormat="1" applyFont="1" applyFill="1" applyBorder="1" applyAlignment="1">
      <alignment horizontal="center" vertical="center" wrapText="1"/>
    </xf>
    <xf numFmtId="0" fontId="37" fillId="27" borderId="22" xfId="0" applyNumberFormat="1" applyFont="1" applyFill="1" applyBorder="1" applyAlignment="1">
      <alignment horizontal="center" vertical="center" wrapText="1"/>
    </xf>
    <xf numFmtId="0" fontId="37" fillId="27" borderId="30" xfId="0" applyNumberFormat="1" applyFont="1" applyFill="1" applyBorder="1" applyAlignment="1">
      <alignment horizontal="center" vertical="center" wrapText="1"/>
    </xf>
    <xf numFmtId="0" fontId="37" fillId="27" borderId="29" xfId="0" applyNumberFormat="1" applyFont="1" applyFill="1" applyBorder="1" applyAlignment="1">
      <alignment horizontal="center" vertical="center" wrapText="1"/>
    </xf>
    <xf numFmtId="0" fontId="37" fillId="28" borderId="22" xfId="0" applyNumberFormat="1" applyFont="1" applyFill="1" applyBorder="1" applyAlignment="1">
      <alignment horizontal="center" vertical="center" wrapText="1"/>
    </xf>
    <xf numFmtId="0" fontId="37" fillId="28" borderId="30" xfId="0" applyNumberFormat="1" applyFont="1" applyFill="1" applyBorder="1" applyAlignment="1">
      <alignment horizontal="center" vertical="center" wrapText="1"/>
    </xf>
    <xf numFmtId="0" fontId="37" fillId="28" borderId="29" xfId="0" applyNumberFormat="1" applyFont="1" applyFill="1" applyBorder="1" applyAlignment="1">
      <alignment horizontal="center" vertical="center" wrapText="1"/>
    </xf>
    <xf numFmtId="0" fontId="37" fillId="29" borderId="22" xfId="0" applyNumberFormat="1" applyFont="1" applyFill="1" applyBorder="1" applyAlignment="1">
      <alignment horizontal="center" vertical="center" wrapText="1"/>
    </xf>
    <xf numFmtId="0" fontId="37" fillId="29" borderId="30" xfId="0" applyNumberFormat="1" applyFont="1" applyFill="1" applyBorder="1" applyAlignment="1">
      <alignment horizontal="center" vertical="center" wrapText="1"/>
    </xf>
    <xf numFmtId="0" fontId="37" fillId="29" borderId="29" xfId="0" applyNumberFormat="1" applyFont="1" applyFill="1" applyBorder="1" applyAlignment="1">
      <alignment horizontal="center" vertical="center" wrapText="1"/>
    </xf>
    <xf numFmtId="0" fontId="37" fillId="24" borderId="22" xfId="0" applyNumberFormat="1" applyFont="1" applyFill="1" applyBorder="1" applyAlignment="1">
      <alignment horizontal="center" vertical="center" wrapText="1"/>
    </xf>
    <xf numFmtId="0" fontId="37" fillId="24" borderId="30" xfId="0" applyNumberFormat="1" applyFont="1" applyFill="1" applyBorder="1" applyAlignment="1">
      <alignment horizontal="center" vertical="center" wrapText="1"/>
    </xf>
    <xf numFmtId="0" fontId="37" fillId="24" borderId="29" xfId="0" applyNumberFormat="1" applyFont="1" applyFill="1" applyBorder="1" applyAlignment="1">
      <alignment horizontal="center" vertical="center" wrapText="1"/>
    </xf>
    <xf numFmtId="0" fontId="37" fillId="30" borderId="5" xfId="0" applyNumberFormat="1" applyFont="1" applyFill="1" applyBorder="1" applyAlignment="1">
      <alignment horizontal="center" vertical="center" wrapText="1"/>
    </xf>
    <xf numFmtId="0" fontId="37" fillId="30" borderId="6" xfId="0" applyNumberFormat="1" applyFont="1" applyFill="1" applyBorder="1" applyAlignment="1">
      <alignment horizontal="center" vertical="center" wrapText="1"/>
    </xf>
    <xf numFmtId="0" fontId="37" fillId="30" borderId="7" xfId="0" applyNumberFormat="1" applyFont="1" applyFill="1" applyBorder="1" applyAlignment="1">
      <alignment horizontal="center" vertical="center" wrapText="1"/>
    </xf>
    <xf numFmtId="0" fontId="37" fillId="8" borderId="5" xfId="0" applyNumberFormat="1" applyFont="1" applyFill="1" applyBorder="1" applyAlignment="1">
      <alignment horizontal="center" vertical="center" wrapText="1"/>
    </xf>
    <xf numFmtId="0" fontId="37" fillId="8" borderId="7" xfId="0" applyNumberFormat="1" applyFont="1" applyFill="1" applyBorder="1" applyAlignment="1">
      <alignment horizontal="center" vertical="center" wrapText="1"/>
    </xf>
  </cellXfs>
  <cellStyles count="107">
    <cellStyle name="Moeda" xfId="5" builtinId="4"/>
    <cellStyle name="Moeda 10 2" xfId="14" xr:uid="{27572BDD-8F2C-4C8A-A655-1E845BDB1C13}"/>
    <cellStyle name="Moeda 10 2 2" xfId="16" xr:uid="{00000000-0005-0000-0000-000001000000}"/>
    <cellStyle name="Moeda 10 2 3" xfId="30" xr:uid="{00000000-0005-0000-0000-000001000000}"/>
    <cellStyle name="Moeda 10 2 3 2" xfId="51" xr:uid="{00000000-0005-0000-0000-000001000000}"/>
    <cellStyle name="Moeda 10 2 3 3" xfId="72" xr:uid="{00000000-0005-0000-0000-000001000000}"/>
    <cellStyle name="Moeda 10 2 3 4" xfId="93" xr:uid="{00000000-0005-0000-0000-000001000000}"/>
    <cellStyle name="Moeda 10 2 4" xfId="42" xr:uid="{27572BDD-8F2C-4C8A-A655-1E845BDB1C13}"/>
    <cellStyle name="Moeda 10 2 4 2" xfId="63" xr:uid="{27572BDD-8F2C-4C8A-A655-1E845BDB1C13}"/>
    <cellStyle name="Moeda 10 2 4 3" xfId="84" xr:uid="{27572BDD-8F2C-4C8A-A655-1E845BDB1C13}"/>
    <cellStyle name="Moeda 10 2 4 4" xfId="105" xr:uid="{27572BDD-8F2C-4C8A-A655-1E845BDB1C13}"/>
    <cellStyle name="Moeda 10 2 5" xfId="49" xr:uid="{27572BDD-8F2C-4C8A-A655-1E845BDB1C13}"/>
    <cellStyle name="Moeda 10 2 6" xfId="70" xr:uid="{27572BDD-8F2C-4C8A-A655-1E845BDB1C13}"/>
    <cellStyle name="Moeda 10 2 7" xfId="91" xr:uid="{27572BDD-8F2C-4C8A-A655-1E845BDB1C13}"/>
    <cellStyle name="Moeda 2" xfId="6" xr:uid="{00000000-0005-0000-0000-000002000000}"/>
    <cellStyle name="Moeda 2 2" xfId="10" xr:uid="{00000000-0005-0000-0000-000003000000}"/>
    <cellStyle name="Moeda 2 2 2" xfId="18" xr:uid="{00000000-0005-0000-0000-000003000000}"/>
    <cellStyle name="Moeda 2 3" xfId="17" xr:uid="{00000000-0005-0000-0000-000002000000}"/>
    <cellStyle name="Moeda 3" xfId="9" xr:uid="{00000000-0005-0000-0000-000004000000}"/>
    <cellStyle name="Moeda 3 2" xfId="19" xr:uid="{00000000-0005-0000-0000-000004000000}"/>
    <cellStyle name="Moeda 3 3" xfId="29" xr:uid="{00000000-0005-0000-0000-000004000000}"/>
    <cellStyle name="Moeda 3 3 2" xfId="50" xr:uid="{00000000-0005-0000-0000-000004000000}"/>
    <cellStyle name="Moeda 3 3 3" xfId="71" xr:uid="{00000000-0005-0000-0000-000004000000}"/>
    <cellStyle name="Moeda 3 3 4" xfId="92" xr:uid="{00000000-0005-0000-0000-000004000000}"/>
    <cellStyle name="Moeda 3 4" xfId="39" xr:uid="{00000000-0005-0000-0000-000004000000}"/>
    <cellStyle name="Moeda 3 4 2" xfId="60" xr:uid="{00000000-0005-0000-0000-000004000000}"/>
    <cellStyle name="Moeda 3 4 3" xfId="81" xr:uid="{00000000-0005-0000-0000-000004000000}"/>
    <cellStyle name="Moeda 3 4 4" xfId="102" xr:uid="{00000000-0005-0000-0000-000004000000}"/>
    <cellStyle name="Moeda 3 5" xfId="46" xr:uid="{00000000-0005-0000-0000-000004000000}"/>
    <cellStyle name="Moeda 3 6" xfId="67" xr:uid="{00000000-0005-0000-0000-000004000000}"/>
    <cellStyle name="Moeda 3 7" xfId="88" xr:uid="{00000000-0005-0000-0000-000004000000}"/>
    <cellStyle name="Moeda 4" xfId="15" xr:uid="{00000000-0005-0000-0000-00003E000000}"/>
    <cellStyle name="Moeda 5" xfId="35" xr:uid="{00000000-0005-0000-0000-00004C000000}"/>
    <cellStyle name="Moeda 5 2" xfId="56" xr:uid="{00000000-0005-0000-0000-00004C000000}"/>
    <cellStyle name="Moeda 5 3" xfId="77" xr:uid="{00000000-0005-0000-0000-00004C000000}"/>
    <cellStyle name="Moeda 5 4" xfId="98" xr:uid="{00000000-0005-0000-0000-00004C000000}"/>
    <cellStyle name="Moeda 6" xfId="36" xr:uid="{00000000-0005-0000-0000-000053000000}"/>
    <cellStyle name="Moeda 6 2" xfId="57" xr:uid="{00000000-0005-0000-0000-000053000000}"/>
    <cellStyle name="Moeda 6 3" xfId="78" xr:uid="{00000000-0005-0000-0000-000053000000}"/>
    <cellStyle name="Moeda 6 4" xfId="99" xr:uid="{00000000-0005-0000-0000-000053000000}"/>
    <cellStyle name="Moeda 7" xfId="43" xr:uid="{00000000-0005-0000-0000-00005A000000}"/>
    <cellStyle name="Moeda 8" xfId="64" xr:uid="{00000000-0005-0000-0000-00006F000000}"/>
    <cellStyle name="Moeda 9" xfId="85" xr:uid="{00000000-0005-0000-0000-000084000000}"/>
    <cellStyle name="Normal" xfId="0" builtinId="0"/>
    <cellStyle name="Normal 2" xfId="1" xr:uid="{00000000-0005-0000-0000-000006000000}"/>
    <cellStyle name="Normal 2 2" xfId="20" xr:uid="{00000000-0005-0000-0000-000006000000}"/>
    <cellStyle name="Porcentagem" xfId="106" builtinId="5"/>
    <cellStyle name="Porcentagem 2" xfId="13" xr:uid="{00000000-0005-0000-0000-000007000000}"/>
    <cellStyle name="Porcentagem 2 2" xfId="21" xr:uid="{00000000-0005-0000-0000-000007000000}"/>
    <cellStyle name="Separador de milhares 2" xfId="2" xr:uid="{00000000-0005-0000-0000-000008000000}"/>
    <cellStyle name="Separador de milhares 2 2" xfId="8" xr:uid="{00000000-0005-0000-0000-000009000000}"/>
    <cellStyle name="Separador de milhares 2 2 2" xfId="12" xr:uid="{00000000-0005-0000-0000-00000A000000}"/>
    <cellStyle name="Separador de milhares 2 2 2 2" xfId="24" xr:uid="{00000000-0005-0000-0000-00000A000000}"/>
    <cellStyle name="Separador de milhares 2 2 2 3" xfId="31" xr:uid="{00000000-0005-0000-0000-00000A000000}"/>
    <cellStyle name="Separador de milhares 2 2 2 3 2" xfId="52" xr:uid="{00000000-0005-0000-0000-00000A000000}"/>
    <cellStyle name="Separador de milhares 2 2 2 3 3" xfId="73" xr:uid="{00000000-0005-0000-0000-00000A000000}"/>
    <cellStyle name="Separador de milhares 2 2 2 3 4" xfId="94" xr:uid="{00000000-0005-0000-0000-00000A000000}"/>
    <cellStyle name="Separador de milhares 2 2 2 4" xfId="41" xr:uid="{00000000-0005-0000-0000-00000A000000}"/>
    <cellStyle name="Separador de milhares 2 2 2 4 2" xfId="62" xr:uid="{00000000-0005-0000-0000-00000A000000}"/>
    <cellStyle name="Separador de milhares 2 2 2 4 3" xfId="83" xr:uid="{00000000-0005-0000-0000-00000A000000}"/>
    <cellStyle name="Separador de milhares 2 2 2 4 4" xfId="104" xr:uid="{00000000-0005-0000-0000-00000A000000}"/>
    <cellStyle name="Separador de milhares 2 2 2 5" xfId="48" xr:uid="{00000000-0005-0000-0000-00000A000000}"/>
    <cellStyle name="Separador de milhares 2 2 2 6" xfId="69" xr:uid="{00000000-0005-0000-0000-00000A000000}"/>
    <cellStyle name="Separador de milhares 2 2 2 7" xfId="90" xr:uid="{00000000-0005-0000-0000-00000A000000}"/>
    <cellStyle name="Separador de milhares 2 2 3" xfId="23" xr:uid="{00000000-0005-0000-0000-000009000000}"/>
    <cellStyle name="Separador de milhares 2 2 4" xfId="33" xr:uid="{00000000-0005-0000-0000-000009000000}"/>
    <cellStyle name="Separador de milhares 2 2 4 2" xfId="54" xr:uid="{00000000-0005-0000-0000-000009000000}"/>
    <cellStyle name="Separador de milhares 2 2 4 3" xfId="75" xr:uid="{00000000-0005-0000-0000-000009000000}"/>
    <cellStyle name="Separador de milhares 2 2 4 4" xfId="96" xr:uid="{00000000-0005-0000-0000-000009000000}"/>
    <cellStyle name="Separador de milhares 2 2 5" xfId="38" xr:uid="{00000000-0005-0000-0000-000009000000}"/>
    <cellStyle name="Separador de milhares 2 2 5 2" xfId="59" xr:uid="{00000000-0005-0000-0000-000009000000}"/>
    <cellStyle name="Separador de milhares 2 2 5 3" xfId="80" xr:uid="{00000000-0005-0000-0000-000009000000}"/>
    <cellStyle name="Separador de milhares 2 2 5 4" xfId="101" xr:uid="{00000000-0005-0000-0000-000009000000}"/>
    <cellStyle name="Separador de milhares 2 2 6" xfId="45" xr:uid="{00000000-0005-0000-0000-000009000000}"/>
    <cellStyle name="Separador de milhares 2 2 7" xfId="66" xr:uid="{00000000-0005-0000-0000-000009000000}"/>
    <cellStyle name="Separador de milhares 2 2 8" xfId="87" xr:uid="{00000000-0005-0000-0000-000009000000}"/>
    <cellStyle name="Separador de milhares 2 3" xfId="7" xr:uid="{00000000-0005-0000-0000-00000B000000}"/>
    <cellStyle name="Separador de milhares 2 3 2" xfId="11" xr:uid="{00000000-0005-0000-0000-00000C000000}"/>
    <cellStyle name="Separador de milhares 2 3 2 2" xfId="26" xr:uid="{00000000-0005-0000-0000-00000C000000}"/>
    <cellStyle name="Separador de milhares 2 3 2 3" xfId="32" xr:uid="{00000000-0005-0000-0000-00000C000000}"/>
    <cellStyle name="Separador de milhares 2 3 2 3 2" xfId="53" xr:uid="{00000000-0005-0000-0000-00000C000000}"/>
    <cellStyle name="Separador de milhares 2 3 2 3 3" xfId="74" xr:uid="{00000000-0005-0000-0000-00000C000000}"/>
    <cellStyle name="Separador de milhares 2 3 2 3 4" xfId="95" xr:uid="{00000000-0005-0000-0000-00000C000000}"/>
    <cellStyle name="Separador de milhares 2 3 2 4" xfId="40" xr:uid="{00000000-0005-0000-0000-00000C000000}"/>
    <cellStyle name="Separador de milhares 2 3 2 4 2" xfId="61" xr:uid="{00000000-0005-0000-0000-00000C000000}"/>
    <cellStyle name="Separador de milhares 2 3 2 4 3" xfId="82" xr:uid="{00000000-0005-0000-0000-00000C000000}"/>
    <cellStyle name="Separador de milhares 2 3 2 4 4" xfId="103" xr:uid="{00000000-0005-0000-0000-00000C000000}"/>
    <cellStyle name="Separador de milhares 2 3 2 5" xfId="47" xr:uid="{00000000-0005-0000-0000-00000C000000}"/>
    <cellStyle name="Separador de milhares 2 3 2 6" xfId="68" xr:uid="{00000000-0005-0000-0000-00000C000000}"/>
    <cellStyle name="Separador de milhares 2 3 2 7" xfId="89" xr:uid="{00000000-0005-0000-0000-00000C000000}"/>
    <cellStyle name="Separador de milhares 2 3 3" xfId="25" xr:uid="{00000000-0005-0000-0000-00000B000000}"/>
    <cellStyle name="Separador de milhares 2 3 4" xfId="34" xr:uid="{00000000-0005-0000-0000-00000B000000}"/>
    <cellStyle name="Separador de milhares 2 3 4 2" xfId="55" xr:uid="{00000000-0005-0000-0000-00000B000000}"/>
    <cellStyle name="Separador de milhares 2 3 4 3" xfId="76" xr:uid="{00000000-0005-0000-0000-00000B000000}"/>
    <cellStyle name="Separador de milhares 2 3 4 4" xfId="97" xr:uid="{00000000-0005-0000-0000-00000B000000}"/>
    <cellStyle name="Separador de milhares 2 3 5" xfId="37" xr:uid="{00000000-0005-0000-0000-00000B000000}"/>
    <cellStyle name="Separador de milhares 2 3 5 2" xfId="58" xr:uid="{00000000-0005-0000-0000-00000B000000}"/>
    <cellStyle name="Separador de milhares 2 3 5 3" xfId="79" xr:uid="{00000000-0005-0000-0000-00000B000000}"/>
    <cellStyle name="Separador de milhares 2 3 5 4" xfId="100" xr:uid="{00000000-0005-0000-0000-00000B000000}"/>
    <cellStyle name="Separador de milhares 2 3 6" xfId="44" xr:uid="{00000000-0005-0000-0000-00000B000000}"/>
    <cellStyle name="Separador de milhares 2 3 7" xfId="65" xr:uid="{00000000-0005-0000-0000-00000B000000}"/>
    <cellStyle name="Separador de milhares 2 3 8" xfId="86" xr:uid="{00000000-0005-0000-0000-00000B000000}"/>
    <cellStyle name="Separador de milhares 2 4" xfId="22" xr:uid="{00000000-0005-0000-0000-000008000000}"/>
    <cellStyle name="Separador de milhares 3" xfId="3" xr:uid="{00000000-0005-0000-0000-00000D000000}"/>
    <cellStyle name="Separador de milhares 3 2" xfId="27" xr:uid="{00000000-0005-0000-0000-00000D000000}"/>
    <cellStyle name="Título 5" xfId="4" xr:uid="{00000000-0005-0000-0000-00000E000000}"/>
    <cellStyle name="Título 5 2" xfId="28" xr:uid="{00000000-0005-0000-0000-00000E000000}"/>
  </cellStyles>
  <dxfs count="128">
    <dxf>
      <fill>
        <patternFill>
          <bgColor theme="4" tint="0.39994506668294322"/>
        </patternFill>
      </fill>
    </dxf>
    <dxf>
      <font>
        <color rgb="FF9C0006"/>
      </font>
      <fill>
        <patternFill>
          <bgColor rgb="FFFFC7CE"/>
        </patternFill>
      </fill>
    </dxf>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4" formatCode="0.00%"/>
      <fill>
        <patternFill patternType="solid">
          <fgColor theme="4" tint="0.59999389629810485"/>
          <bgColor theme="4"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fill>
        <patternFill patternType="solid">
          <fgColor theme="4" tint="0.59999389629810485"/>
          <bgColor theme="4" tint="0.59999389629810485"/>
        </patternFill>
      </fill>
      <border diagonalUp="0" diagonalDown="0">
        <left/>
        <right/>
        <top style="thin">
          <color theme="4" tint="0.39997558519241921"/>
        </top>
        <bottom/>
        <vertical/>
        <horizontal/>
      </border>
    </dxf>
    <dxf>
      <border outline="0">
        <left style="thin">
          <color theme="4" tint="0.39997558519241921"/>
        </left>
      </border>
    </dxf>
    <dxf>
      <fill>
        <patternFill patternType="solid">
          <fgColor indexed="64"/>
          <bgColor theme="7" tint="0.59999389629810485"/>
        </patternFill>
      </fill>
    </dxf>
    <dxf>
      <font>
        <b/>
        <i val="0"/>
        <strike val="0"/>
        <condense val="0"/>
        <extend val="0"/>
        <outline val="0"/>
        <shadow val="0"/>
        <u val="none"/>
        <vertAlign val="baseline"/>
        <sz val="10"/>
        <color auto="1"/>
        <name val="Arial"/>
        <family val="2"/>
        <scheme val="none"/>
      </font>
      <fill>
        <patternFill patternType="solid">
          <fgColor indexed="64"/>
          <bgColor theme="7" tint="0.59999389629810485"/>
        </patternFill>
      </fill>
      <alignment horizontal="center" vertical="bottom" textRotation="0" wrapText="0" indent="0" justifyLastLine="0" shrinkToFit="0" readingOrder="0"/>
    </dxf>
  </dxfs>
  <tableStyles count="1" defaultTableStyle="TableStyleMedium9" defaultPivotStyle="PivotStyleLight16">
    <tableStyle name="Invisible" pivot="0" table="0" count="0" xr9:uid="{92C96A6F-A2D6-4973-910B-0FCCF4645B2F}"/>
  </tableStyles>
  <colors>
    <mruColors>
      <color rgb="FFFA90EB"/>
      <color rgb="FF31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pt-BR"/>
              <a:t>Percentual</a:t>
            </a:r>
            <a:r>
              <a:rPr lang="pt-BR" baseline="0"/>
              <a:t> Disponível para Carona</a:t>
            </a:r>
          </a:p>
        </c:rich>
      </c:tx>
      <c:layout>
        <c:manualLayout>
          <c:xMode val="edge"/>
          <c:yMode val="edge"/>
          <c:x val="0.34130259476583596"/>
          <c:y val="1.5458937035769107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'Dados Dashboard'!$D$2</c:f>
              <c:strCache>
                <c:ptCount val="1"/>
                <c:pt idx="0">
                  <c:v>Órgão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Dashboard'!$D$3:$D$57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0-007A-45B1-9157-A14F56358AE5}"/>
            </c:ext>
          </c:extLst>
        </c:ser>
        <c:ser>
          <c:idx val="1"/>
          <c:order val="1"/>
          <c:tx>
            <c:strRef>
              <c:f>'Dados Dashboard'!$E$2</c:f>
              <c:strCache>
                <c:ptCount val="1"/>
                <c:pt idx="0">
                  <c:v>Órgão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Dashboard'!$E$3:$E$57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1-007A-45B1-9157-A14F56358AE5}"/>
            </c:ext>
          </c:extLst>
        </c:ser>
        <c:ser>
          <c:idx val="2"/>
          <c:order val="2"/>
          <c:tx>
            <c:strRef>
              <c:f>'Dados Dashboard'!$F$2</c:f>
              <c:strCache>
                <c:ptCount val="1"/>
                <c:pt idx="0">
                  <c:v>Órgão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Dashboard'!$F$3:$F$57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2-007A-45B1-9157-A14F56358AE5}"/>
            </c:ext>
          </c:extLst>
        </c:ser>
        <c:ser>
          <c:idx val="3"/>
          <c:order val="3"/>
          <c:tx>
            <c:strRef>
              <c:f>'Dados Dashboard'!$G$2</c:f>
              <c:strCache>
                <c:ptCount val="1"/>
                <c:pt idx="0">
                  <c:v>Órgão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Dashboard'!$G$3:$G$57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3-007A-45B1-9157-A14F56358AE5}"/>
            </c:ext>
          </c:extLst>
        </c:ser>
        <c:dLbls>
          <c:showLegendKey val="0"/>
          <c:showVal val="0"/>
          <c:showCatName val="0"/>
          <c:showSerName val="0"/>
          <c:showPercent val="0"/>
          <c:showBubbleSize val="0"/>
        </c:dLbls>
        <c:gapWidth val="150"/>
        <c:overlap val="100"/>
        <c:axId val="413362303"/>
        <c:axId val="413359807"/>
      </c:barChart>
      <c:catAx>
        <c:axId val="413362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3359807"/>
        <c:crosses val="autoZero"/>
        <c:auto val="1"/>
        <c:lblAlgn val="ctr"/>
        <c:lblOffset val="100"/>
        <c:noMultiLvlLbl val="0"/>
      </c:catAx>
      <c:valAx>
        <c:axId val="413359807"/>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336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Quantitativo</a:t>
            </a:r>
            <a:r>
              <a:rPr lang="pt-BR" baseline="0"/>
              <a:t> de Aditivos Disponíveis por Centro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Dashboard'!$H$2</c:f>
              <c:strCache>
                <c:ptCount val="1"/>
                <c:pt idx="0">
                  <c:v>Reitoria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Dashboard'!$H$3:$H$57</c:f>
              <c:numCache>
                <c:formatCode>#,##0</c:formatCode>
                <c:ptCount val="55"/>
                <c:pt idx="0">
                  <c:v>0</c:v>
                </c:pt>
                <c:pt idx="1">
                  <c:v>12</c:v>
                </c:pt>
                <c:pt idx="2">
                  <c:v>12</c:v>
                </c:pt>
                <c:pt idx="3">
                  <c:v>12</c:v>
                </c:pt>
                <c:pt idx="4">
                  <c:v>9</c:v>
                </c:pt>
                <c:pt idx="5">
                  <c:v>4</c:v>
                </c:pt>
                <c:pt idx="6">
                  <c:v>12</c:v>
                </c:pt>
                <c:pt idx="7">
                  <c:v>12</c:v>
                </c:pt>
                <c:pt idx="8">
                  <c:v>4</c:v>
                </c:pt>
                <c:pt idx="9">
                  <c:v>0</c:v>
                </c:pt>
                <c:pt idx="10">
                  <c:v>0</c:v>
                </c:pt>
                <c:pt idx="11">
                  <c:v>4</c:v>
                </c:pt>
                <c:pt idx="12">
                  <c:v>7</c:v>
                </c:pt>
                <c:pt idx="13">
                  <c:v>0</c:v>
                </c:pt>
                <c:pt idx="14">
                  <c:v>0</c:v>
                </c:pt>
                <c:pt idx="15">
                  <c:v>0</c:v>
                </c:pt>
                <c:pt idx="16">
                  <c:v>1</c:v>
                </c:pt>
                <c:pt idx="17">
                  <c:v>0</c:v>
                </c:pt>
                <c:pt idx="18">
                  <c:v>4</c:v>
                </c:pt>
                <c:pt idx="19">
                  <c:v>0</c:v>
                </c:pt>
                <c:pt idx="20">
                  <c:v>0</c:v>
                </c:pt>
                <c:pt idx="21">
                  <c:v>9</c:v>
                </c:pt>
                <c:pt idx="22">
                  <c:v>0</c:v>
                </c:pt>
                <c:pt idx="23">
                  <c:v>0</c:v>
                </c:pt>
                <c:pt idx="24">
                  <c:v>0</c:v>
                </c:pt>
                <c:pt idx="25">
                  <c:v>0</c:v>
                </c:pt>
                <c:pt idx="26">
                  <c:v>0</c:v>
                </c:pt>
                <c:pt idx="27">
                  <c:v>0</c:v>
                </c:pt>
                <c:pt idx="28">
                  <c:v>0</c:v>
                </c:pt>
                <c:pt idx="29">
                  <c:v>0</c:v>
                </c:pt>
                <c:pt idx="30">
                  <c:v>40</c:v>
                </c:pt>
                <c:pt idx="31">
                  <c:v>40</c:v>
                </c:pt>
                <c:pt idx="32">
                  <c:v>0</c:v>
                </c:pt>
                <c:pt idx="33">
                  <c:v>4</c:v>
                </c:pt>
                <c:pt idx="34">
                  <c:v>0</c:v>
                </c:pt>
                <c:pt idx="35">
                  <c:v>0</c:v>
                </c:pt>
                <c:pt idx="36">
                  <c:v>0</c:v>
                </c:pt>
                <c:pt idx="37">
                  <c:v>0</c:v>
                </c:pt>
                <c:pt idx="38">
                  <c:v>0</c:v>
                </c:pt>
                <c:pt idx="39">
                  <c:v>0</c:v>
                </c:pt>
                <c:pt idx="40">
                  <c:v>0</c:v>
                </c:pt>
                <c:pt idx="41">
                  <c:v>0</c:v>
                </c:pt>
                <c:pt idx="42">
                  <c:v>0</c:v>
                </c:pt>
                <c:pt idx="43">
                  <c:v>0</c:v>
                </c:pt>
                <c:pt idx="44">
                  <c:v>0</c:v>
                </c:pt>
                <c:pt idx="45">
                  <c:v>0</c:v>
                </c:pt>
                <c:pt idx="46">
                  <c:v>5</c:v>
                </c:pt>
                <c:pt idx="47">
                  <c:v>5</c:v>
                </c:pt>
                <c:pt idx="48">
                  <c:v>5</c:v>
                </c:pt>
                <c:pt idx="49">
                  <c:v>5</c:v>
                </c:pt>
                <c:pt idx="50">
                  <c:v>5</c:v>
                </c:pt>
                <c:pt idx="51">
                  <c:v>0</c:v>
                </c:pt>
                <c:pt idx="52">
                  <c:v>3</c:v>
                </c:pt>
                <c:pt idx="53">
                  <c:v>0</c:v>
                </c:pt>
                <c:pt idx="54">
                  <c:v>0</c:v>
                </c:pt>
              </c:numCache>
            </c:numRef>
          </c:val>
          <c:extLst>
            <c:ext xmlns:c16="http://schemas.microsoft.com/office/drawing/2014/chart" uri="{C3380CC4-5D6E-409C-BE32-E72D297353CC}">
              <c16:uniqueId val="{00000001-04FC-4AE1-BB29-FBD188D126E5}"/>
            </c:ext>
          </c:extLst>
        </c:ser>
        <c:ser>
          <c:idx val="2"/>
          <c:order val="1"/>
          <c:tx>
            <c:strRef>
              <c:f>'Dados Dashboard'!$I$2</c:f>
              <c:strCache>
                <c:ptCount val="1"/>
                <c:pt idx="0">
                  <c:v>PROEX/PROPPG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Dashboard'!$I$3:$I$57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4</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04FC-4AE1-BB29-FBD188D126E5}"/>
            </c:ext>
          </c:extLst>
        </c:ser>
        <c:ser>
          <c:idx val="3"/>
          <c:order val="2"/>
          <c:tx>
            <c:strRef>
              <c:f>'Dados Dashboard'!$J$2</c:f>
              <c:strCache>
                <c:ptCount val="1"/>
                <c:pt idx="0">
                  <c:v>BU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Dashboard'!$J$3:$J$57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04FC-4AE1-BB29-FBD188D126E5}"/>
            </c:ext>
          </c:extLst>
        </c:ser>
        <c:ser>
          <c:idx val="4"/>
          <c:order val="3"/>
          <c:tx>
            <c:strRef>
              <c:f>'Dados Dashboard'!$K$2</c:f>
              <c:strCache>
                <c:ptCount val="1"/>
                <c:pt idx="0">
                  <c:v>ESAG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Dashboard'!$K$3:$K$57</c:f>
              <c:numCache>
                <c:formatCode>#,##0</c:formatCode>
                <c:ptCount val="55"/>
                <c:pt idx="0">
                  <c:v>1</c:v>
                </c:pt>
                <c:pt idx="1">
                  <c:v>2</c:v>
                </c:pt>
                <c:pt idx="2">
                  <c:v>0</c:v>
                </c:pt>
                <c:pt idx="3">
                  <c:v>7</c:v>
                </c:pt>
                <c:pt idx="4">
                  <c:v>12</c:v>
                </c:pt>
                <c:pt idx="5">
                  <c:v>3</c:v>
                </c:pt>
                <c:pt idx="6">
                  <c:v>7</c:v>
                </c:pt>
                <c:pt idx="7">
                  <c:v>12</c:v>
                </c:pt>
                <c:pt idx="8">
                  <c:v>2</c:v>
                </c:pt>
                <c:pt idx="9">
                  <c:v>1</c:v>
                </c:pt>
                <c:pt idx="10">
                  <c:v>0</c:v>
                </c:pt>
                <c:pt idx="11">
                  <c:v>3</c:v>
                </c:pt>
                <c:pt idx="12">
                  <c:v>5</c:v>
                </c:pt>
                <c:pt idx="13">
                  <c:v>0</c:v>
                </c:pt>
                <c:pt idx="14">
                  <c:v>0</c:v>
                </c:pt>
                <c:pt idx="15">
                  <c:v>0</c:v>
                </c:pt>
                <c:pt idx="16">
                  <c:v>3</c:v>
                </c:pt>
                <c:pt idx="17">
                  <c:v>0</c:v>
                </c:pt>
                <c:pt idx="18">
                  <c:v>5</c:v>
                </c:pt>
                <c:pt idx="19">
                  <c:v>1</c:v>
                </c:pt>
                <c:pt idx="20">
                  <c:v>5</c:v>
                </c:pt>
                <c:pt idx="21">
                  <c:v>2</c:v>
                </c:pt>
                <c:pt idx="22">
                  <c:v>1</c:v>
                </c:pt>
                <c:pt idx="23">
                  <c:v>3</c:v>
                </c:pt>
                <c:pt idx="24">
                  <c:v>0</c:v>
                </c:pt>
                <c:pt idx="25">
                  <c:v>3</c:v>
                </c:pt>
                <c:pt idx="26">
                  <c:v>0</c:v>
                </c:pt>
                <c:pt idx="27">
                  <c:v>0</c:v>
                </c:pt>
                <c:pt idx="28">
                  <c:v>0</c:v>
                </c:pt>
                <c:pt idx="29">
                  <c:v>0</c:v>
                </c:pt>
                <c:pt idx="30">
                  <c:v>5</c:v>
                </c:pt>
                <c:pt idx="31">
                  <c:v>5</c:v>
                </c:pt>
                <c:pt idx="32">
                  <c:v>5</c:v>
                </c:pt>
                <c:pt idx="33">
                  <c:v>1</c:v>
                </c:pt>
                <c:pt idx="34">
                  <c:v>0</c:v>
                </c:pt>
                <c:pt idx="35">
                  <c:v>2</c:v>
                </c:pt>
                <c:pt idx="36">
                  <c:v>0</c:v>
                </c:pt>
                <c:pt idx="37">
                  <c:v>1</c:v>
                </c:pt>
                <c:pt idx="38">
                  <c:v>0</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04FC-4AE1-BB29-FBD188D126E5}"/>
            </c:ext>
          </c:extLst>
        </c:ser>
        <c:ser>
          <c:idx val="5"/>
          <c:order val="4"/>
          <c:tx>
            <c:strRef>
              <c:f>'Dados Dashboard'!$L$2</c:f>
              <c:strCache>
                <c:ptCount val="1"/>
                <c:pt idx="0">
                  <c:v>CEART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Dashboard'!$L$3:$L$57</c:f>
              <c:numCache>
                <c:formatCode>#,##0</c:formatCode>
                <c:ptCount val="55"/>
                <c:pt idx="0">
                  <c:v>0</c:v>
                </c:pt>
                <c:pt idx="1">
                  <c:v>9</c:v>
                </c:pt>
                <c:pt idx="2">
                  <c:v>0</c:v>
                </c:pt>
                <c:pt idx="3">
                  <c:v>25</c:v>
                </c:pt>
                <c:pt idx="4">
                  <c:v>3</c:v>
                </c:pt>
                <c:pt idx="5">
                  <c:v>0</c:v>
                </c:pt>
                <c:pt idx="6">
                  <c:v>0</c:v>
                </c:pt>
                <c:pt idx="7">
                  <c:v>3</c:v>
                </c:pt>
                <c:pt idx="8">
                  <c:v>0</c:v>
                </c:pt>
                <c:pt idx="9">
                  <c:v>0</c:v>
                </c:pt>
                <c:pt idx="10">
                  <c:v>0</c:v>
                </c:pt>
                <c:pt idx="11">
                  <c:v>9</c:v>
                </c:pt>
                <c:pt idx="12">
                  <c:v>0</c:v>
                </c:pt>
                <c:pt idx="13">
                  <c:v>25</c:v>
                </c:pt>
                <c:pt idx="14">
                  <c:v>0</c:v>
                </c:pt>
                <c:pt idx="15">
                  <c:v>0</c:v>
                </c:pt>
                <c:pt idx="16">
                  <c:v>2</c:v>
                </c:pt>
                <c:pt idx="17">
                  <c:v>10</c:v>
                </c:pt>
                <c:pt idx="18">
                  <c:v>7</c:v>
                </c:pt>
                <c:pt idx="19">
                  <c:v>0</c:v>
                </c:pt>
                <c:pt idx="20">
                  <c:v>3</c:v>
                </c:pt>
                <c:pt idx="21">
                  <c:v>2</c:v>
                </c:pt>
                <c:pt idx="22">
                  <c:v>0</c:v>
                </c:pt>
                <c:pt idx="23">
                  <c:v>2</c:v>
                </c:pt>
                <c:pt idx="24">
                  <c:v>0</c:v>
                </c:pt>
                <c:pt idx="25">
                  <c:v>1</c:v>
                </c:pt>
                <c:pt idx="26">
                  <c:v>3</c:v>
                </c:pt>
                <c:pt idx="27">
                  <c:v>3</c:v>
                </c:pt>
                <c:pt idx="28">
                  <c:v>0</c:v>
                </c:pt>
                <c:pt idx="29">
                  <c:v>0</c:v>
                </c:pt>
                <c:pt idx="30">
                  <c:v>6</c:v>
                </c:pt>
                <c:pt idx="31">
                  <c:v>0</c:v>
                </c:pt>
                <c:pt idx="32">
                  <c:v>3</c:v>
                </c:pt>
                <c:pt idx="33">
                  <c:v>0</c:v>
                </c:pt>
                <c:pt idx="34">
                  <c:v>2</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04FC-4AE1-BB29-FBD188D126E5}"/>
            </c:ext>
          </c:extLst>
        </c:ser>
        <c:ser>
          <c:idx val="6"/>
          <c:order val="5"/>
          <c:tx>
            <c:strRef>
              <c:f>'Dados Dashboard'!$M$2</c:f>
              <c:strCache>
                <c:ptCount val="1"/>
                <c:pt idx="0">
                  <c:v>FAED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Dashboard'!$M$3:$M$57</c:f>
              <c:numCache>
                <c:formatCode>#,##0</c:formatCode>
                <c:ptCount val="55"/>
                <c:pt idx="0">
                  <c:v>0</c:v>
                </c:pt>
                <c:pt idx="1">
                  <c:v>3</c:v>
                </c:pt>
                <c:pt idx="2">
                  <c:v>3</c:v>
                </c:pt>
                <c:pt idx="3">
                  <c:v>1</c:v>
                </c:pt>
                <c:pt idx="4">
                  <c:v>2</c:v>
                </c:pt>
                <c:pt idx="5">
                  <c:v>0</c:v>
                </c:pt>
                <c:pt idx="6">
                  <c:v>0</c:v>
                </c:pt>
                <c:pt idx="7">
                  <c:v>2</c:v>
                </c:pt>
                <c:pt idx="8">
                  <c:v>0</c:v>
                </c:pt>
                <c:pt idx="9">
                  <c:v>0</c:v>
                </c:pt>
                <c:pt idx="10">
                  <c:v>0</c:v>
                </c:pt>
                <c:pt idx="11">
                  <c:v>0</c:v>
                </c:pt>
                <c:pt idx="12">
                  <c:v>1</c:v>
                </c:pt>
                <c:pt idx="13">
                  <c:v>0</c:v>
                </c:pt>
                <c:pt idx="14">
                  <c:v>0</c:v>
                </c:pt>
                <c:pt idx="15">
                  <c:v>0</c:v>
                </c:pt>
                <c:pt idx="16">
                  <c:v>0</c:v>
                </c:pt>
                <c:pt idx="17">
                  <c:v>7</c:v>
                </c:pt>
                <c:pt idx="18">
                  <c:v>0</c:v>
                </c:pt>
                <c:pt idx="19">
                  <c:v>0</c:v>
                </c:pt>
                <c:pt idx="20">
                  <c:v>4</c:v>
                </c:pt>
                <c:pt idx="21">
                  <c:v>0</c:v>
                </c:pt>
                <c:pt idx="22">
                  <c:v>0</c:v>
                </c:pt>
                <c:pt idx="23">
                  <c:v>0</c:v>
                </c:pt>
                <c:pt idx="24">
                  <c:v>0</c:v>
                </c:pt>
                <c:pt idx="25">
                  <c:v>1</c:v>
                </c:pt>
                <c:pt idx="26">
                  <c:v>0</c:v>
                </c:pt>
                <c:pt idx="27">
                  <c:v>0</c:v>
                </c:pt>
                <c:pt idx="28">
                  <c:v>0</c:v>
                </c:pt>
                <c:pt idx="29">
                  <c:v>0</c:v>
                </c:pt>
                <c:pt idx="30">
                  <c:v>8</c:v>
                </c:pt>
                <c:pt idx="31">
                  <c:v>5</c:v>
                </c:pt>
                <c:pt idx="32">
                  <c:v>0</c:v>
                </c:pt>
                <c:pt idx="33">
                  <c:v>0</c:v>
                </c:pt>
                <c:pt idx="34">
                  <c:v>0</c:v>
                </c:pt>
                <c:pt idx="35">
                  <c:v>1</c:v>
                </c:pt>
                <c:pt idx="36">
                  <c:v>0</c:v>
                </c:pt>
                <c:pt idx="37">
                  <c:v>0</c:v>
                </c:pt>
                <c:pt idx="38">
                  <c:v>0</c:v>
                </c:pt>
                <c:pt idx="39">
                  <c:v>0</c:v>
                </c:pt>
                <c:pt idx="40">
                  <c:v>0</c:v>
                </c:pt>
                <c:pt idx="41">
                  <c:v>2</c:v>
                </c:pt>
                <c:pt idx="42">
                  <c:v>0</c:v>
                </c:pt>
                <c:pt idx="43">
                  <c:v>0</c:v>
                </c:pt>
                <c:pt idx="44">
                  <c:v>0</c:v>
                </c:pt>
                <c:pt idx="45">
                  <c:v>0</c:v>
                </c:pt>
                <c:pt idx="46">
                  <c:v>5</c:v>
                </c:pt>
                <c:pt idx="47">
                  <c:v>5</c:v>
                </c:pt>
                <c:pt idx="48">
                  <c:v>5</c:v>
                </c:pt>
                <c:pt idx="49">
                  <c:v>5</c:v>
                </c:pt>
                <c:pt idx="50">
                  <c:v>5</c:v>
                </c:pt>
                <c:pt idx="51">
                  <c:v>0</c:v>
                </c:pt>
                <c:pt idx="52">
                  <c:v>0</c:v>
                </c:pt>
                <c:pt idx="53">
                  <c:v>0</c:v>
                </c:pt>
                <c:pt idx="54">
                  <c:v>0</c:v>
                </c:pt>
              </c:numCache>
            </c:numRef>
          </c:val>
          <c:extLst>
            <c:ext xmlns:c16="http://schemas.microsoft.com/office/drawing/2014/chart" uri="{C3380CC4-5D6E-409C-BE32-E72D297353CC}">
              <c16:uniqueId val="{00000006-04FC-4AE1-BB29-FBD188D126E5}"/>
            </c:ext>
          </c:extLst>
        </c:ser>
        <c:ser>
          <c:idx val="7"/>
          <c:order val="6"/>
          <c:tx>
            <c:strRef>
              <c:f>'Dados Dashboard'!$N$2</c:f>
              <c:strCache>
                <c:ptCount val="1"/>
                <c:pt idx="0">
                  <c:v>CEAD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Dashboard'!$N$3:$N$57</c:f>
              <c:numCache>
                <c:formatCode>#,##0</c:formatCode>
                <c:ptCount val="55"/>
                <c:pt idx="0">
                  <c:v>2</c:v>
                </c:pt>
                <c:pt idx="1">
                  <c:v>12</c:v>
                </c:pt>
                <c:pt idx="2">
                  <c:v>5</c:v>
                </c:pt>
                <c:pt idx="3">
                  <c:v>10</c:v>
                </c:pt>
                <c:pt idx="4">
                  <c:v>2</c:v>
                </c:pt>
                <c:pt idx="5">
                  <c:v>5</c:v>
                </c:pt>
                <c:pt idx="6">
                  <c:v>2</c:v>
                </c:pt>
                <c:pt idx="7">
                  <c:v>2</c:v>
                </c:pt>
                <c:pt idx="8">
                  <c:v>5</c:v>
                </c:pt>
                <c:pt idx="9">
                  <c:v>0</c:v>
                </c:pt>
                <c:pt idx="10">
                  <c:v>2</c:v>
                </c:pt>
                <c:pt idx="11">
                  <c:v>2</c:v>
                </c:pt>
                <c:pt idx="12">
                  <c:v>2</c:v>
                </c:pt>
                <c:pt idx="13">
                  <c:v>2</c:v>
                </c:pt>
                <c:pt idx="14">
                  <c:v>0</c:v>
                </c:pt>
                <c:pt idx="15">
                  <c:v>0</c:v>
                </c:pt>
                <c:pt idx="16">
                  <c:v>2</c:v>
                </c:pt>
                <c:pt idx="17">
                  <c:v>15</c:v>
                </c:pt>
                <c:pt idx="18">
                  <c:v>5</c:v>
                </c:pt>
                <c:pt idx="19">
                  <c:v>2</c:v>
                </c:pt>
                <c:pt idx="20">
                  <c:v>25</c:v>
                </c:pt>
                <c:pt idx="21">
                  <c:v>5</c:v>
                </c:pt>
                <c:pt idx="22">
                  <c:v>5</c:v>
                </c:pt>
                <c:pt idx="23">
                  <c:v>1</c:v>
                </c:pt>
                <c:pt idx="24">
                  <c:v>0</c:v>
                </c:pt>
                <c:pt idx="25">
                  <c:v>1</c:v>
                </c:pt>
                <c:pt idx="26">
                  <c:v>0</c:v>
                </c:pt>
                <c:pt idx="27">
                  <c:v>0</c:v>
                </c:pt>
                <c:pt idx="28">
                  <c:v>0</c:v>
                </c:pt>
                <c:pt idx="29">
                  <c:v>0</c:v>
                </c:pt>
                <c:pt idx="30">
                  <c:v>12</c:v>
                </c:pt>
                <c:pt idx="31">
                  <c:v>25</c:v>
                </c:pt>
                <c:pt idx="32">
                  <c:v>1</c:v>
                </c:pt>
                <c:pt idx="33">
                  <c:v>5</c:v>
                </c:pt>
                <c:pt idx="34">
                  <c:v>1</c:v>
                </c:pt>
                <c:pt idx="35">
                  <c:v>1</c:v>
                </c:pt>
                <c:pt idx="36">
                  <c:v>0</c:v>
                </c:pt>
                <c:pt idx="37">
                  <c:v>0</c:v>
                </c:pt>
                <c:pt idx="38">
                  <c:v>2</c:v>
                </c:pt>
                <c:pt idx="39">
                  <c:v>2</c:v>
                </c:pt>
                <c:pt idx="40">
                  <c:v>2</c:v>
                </c:pt>
                <c:pt idx="41">
                  <c:v>0</c:v>
                </c:pt>
                <c:pt idx="42">
                  <c:v>0</c:v>
                </c:pt>
                <c:pt idx="43">
                  <c:v>0</c:v>
                </c:pt>
                <c:pt idx="44">
                  <c:v>0</c:v>
                </c:pt>
                <c:pt idx="45">
                  <c:v>0</c:v>
                </c:pt>
                <c:pt idx="46">
                  <c:v>2</c:v>
                </c:pt>
                <c:pt idx="47">
                  <c:v>2</c:v>
                </c:pt>
                <c:pt idx="48">
                  <c:v>2</c:v>
                </c:pt>
                <c:pt idx="49">
                  <c:v>2</c:v>
                </c:pt>
                <c:pt idx="50">
                  <c:v>2</c:v>
                </c:pt>
                <c:pt idx="51">
                  <c:v>2</c:v>
                </c:pt>
                <c:pt idx="52">
                  <c:v>2</c:v>
                </c:pt>
                <c:pt idx="53">
                  <c:v>2</c:v>
                </c:pt>
                <c:pt idx="54">
                  <c:v>0</c:v>
                </c:pt>
              </c:numCache>
            </c:numRef>
          </c:val>
          <c:extLst>
            <c:ext xmlns:c16="http://schemas.microsoft.com/office/drawing/2014/chart" uri="{C3380CC4-5D6E-409C-BE32-E72D297353CC}">
              <c16:uniqueId val="{00000007-04FC-4AE1-BB29-FBD188D126E5}"/>
            </c:ext>
          </c:extLst>
        </c:ser>
        <c:ser>
          <c:idx val="8"/>
          <c:order val="7"/>
          <c:tx>
            <c:strRef>
              <c:f>'Dados Dashboard'!$O$2</c:f>
              <c:strCache>
                <c:ptCount val="1"/>
                <c:pt idx="0">
                  <c:v>CEFID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Dashboard'!$O$3:$O$57</c:f>
              <c:numCache>
                <c:formatCode>#,##0</c:formatCode>
                <c:ptCount val="55"/>
                <c:pt idx="0">
                  <c:v>0</c:v>
                </c:pt>
                <c:pt idx="1">
                  <c:v>7</c:v>
                </c:pt>
                <c:pt idx="2">
                  <c:v>7</c:v>
                </c:pt>
                <c:pt idx="3">
                  <c:v>7</c:v>
                </c:pt>
                <c:pt idx="4">
                  <c:v>0</c:v>
                </c:pt>
                <c:pt idx="5">
                  <c:v>0</c:v>
                </c:pt>
                <c:pt idx="6">
                  <c:v>0</c:v>
                </c:pt>
                <c:pt idx="7">
                  <c:v>0</c:v>
                </c:pt>
                <c:pt idx="8">
                  <c:v>0</c:v>
                </c:pt>
                <c:pt idx="9">
                  <c:v>0</c:v>
                </c:pt>
                <c:pt idx="10">
                  <c:v>0</c:v>
                </c:pt>
                <c:pt idx="11">
                  <c:v>5</c:v>
                </c:pt>
                <c:pt idx="12">
                  <c:v>0</c:v>
                </c:pt>
                <c:pt idx="13">
                  <c:v>0</c:v>
                </c:pt>
                <c:pt idx="14">
                  <c:v>0</c:v>
                </c:pt>
                <c:pt idx="15">
                  <c:v>1</c:v>
                </c:pt>
                <c:pt idx="16">
                  <c:v>0</c:v>
                </c:pt>
                <c:pt idx="17">
                  <c:v>0</c:v>
                </c:pt>
                <c:pt idx="18">
                  <c:v>2</c:v>
                </c:pt>
                <c:pt idx="19">
                  <c:v>1</c:v>
                </c:pt>
                <c:pt idx="20">
                  <c:v>2</c:v>
                </c:pt>
                <c:pt idx="21">
                  <c:v>1</c:v>
                </c:pt>
                <c:pt idx="22">
                  <c:v>0</c:v>
                </c:pt>
                <c:pt idx="23">
                  <c:v>2</c:v>
                </c:pt>
                <c:pt idx="24">
                  <c:v>0</c:v>
                </c:pt>
                <c:pt idx="25">
                  <c:v>0</c:v>
                </c:pt>
                <c:pt idx="26">
                  <c:v>2</c:v>
                </c:pt>
                <c:pt idx="27">
                  <c:v>2</c:v>
                </c:pt>
                <c:pt idx="28">
                  <c:v>2</c:v>
                </c:pt>
                <c:pt idx="29">
                  <c:v>1</c:v>
                </c:pt>
                <c:pt idx="30">
                  <c:v>7</c:v>
                </c:pt>
                <c:pt idx="31">
                  <c:v>1</c:v>
                </c:pt>
                <c:pt idx="32">
                  <c:v>0</c:v>
                </c:pt>
                <c:pt idx="33">
                  <c:v>1</c:v>
                </c:pt>
                <c:pt idx="34">
                  <c:v>1</c:v>
                </c:pt>
                <c:pt idx="35">
                  <c:v>2</c:v>
                </c:pt>
                <c:pt idx="36">
                  <c:v>0</c:v>
                </c:pt>
                <c:pt idx="37">
                  <c:v>0</c:v>
                </c:pt>
                <c:pt idx="38">
                  <c:v>2</c:v>
                </c:pt>
                <c:pt idx="39">
                  <c:v>1</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04FC-4AE1-BB29-FBD188D126E5}"/>
            </c:ext>
          </c:extLst>
        </c:ser>
        <c:ser>
          <c:idx val="9"/>
          <c:order val="8"/>
          <c:tx>
            <c:strRef>
              <c:f>'Dados Dashboard'!$P$2</c:f>
              <c:strCache>
                <c:ptCount val="1"/>
                <c:pt idx="0">
                  <c:v>CERES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Dashboard'!$P$3:$P$57</c:f>
              <c:numCache>
                <c:formatCode>#,##0</c:formatCode>
                <c:ptCount val="55"/>
                <c:pt idx="0">
                  <c:v>0</c:v>
                </c:pt>
                <c:pt idx="1">
                  <c:v>6</c:v>
                </c:pt>
                <c:pt idx="2">
                  <c:v>20</c:v>
                </c:pt>
                <c:pt idx="3">
                  <c:v>20</c:v>
                </c:pt>
                <c:pt idx="4">
                  <c:v>0</c:v>
                </c:pt>
                <c:pt idx="5">
                  <c:v>0</c:v>
                </c:pt>
                <c:pt idx="6">
                  <c:v>20</c:v>
                </c:pt>
                <c:pt idx="7">
                  <c:v>0</c:v>
                </c:pt>
                <c:pt idx="8">
                  <c:v>0</c:v>
                </c:pt>
                <c:pt idx="9">
                  <c:v>0</c:v>
                </c:pt>
                <c:pt idx="10">
                  <c:v>1</c:v>
                </c:pt>
                <c:pt idx="11">
                  <c:v>5</c:v>
                </c:pt>
                <c:pt idx="12">
                  <c:v>17</c:v>
                </c:pt>
                <c:pt idx="13">
                  <c:v>1</c:v>
                </c:pt>
                <c:pt idx="14">
                  <c:v>0</c:v>
                </c:pt>
                <c:pt idx="15">
                  <c:v>0</c:v>
                </c:pt>
                <c:pt idx="16">
                  <c:v>12</c:v>
                </c:pt>
                <c:pt idx="17">
                  <c:v>0</c:v>
                </c:pt>
                <c:pt idx="18">
                  <c:v>2</c:v>
                </c:pt>
                <c:pt idx="19">
                  <c:v>0</c:v>
                </c:pt>
                <c:pt idx="20">
                  <c:v>1</c:v>
                </c:pt>
                <c:pt idx="21">
                  <c:v>12</c:v>
                </c:pt>
                <c:pt idx="22">
                  <c:v>0</c:v>
                </c:pt>
                <c:pt idx="23">
                  <c:v>2</c:v>
                </c:pt>
                <c:pt idx="24">
                  <c:v>0</c:v>
                </c:pt>
                <c:pt idx="25">
                  <c:v>3</c:v>
                </c:pt>
                <c:pt idx="26">
                  <c:v>1</c:v>
                </c:pt>
                <c:pt idx="27">
                  <c:v>1</c:v>
                </c:pt>
                <c:pt idx="28">
                  <c:v>1</c:v>
                </c:pt>
                <c:pt idx="29">
                  <c:v>0</c:v>
                </c:pt>
                <c:pt idx="30">
                  <c:v>0</c:v>
                </c:pt>
                <c:pt idx="31">
                  <c:v>0</c:v>
                </c:pt>
                <c:pt idx="32">
                  <c:v>7</c:v>
                </c:pt>
                <c:pt idx="33">
                  <c:v>3</c:v>
                </c:pt>
                <c:pt idx="34">
                  <c:v>7</c:v>
                </c:pt>
                <c:pt idx="35">
                  <c:v>7</c:v>
                </c:pt>
                <c:pt idx="36">
                  <c:v>0</c:v>
                </c:pt>
                <c:pt idx="37">
                  <c:v>5</c:v>
                </c:pt>
                <c:pt idx="38">
                  <c:v>1</c:v>
                </c:pt>
                <c:pt idx="39">
                  <c:v>1</c:v>
                </c:pt>
                <c:pt idx="40">
                  <c:v>5</c:v>
                </c:pt>
                <c:pt idx="41">
                  <c:v>2</c:v>
                </c:pt>
                <c:pt idx="42">
                  <c:v>0</c:v>
                </c:pt>
                <c:pt idx="43">
                  <c:v>0</c:v>
                </c:pt>
                <c:pt idx="44">
                  <c:v>0</c:v>
                </c:pt>
                <c:pt idx="45">
                  <c:v>1</c:v>
                </c:pt>
                <c:pt idx="46">
                  <c:v>3</c:v>
                </c:pt>
                <c:pt idx="47">
                  <c:v>1</c:v>
                </c:pt>
                <c:pt idx="48">
                  <c:v>3</c:v>
                </c:pt>
                <c:pt idx="49">
                  <c:v>1</c:v>
                </c:pt>
                <c:pt idx="50">
                  <c:v>1</c:v>
                </c:pt>
                <c:pt idx="51">
                  <c:v>1</c:v>
                </c:pt>
                <c:pt idx="52">
                  <c:v>1</c:v>
                </c:pt>
                <c:pt idx="53">
                  <c:v>1</c:v>
                </c:pt>
                <c:pt idx="54">
                  <c:v>0</c:v>
                </c:pt>
              </c:numCache>
            </c:numRef>
          </c:val>
          <c:extLst>
            <c:ext xmlns:c16="http://schemas.microsoft.com/office/drawing/2014/chart" uri="{C3380CC4-5D6E-409C-BE32-E72D297353CC}">
              <c16:uniqueId val="{00000009-04FC-4AE1-BB29-FBD188D126E5}"/>
            </c:ext>
          </c:extLst>
        </c:ser>
        <c:ser>
          <c:idx val="10"/>
          <c:order val="9"/>
          <c:tx>
            <c:strRef>
              <c:f>'Dados Dashboard'!$Q$2</c:f>
              <c:strCache>
                <c:ptCount val="1"/>
                <c:pt idx="0">
                  <c:v>CESFI</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Dashboard'!$Q$3:$Q$57</c:f>
              <c:numCache>
                <c:formatCode>#,##0</c:formatCode>
                <c:ptCount val="55"/>
                <c:pt idx="0">
                  <c:v>0</c:v>
                </c:pt>
                <c:pt idx="1">
                  <c:v>3</c:v>
                </c:pt>
                <c:pt idx="2">
                  <c:v>0</c:v>
                </c:pt>
                <c:pt idx="3">
                  <c:v>3</c:v>
                </c:pt>
                <c:pt idx="4">
                  <c:v>0</c:v>
                </c:pt>
                <c:pt idx="5">
                  <c:v>1</c:v>
                </c:pt>
                <c:pt idx="6">
                  <c:v>0</c:v>
                </c:pt>
                <c:pt idx="7">
                  <c:v>0</c:v>
                </c:pt>
                <c:pt idx="8">
                  <c:v>0</c:v>
                </c:pt>
                <c:pt idx="9">
                  <c:v>1</c:v>
                </c:pt>
                <c:pt idx="10">
                  <c:v>1</c:v>
                </c:pt>
                <c:pt idx="11">
                  <c:v>0</c:v>
                </c:pt>
                <c:pt idx="12">
                  <c:v>5</c:v>
                </c:pt>
                <c:pt idx="13">
                  <c:v>2</c:v>
                </c:pt>
                <c:pt idx="14">
                  <c:v>0</c:v>
                </c:pt>
                <c:pt idx="15">
                  <c:v>0</c:v>
                </c:pt>
                <c:pt idx="16">
                  <c:v>5</c:v>
                </c:pt>
                <c:pt idx="17">
                  <c:v>0</c:v>
                </c:pt>
                <c:pt idx="18">
                  <c:v>0</c:v>
                </c:pt>
                <c:pt idx="19">
                  <c:v>0</c:v>
                </c:pt>
                <c:pt idx="20">
                  <c:v>2</c:v>
                </c:pt>
                <c:pt idx="21">
                  <c:v>3</c:v>
                </c:pt>
                <c:pt idx="22">
                  <c:v>0</c:v>
                </c:pt>
                <c:pt idx="23">
                  <c:v>2</c:v>
                </c:pt>
                <c:pt idx="24">
                  <c:v>0</c:v>
                </c:pt>
                <c:pt idx="25">
                  <c:v>2</c:v>
                </c:pt>
                <c:pt idx="26">
                  <c:v>2</c:v>
                </c:pt>
                <c:pt idx="27">
                  <c:v>2</c:v>
                </c:pt>
                <c:pt idx="28">
                  <c:v>0</c:v>
                </c:pt>
                <c:pt idx="29">
                  <c:v>0</c:v>
                </c:pt>
                <c:pt idx="30">
                  <c:v>5</c:v>
                </c:pt>
                <c:pt idx="31">
                  <c:v>5</c:v>
                </c:pt>
                <c:pt idx="32">
                  <c:v>0</c:v>
                </c:pt>
                <c:pt idx="33">
                  <c:v>0</c:v>
                </c:pt>
                <c:pt idx="34">
                  <c:v>0</c:v>
                </c:pt>
                <c:pt idx="35">
                  <c:v>0</c:v>
                </c:pt>
                <c:pt idx="36">
                  <c:v>0</c:v>
                </c:pt>
                <c:pt idx="37">
                  <c:v>0</c:v>
                </c:pt>
                <c:pt idx="38">
                  <c:v>1</c:v>
                </c:pt>
                <c:pt idx="39">
                  <c:v>0</c:v>
                </c:pt>
                <c:pt idx="40">
                  <c:v>0</c:v>
                </c:pt>
                <c:pt idx="41">
                  <c:v>1</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04FC-4AE1-BB29-FBD188D126E5}"/>
            </c:ext>
          </c:extLst>
        </c:ser>
        <c:ser>
          <c:idx val="11"/>
          <c:order val="10"/>
          <c:tx>
            <c:strRef>
              <c:f>'Dados Dashboard'!$R$2</c:f>
              <c:strCache>
                <c:ptCount val="1"/>
                <c:pt idx="0">
                  <c:v>CCT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Dashboard'!$R$3:$R$57</c:f>
              <c:numCache>
                <c:formatCode>#,##0</c:formatCode>
                <c:ptCount val="55"/>
                <c:pt idx="0">
                  <c:v>1</c:v>
                </c:pt>
                <c:pt idx="1">
                  <c:v>11</c:v>
                </c:pt>
                <c:pt idx="2">
                  <c:v>12</c:v>
                </c:pt>
                <c:pt idx="3">
                  <c:v>15</c:v>
                </c:pt>
                <c:pt idx="4">
                  <c:v>20</c:v>
                </c:pt>
                <c:pt idx="5">
                  <c:v>0</c:v>
                </c:pt>
                <c:pt idx="6">
                  <c:v>7</c:v>
                </c:pt>
                <c:pt idx="7">
                  <c:v>7</c:v>
                </c:pt>
                <c:pt idx="8">
                  <c:v>2</c:v>
                </c:pt>
                <c:pt idx="9">
                  <c:v>2</c:v>
                </c:pt>
                <c:pt idx="10">
                  <c:v>0</c:v>
                </c:pt>
                <c:pt idx="11">
                  <c:v>20</c:v>
                </c:pt>
                <c:pt idx="12">
                  <c:v>7</c:v>
                </c:pt>
                <c:pt idx="13">
                  <c:v>7</c:v>
                </c:pt>
                <c:pt idx="14">
                  <c:v>7</c:v>
                </c:pt>
                <c:pt idx="15">
                  <c:v>20</c:v>
                </c:pt>
                <c:pt idx="16">
                  <c:v>8</c:v>
                </c:pt>
                <c:pt idx="17">
                  <c:v>8</c:v>
                </c:pt>
                <c:pt idx="18">
                  <c:v>1</c:v>
                </c:pt>
                <c:pt idx="19">
                  <c:v>1</c:v>
                </c:pt>
                <c:pt idx="20">
                  <c:v>25</c:v>
                </c:pt>
                <c:pt idx="21">
                  <c:v>10</c:v>
                </c:pt>
                <c:pt idx="22">
                  <c:v>25</c:v>
                </c:pt>
                <c:pt idx="23">
                  <c:v>10</c:v>
                </c:pt>
                <c:pt idx="24">
                  <c:v>2</c:v>
                </c:pt>
                <c:pt idx="25">
                  <c:v>5</c:v>
                </c:pt>
                <c:pt idx="26">
                  <c:v>0</c:v>
                </c:pt>
                <c:pt idx="27">
                  <c:v>1</c:v>
                </c:pt>
                <c:pt idx="28">
                  <c:v>1</c:v>
                </c:pt>
                <c:pt idx="29">
                  <c:v>0</c:v>
                </c:pt>
                <c:pt idx="30">
                  <c:v>62</c:v>
                </c:pt>
                <c:pt idx="31">
                  <c:v>40</c:v>
                </c:pt>
                <c:pt idx="32">
                  <c:v>0</c:v>
                </c:pt>
                <c:pt idx="33">
                  <c:v>1</c:v>
                </c:pt>
                <c:pt idx="34">
                  <c:v>0</c:v>
                </c:pt>
                <c:pt idx="35">
                  <c:v>1</c:v>
                </c:pt>
                <c:pt idx="36">
                  <c:v>6</c:v>
                </c:pt>
                <c:pt idx="37">
                  <c:v>6</c:v>
                </c:pt>
                <c:pt idx="38">
                  <c:v>15</c:v>
                </c:pt>
                <c:pt idx="39">
                  <c:v>1</c:v>
                </c:pt>
                <c:pt idx="40">
                  <c:v>10</c:v>
                </c:pt>
                <c:pt idx="41">
                  <c:v>1</c:v>
                </c:pt>
                <c:pt idx="42">
                  <c:v>0</c:v>
                </c:pt>
                <c:pt idx="43">
                  <c:v>0</c:v>
                </c:pt>
                <c:pt idx="44">
                  <c:v>0</c:v>
                </c:pt>
                <c:pt idx="45">
                  <c:v>0</c:v>
                </c:pt>
                <c:pt idx="46">
                  <c:v>0</c:v>
                </c:pt>
                <c:pt idx="47">
                  <c:v>0</c:v>
                </c:pt>
                <c:pt idx="48">
                  <c:v>14</c:v>
                </c:pt>
                <c:pt idx="49">
                  <c:v>0</c:v>
                </c:pt>
                <c:pt idx="50">
                  <c:v>0</c:v>
                </c:pt>
                <c:pt idx="51">
                  <c:v>0</c:v>
                </c:pt>
                <c:pt idx="52">
                  <c:v>0</c:v>
                </c:pt>
                <c:pt idx="53">
                  <c:v>0</c:v>
                </c:pt>
                <c:pt idx="54">
                  <c:v>1</c:v>
                </c:pt>
              </c:numCache>
            </c:numRef>
          </c:val>
          <c:extLst>
            <c:ext xmlns:c16="http://schemas.microsoft.com/office/drawing/2014/chart" uri="{C3380CC4-5D6E-409C-BE32-E72D297353CC}">
              <c16:uniqueId val="{0000000B-04FC-4AE1-BB29-FBD188D126E5}"/>
            </c:ext>
          </c:extLst>
        </c:ser>
        <c:ser>
          <c:idx val="12"/>
          <c:order val="11"/>
          <c:tx>
            <c:strRef>
              <c:f>'Dados Dashboard'!$S$2</c:f>
              <c:strCache>
                <c:ptCount val="1"/>
                <c:pt idx="0">
                  <c:v>CEPLAN</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Dashboard'!$S$3:$S$57</c:f>
              <c:numCache>
                <c:formatCode>#,##0</c:formatCode>
                <c:ptCount val="55"/>
                <c:pt idx="0">
                  <c:v>12</c:v>
                </c:pt>
                <c:pt idx="1">
                  <c:v>12</c:v>
                </c:pt>
                <c:pt idx="2">
                  <c:v>25</c:v>
                </c:pt>
                <c:pt idx="3">
                  <c:v>62</c:v>
                </c:pt>
                <c:pt idx="4">
                  <c:v>75</c:v>
                </c:pt>
                <c:pt idx="5">
                  <c:v>0</c:v>
                </c:pt>
                <c:pt idx="6">
                  <c:v>0</c:v>
                </c:pt>
                <c:pt idx="7">
                  <c:v>0</c:v>
                </c:pt>
                <c:pt idx="8">
                  <c:v>0</c:v>
                </c:pt>
                <c:pt idx="9">
                  <c:v>0</c:v>
                </c:pt>
                <c:pt idx="10">
                  <c:v>0</c:v>
                </c:pt>
                <c:pt idx="11">
                  <c:v>7</c:v>
                </c:pt>
                <c:pt idx="12">
                  <c:v>0</c:v>
                </c:pt>
                <c:pt idx="13">
                  <c:v>10</c:v>
                </c:pt>
                <c:pt idx="14">
                  <c:v>0</c:v>
                </c:pt>
                <c:pt idx="15">
                  <c:v>5</c:v>
                </c:pt>
                <c:pt idx="16">
                  <c:v>12</c:v>
                </c:pt>
                <c:pt idx="17">
                  <c:v>0</c:v>
                </c:pt>
                <c:pt idx="18">
                  <c:v>12</c:v>
                </c:pt>
                <c:pt idx="19">
                  <c:v>0</c:v>
                </c:pt>
                <c:pt idx="20">
                  <c:v>7</c:v>
                </c:pt>
                <c:pt idx="21">
                  <c:v>0</c:v>
                </c:pt>
                <c:pt idx="22">
                  <c:v>5</c:v>
                </c:pt>
                <c:pt idx="23">
                  <c:v>0</c:v>
                </c:pt>
                <c:pt idx="24">
                  <c:v>0</c:v>
                </c:pt>
                <c:pt idx="25">
                  <c:v>0</c:v>
                </c:pt>
                <c:pt idx="26">
                  <c:v>7</c:v>
                </c:pt>
                <c:pt idx="27">
                  <c:v>7</c:v>
                </c:pt>
                <c:pt idx="28">
                  <c:v>0</c:v>
                </c:pt>
                <c:pt idx="29">
                  <c:v>0</c:v>
                </c:pt>
                <c:pt idx="30">
                  <c:v>20</c:v>
                </c:pt>
                <c:pt idx="31">
                  <c:v>12</c:v>
                </c:pt>
                <c:pt idx="32">
                  <c:v>0</c:v>
                </c:pt>
                <c:pt idx="33">
                  <c:v>0</c:v>
                </c:pt>
                <c:pt idx="34">
                  <c:v>0</c:v>
                </c:pt>
                <c:pt idx="35">
                  <c:v>5</c:v>
                </c:pt>
                <c:pt idx="36">
                  <c:v>12</c:v>
                </c:pt>
                <c:pt idx="37">
                  <c:v>0</c:v>
                </c:pt>
                <c:pt idx="38">
                  <c:v>0</c:v>
                </c:pt>
                <c:pt idx="39">
                  <c:v>0</c:v>
                </c:pt>
                <c:pt idx="40">
                  <c:v>0</c:v>
                </c:pt>
                <c:pt idx="41">
                  <c:v>1</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04FC-4AE1-BB29-FBD188D126E5}"/>
            </c:ext>
          </c:extLst>
        </c:ser>
        <c:ser>
          <c:idx val="13"/>
          <c:order val="12"/>
          <c:tx>
            <c:strRef>
              <c:f>'Dados Dashboard'!$T$2</c:f>
              <c:strCache>
                <c:ptCount val="1"/>
                <c:pt idx="0">
                  <c:v>CEAVI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Dashboard'!$T$3:$T$57</c:f>
              <c:numCache>
                <c:formatCode>#,##0</c:formatCode>
                <c:ptCount val="55"/>
                <c:pt idx="0">
                  <c:v>0</c:v>
                </c:pt>
                <c:pt idx="1">
                  <c:v>5</c:v>
                </c:pt>
                <c:pt idx="2">
                  <c:v>7</c:v>
                </c:pt>
                <c:pt idx="3">
                  <c:v>15</c:v>
                </c:pt>
                <c:pt idx="4">
                  <c:v>0</c:v>
                </c:pt>
                <c:pt idx="5">
                  <c:v>0</c:v>
                </c:pt>
                <c:pt idx="6">
                  <c:v>0</c:v>
                </c:pt>
                <c:pt idx="7">
                  <c:v>0</c:v>
                </c:pt>
                <c:pt idx="8">
                  <c:v>0</c:v>
                </c:pt>
                <c:pt idx="9">
                  <c:v>0</c:v>
                </c:pt>
                <c:pt idx="10">
                  <c:v>0</c:v>
                </c:pt>
                <c:pt idx="11">
                  <c:v>0</c:v>
                </c:pt>
                <c:pt idx="12">
                  <c:v>0</c:v>
                </c:pt>
                <c:pt idx="13">
                  <c:v>0</c:v>
                </c:pt>
                <c:pt idx="14">
                  <c:v>0</c:v>
                </c:pt>
                <c:pt idx="15">
                  <c:v>0</c:v>
                </c:pt>
                <c:pt idx="16">
                  <c:v>3</c:v>
                </c:pt>
                <c:pt idx="17">
                  <c:v>0</c:v>
                </c:pt>
                <c:pt idx="18">
                  <c:v>0</c:v>
                </c:pt>
                <c:pt idx="19">
                  <c:v>0</c:v>
                </c:pt>
                <c:pt idx="20">
                  <c:v>3</c:v>
                </c:pt>
                <c:pt idx="21">
                  <c:v>6</c:v>
                </c:pt>
                <c:pt idx="22">
                  <c:v>0</c:v>
                </c:pt>
                <c:pt idx="23">
                  <c:v>0</c:v>
                </c:pt>
                <c:pt idx="24">
                  <c:v>0</c:v>
                </c:pt>
                <c:pt idx="25">
                  <c:v>0</c:v>
                </c:pt>
                <c:pt idx="26">
                  <c:v>0</c:v>
                </c:pt>
                <c:pt idx="27">
                  <c:v>0</c:v>
                </c:pt>
                <c:pt idx="28">
                  <c:v>1</c:v>
                </c:pt>
                <c:pt idx="29">
                  <c:v>0</c:v>
                </c:pt>
                <c:pt idx="30">
                  <c:v>10</c:v>
                </c:pt>
                <c:pt idx="31">
                  <c:v>0</c:v>
                </c:pt>
                <c:pt idx="32">
                  <c:v>0</c:v>
                </c:pt>
                <c:pt idx="33">
                  <c:v>0</c:v>
                </c:pt>
                <c:pt idx="34">
                  <c:v>0</c:v>
                </c:pt>
                <c:pt idx="35">
                  <c:v>0</c:v>
                </c:pt>
                <c:pt idx="36">
                  <c:v>3</c:v>
                </c:pt>
                <c:pt idx="37">
                  <c:v>5</c:v>
                </c:pt>
                <c:pt idx="38">
                  <c:v>0</c:v>
                </c:pt>
                <c:pt idx="39">
                  <c:v>0</c:v>
                </c:pt>
                <c:pt idx="40">
                  <c:v>0</c:v>
                </c:pt>
                <c:pt idx="41">
                  <c:v>0</c:v>
                </c:pt>
                <c:pt idx="42">
                  <c:v>0</c:v>
                </c:pt>
                <c:pt idx="43">
                  <c:v>0</c:v>
                </c:pt>
                <c:pt idx="44">
                  <c:v>0</c:v>
                </c:pt>
                <c:pt idx="45">
                  <c:v>0</c:v>
                </c:pt>
                <c:pt idx="46">
                  <c:v>0</c:v>
                </c:pt>
                <c:pt idx="47">
                  <c:v>0</c:v>
                </c:pt>
                <c:pt idx="48">
                  <c:v>0</c:v>
                </c:pt>
                <c:pt idx="49">
                  <c:v>0</c:v>
                </c:pt>
                <c:pt idx="50">
                  <c:v>0</c:v>
                </c:pt>
                <c:pt idx="51">
                  <c:v>3</c:v>
                </c:pt>
                <c:pt idx="52">
                  <c:v>3</c:v>
                </c:pt>
                <c:pt idx="53">
                  <c:v>0</c:v>
                </c:pt>
                <c:pt idx="54">
                  <c:v>3</c:v>
                </c:pt>
              </c:numCache>
            </c:numRef>
          </c:val>
          <c:extLst>
            <c:ext xmlns:c16="http://schemas.microsoft.com/office/drawing/2014/chart" uri="{C3380CC4-5D6E-409C-BE32-E72D297353CC}">
              <c16:uniqueId val="{0000000D-04FC-4AE1-BB29-FBD188D126E5}"/>
            </c:ext>
          </c:extLst>
        </c:ser>
        <c:ser>
          <c:idx val="14"/>
          <c:order val="13"/>
          <c:tx>
            <c:strRef>
              <c:f>'Dados Dashboard'!$U$2</c:f>
              <c:strCache>
                <c:ptCount val="1"/>
                <c:pt idx="0">
                  <c:v>CAV</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Dashboard'!$U$3:$U$57</c:f>
              <c:numCache>
                <c:formatCode>#,##0</c:formatCode>
                <c:ptCount val="55"/>
                <c:pt idx="0">
                  <c:v>0</c:v>
                </c:pt>
                <c:pt idx="1">
                  <c:v>0</c:v>
                </c:pt>
                <c:pt idx="2">
                  <c:v>5</c:v>
                </c:pt>
                <c:pt idx="3">
                  <c:v>6</c:v>
                </c:pt>
                <c:pt idx="4">
                  <c:v>5</c:v>
                </c:pt>
                <c:pt idx="5">
                  <c:v>0</c:v>
                </c:pt>
                <c:pt idx="6">
                  <c:v>0</c:v>
                </c:pt>
                <c:pt idx="7">
                  <c:v>5</c:v>
                </c:pt>
                <c:pt idx="8">
                  <c:v>0</c:v>
                </c:pt>
                <c:pt idx="9">
                  <c:v>0</c:v>
                </c:pt>
                <c:pt idx="10">
                  <c:v>0</c:v>
                </c:pt>
                <c:pt idx="11">
                  <c:v>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c:v>
                </c:pt>
                <c:pt idx="26">
                  <c:v>0</c:v>
                </c:pt>
                <c:pt idx="27">
                  <c:v>0</c:v>
                </c:pt>
                <c:pt idx="28">
                  <c:v>0</c:v>
                </c:pt>
                <c:pt idx="29">
                  <c:v>0</c:v>
                </c:pt>
                <c:pt idx="30">
                  <c:v>5</c:v>
                </c:pt>
                <c:pt idx="31">
                  <c:v>5</c:v>
                </c:pt>
                <c:pt idx="32">
                  <c:v>0</c:v>
                </c:pt>
                <c:pt idx="33">
                  <c:v>0</c:v>
                </c:pt>
                <c:pt idx="34">
                  <c:v>0</c:v>
                </c:pt>
                <c:pt idx="35">
                  <c:v>0</c:v>
                </c:pt>
                <c:pt idx="36">
                  <c:v>0</c:v>
                </c:pt>
                <c:pt idx="37">
                  <c:v>0</c:v>
                </c:pt>
                <c:pt idx="38">
                  <c:v>1</c:v>
                </c:pt>
                <c:pt idx="39">
                  <c:v>1</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04FC-4AE1-BB29-FBD188D126E5}"/>
            </c:ext>
          </c:extLst>
        </c:ser>
        <c:ser>
          <c:idx val="15"/>
          <c:order val="14"/>
          <c:tx>
            <c:strRef>
              <c:f>'Dados Dashboard'!$V$2</c:f>
              <c:strCache>
                <c:ptCount val="1"/>
                <c:pt idx="0">
                  <c:v>CEO</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Dashboard'!$V$3:$V$57</c:f>
              <c:numCache>
                <c:formatCode>#,##0</c:formatCode>
                <c:ptCount val="55"/>
                <c:pt idx="0">
                  <c:v>1</c:v>
                </c:pt>
                <c:pt idx="1">
                  <c:v>6</c:v>
                </c:pt>
                <c:pt idx="2">
                  <c:v>7</c:v>
                </c:pt>
                <c:pt idx="3">
                  <c:v>12</c:v>
                </c:pt>
                <c:pt idx="4">
                  <c:v>5</c:v>
                </c:pt>
                <c:pt idx="5">
                  <c:v>0</c:v>
                </c:pt>
                <c:pt idx="6">
                  <c:v>2</c:v>
                </c:pt>
                <c:pt idx="7">
                  <c:v>5</c:v>
                </c:pt>
                <c:pt idx="8">
                  <c:v>0</c:v>
                </c:pt>
                <c:pt idx="9">
                  <c:v>1</c:v>
                </c:pt>
                <c:pt idx="10">
                  <c:v>2</c:v>
                </c:pt>
                <c:pt idx="11">
                  <c:v>3</c:v>
                </c:pt>
                <c:pt idx="12">
                  <c:v>0</c:v>
                </c:pt>
                <c:pt idx="13">
                  <c:v>0</c:v>
                </c:pt>
                <c:pt idx="14">
                  <c:v>0</c:v>
                </c:pt>
                <c:pt idx="15">
                  <c:v>0</c:v>
                </c:pt>
                <c:pt idx="16">
                  <c:v>5</c:v>
                </c:pt>
                <c:pt idx="17">
                  <c:v>5</c:v>
                </c:pt>
                <c:pt idx="18">
                  <c:v>1</c:v>
                </c:pt>
                <c:pt idx="19">
                  <c:v>1</c:v>
                </c:pt>
                <c:pt idx="20">
                  <c:v>6</c:v>
                </c:pt>
                <c:pt idx="21">
                  <c:v>1</c:v>
                </c:pt>
                <c:pt idx="22">
                  <c:v>0</c:v>
                </c:pt>
                <c:pt idx="23">
                  <c:v>1</c:v>
                </c:pt>
                <c:pt idx="24">
                  <c:v>0</c:v>
                </c:pt>
                <c:pt idx="25">
                  <c:v>1</c:v>
                </c:pt>
                <c:pt idx="26">
                  <c:v>10</c:v>
                </c:pt>
                <c:pt idx="27">
                  <c:v>10</c:v>
                </c:pt>
                <c:pt idx="28">
                  <c:v>0</c:v>
                </c:pt>
                <c:pt idx="29">
                  <c:v>0</c:v>
                </c:pt>
                <c:pt idx="30">
                  <c:v>0</c:v>
                </c:pt>
                <c:pt idx="31">
                  <c:v>10</c:v>
                </c:pt>
                <c:pt idx="32">
                  <c:v>2</c:v>
                </c:pt>
                <c:pt idx="33">
                  <c:v>0</c:v>
                </c:pt>
                <c:pt idx="34">
                  <c:v>0</c:v>
                </c:pt>
                <c:pt idx="35">
                  <c:v>0</c:v>
                </c:pt>
                <c:pt idx="36">
                  <c:v>0</c:v>
                </c:pt>
                <c:pt idx="37">
                  <c:v>5</c:v>
                </c:pt>
                <c:pt idx="38">
                  <c:v>0</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04FC-4AE1-BB29-FBD188D126E5}"/>
            </c:ext>
          </c:extLst>
        </c:ser>
        <c:ser>
          <c:idx val="16"/>
          <c:order val="15"/>
          <c:tx>
            <c:strRef>
              <c:f>'Dados Dashboard'!$W$2</c:f>
              <c:strCache>
                <c:ptCount val="1"/>
                <c:pt idx="0">
                  <c:v>CESMO</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Dashboard'!$W$3:$W$57</c:f>
              <c:numCache>
                <c:formatCode>#,##0</c:formatCode>
                <c:ptCount val="55"/>
                <c:pt idx="0">
                  <c:v>0</c:v>
                </c:pt>
                <c:pt idx="1">
                  <c:v>5</c:v>
                </c:pt>
                <c:pt idx="2">
                  <c:v>15</c:v>
                </c:pt>
                <c:pt idx="3">
                  <c:v>15</c:v>
                </c:pt>
                <c:pt idx="4">
                  <c:v>15</c:v>
                </c:pt>
                <c:pt idx="5">
                  <c:v>15</c:v>
                </c:pt>
                <c:pt idx="6">
                  <c:v>2</c:v>
                </c:pt>
                <c:pt idx="7">
                  <c:v>15</c:v>
                </c:pt>
                <c:pt idx="8">
                  <c:v>15</c:v>
                </c:pt>
                <c:pt idx="9">
                  <c:v>12</c:v>
                </c:pt>
                <c:pt idx="10">
                  <c:v>1</c:v>
                </c:pt>
                <c:pt idx="11">
                  <c:v>5</c:v>
                </c:pt>
                <c:pt idx="12">
                  <c:v>5</c:v>
                </c:pt>
                <c:pt idx="13">
                  <c:v>0</c:v>
                </c:pt>
                <c:pt idx="14">
                  <c:v>1</c:v>
                </c:pt>
                <c:pt idx="15">
                  <c:v>0</c:v>
                </c:pt>
                <c:pt idx="16">
                  <c:v>1</c:v>
                </c:pt>
                <c:pt idx="17">
                  <c:v>5</c:v>
                </c:pt>
                <c:pt idx="18">
                  <c:v>5</c:v>
                </c:pt>
                <c:pt idx="19">
                  <c:v>1</c:v>
                </c:pt>
                <c:pt idx="20">
                  <c:v>2</c:v>
                </c:pt>
                <c:pt idx="21">
                  <c:v>2</c:v>
                </c:pt>
                <c:pt idx="22">
                  <c:v>2</c:v>
                </c:pt>
                <c:pt idx="23">
                  <c:v>5</c:v>
                </c:pt>
                <c:pt idx="24">
                  <c:v>0</c:v>
                </c:pt>
                <c:pt idx="25">
                  <c:v>1</c:v>
                </c:pt>
                <c:pt idx="26">
                  <c:v>1</c:v>
                </c:pt>
                <c:pt idx="27">
                  <c:v>1</c:v>
                </c:pt>
                <c:pt idx="28">
                  <c:v>0</c:v>
                </c:pt>
                <c:pt idx="29">
                  <c:v>0</c:v>
                </c:pt>
                <c:pt idx="30">
                  <c:v>0</c:v>
                </c:pt>
                <c:pt idx="31">
                  <c:v>2</c:v>
                </c:pt>
                <c:pt idx="32">
                  <c:v>5</c:v>
                </c:pt>
                <c:pt idx="33">
                  <c:v>0</c:v>
                </c:pt>
                <c:pt idx="34">
                  <c:v>1</c:v>
                </c:pt>
                <c:pt idx="35">
                  <c:v>1</c:v>
                </c:pt>
                <c:pt idx="36">
                  <c:v>0</c:v>
                </c:pt>
                <c:pt idx="37">
                  <c:v>1</c:v>
                </c:pt>
                <c:pt idx="38">
                  <c:v>2</c:v>
                </c:pt>
                <c:pt idx="39">
                  <c:v>2</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04FC-4AE1-BB29-FBD188D126E5}"/>
            </c:ext>
          </c:extLst>
        </c:ser>
        <c:dLbls>
          <c:showLegendKey val="0"/>
          <c:showVal val="0"/>
          <c:showCatName val="0"/>
          <c:showSerName val="0"/>
          <c:showPercent val="0"/>
          <c:showBubbleSize val="0"/>
        </c:dLbls>
        <c:gapWidth val="219"/>
        <c:overlap val="-27"/>
        <c:axId val="403389887"/>
        <c:axId val="403385311"/>
      </c:barChart>
      <c:catAx>
        <c:axId val="40338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5311"/>
        <c:crosses val="autoZero"/>
        <c:auto val="1"/>
        <c:lblAlgn val="ctr"/>
        <c:lblOffset val="100"/>
        <c:noMultiLvlLbl val="0"/>
      </c:catAx>
      <c:valAx>
        <c:axId val="403385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9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Saldo</a:t>
            </a:r>
            <a:r>
              <a:rPr lang="pt-BR" baseline="0"/>
              <a:t> Disponível por Centro </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Dashboard'!$X$2</c:f>
              <c:strCache>
                <c:ptCount val="1"/>
                <c:pt idx="0">
                  <c:v> Reitoria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Dashboard'!$X$3:$X$57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c:v>
                </c:pt>
                <c:pt idx="19">
                  <c:v>0</c:v>
                </c:pt>
                <c:pt idx="20">
                  <c:v>0</c:v>
                </c:pt>
                <c:pt idx="21">
                  <c:v>20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20</c:v>
                </c:pt>
                <c:pt idx="47">
                  <c:v>20</c:v>
                </c:pt>
                <c:pt idx="48">
                  <c:v>20</c:v>
                </c:pt>
                <c:pt idx="49">
                  <c:v>20</c:v>
                </c:pt>
                <c:pt idx="50">
                  <c:v>20</c:v>
                </c:pt>
                <c:pt idx="51">
                  <c:v>0</c:v>
                </c:pt>
                <c:pt idx="52">
                  <c:v>15</c:v>
                </c:pt>
                <c:pt idx="53">
                  <c:v>0</c:v>
                </c:pt>
                <c:pt idx="54">
                  <c:v>0</c:v>
                </c:pt>
              </c:numCache>
            </c:numRef>
          </c:val>
          <c:extLst>
            <c:ext xmlns:c16="http://schemas.microsoft.com/office/drawing/2014/chart" uri="{C3380CC4-5D6E-409C-BE32-E72D297353CC}">
              <c16:uniqueId val="{00000001-935A-4126-A144-FE499CE2B659}"/>
            </c:ext>
          </c:extLst>
        </c:ser>
        <c:ser>
          <c:idx val="2"/>
          <c:order val="1"/>
          <c:tx>
            <c:strRef>
              <c:f>'Dados Dashboard'!$Y$2</c:f>
              <c:strCache>
                <c:ptCount val="1"/>
                <c:pt idx="0">
                  <c:v> PROEX/PROPPG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Dashboard'!$Y$3:$Y$57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935A-4126-A144-FE499CE2B659}"/>
            </c:ext>
          </c:extLst>
        </c:ser>
        <c:ser>
          <c:idx val="3"/>
          <c:order val="2"/>
          <c:tx>
            <c:strRef>
              <c:f>'Dados Dashboard'!$Z$2</c:f>
              <c:strCache>
                <c:ptCount val="1"/>
                <c:pt idx="0">
                  <c:v> BU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Dashboard'!$Z$3:$Z$57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10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935A-4126-A144-FE499CE2B659}"/>
            </c:ext>
          </c:extLst>
        </c:ser>
        <c:ser>
          <c:idx val="4"/>
          <c:order val="3"/>
          <c:tx>
            <c:strRef>
              <c:f>'Dados Dashboard'!$AA$2</c:f>
              <c:strCache>
                <c:ptCount val="1"/>
                <c:pt idx="0">
                  <c:v> ESAG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Dashboard'!$AA$3:$AA$57</c:f>
              <c:numCache>
                <c:formatCode>General</c:formatCode>
                <c:ptCount val="55"/>
                <c:pt idx="0">
                  <c:v>5</c:v>
                </c:pt>
                <c:pt idx="1">
                  <c:v>10</c:v>
                </c:pt>
                <c:pt idx="2">
                  <c:v>0</c:v>
                </c:pt>
                <c:pt idx="3">
                  <c:v>30</c:v>
                </c:pt>
                <c:pt idx="4">
                  <c:v>50</c:v>
                </c:pt>
                <c:pt idx="5">
                  <c:v>15</c:v>
                </c:pt>
                <c:pt idx="6">
                  <c:v>30</c:v>
                </c:pt>
                <c:pt idx="7">
                  <c:v>50</c:v>
                </c:pt>
                <c:pt idx="8">
                  <c:v>10</c:v>
                </c:pt>
                <c:pt idx="9">
                  <c:v>5</c:v>
                </c:pt>
                <c:pt idx="10">
                  <c:v>0</c:v>
                </c:pt>
                <c:pt idx="11">
                  <c:v>15</c:v>
                </c:pt>
                <c:pt idx="12">
                  <c:v>20</c:v>
                </c:pt>
                <c:pt idx="13">
                  <c:v>0</c:v>
                </c:pt>
                <c:pt idx="14">
                  <c:v>0</c:v>
                </c:pt>
                <c:pt idx="15">
                  <c:v>0</c:v>
                </c:pt>
                <c:pt idx="16">
                  <c:v>15</c:v>
                </c:pt>
                <c:pt idx="17">
                  <c:v>0</c:v>
                </c:pt>
                <c:pt idx="18">
                  <c:v>20</c:v>
                </c:pt>
                <c:pt idx="19">
                  <c:v>5</c:v>
                </c:pt>
                <c:pt idx="20">
                  <c:v>20</c:v>
                </c:pt>
                <c:pt idx="21">
                  <c:v>10</c:v>
                </c:pt>
                <c:pt idx="22">
                  <c:v>5</c:v>
                </c:pt>
                <c:pt idx="23">
                  <c:v>15</c:v>
                </c:pt>
                <c:pt idx="24">
                  <c:v>0</c:v>
                </c:pt>
                <c:pt idx="25">
                  <c:v>15</c:v>
                </c:pt>
                <c:pt idx="26">
                  <c:v>0</c:v>
                </c:pt>
                <c:pt idx="27">
                  <c:v>0</c:v>
                </c:pt>
                <c:pt idx="28">
                  <c:v>0</c:v>
                </c:pt>
                <c:pt idx="29">
                  <c:v>0</c:v>
                </c:pt>
                <c:pt idx="30">
                  <c:v>20</c:v>
                </c:pt>
                <c:pt idx="31">
                  <c:v>20</c:v>
                </c:pt>
                <c:pt idx="32">
                  <c:v>20</c:v>
                </c:pt>
                <c:pt idx="33">
                  <c:v>5</c:v>
                </c:pt>
                <c:pt idx="34">
                  <c:v>0</c:v>
                </c:pt>
                <c:pt idx="35">
                  <c:v>10</c:v>
                </c:pt>
                <c:pt idx="36">
                  <c:v>0</c:v>
                </c:pt>
                <c:pt idx="37">
                  <c:v>5</c:v>
                </c:pt>
                <c:pt idx="38">
                  <c:v>3</c:v>
                </c:pt>
                <c:pt idx="39">
                  <c:v>0</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935A-4126-A144-FE499CE2B659}"/>
            </c:ext>
          </c:extLst>
        </c:ser>
        <c:ser>
          <c:idx val="5"/>
          <c:order val="4"/>
          <c:tx>
            <c:strRef>
              <c:f>'Dados Dashboard'!$AB$2</c:f>
              <c:strCache>
                <c:ptCount val="1"/>
                <c:pt idx="0">
                  <c:v>  CEART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Dashboard'!$AB$3:$AB$57</c:f>
              <c:numCache>
                <c:formatCode>General</c:formatCode>
                <c:ptCount val="55"/>
                <c:pt idx="0">
                  <c:v>0</c:v>
                </c:pt>
                <c:pt idx="1">
                  <c:v>36</c:v>
                </c:pt>
                <c:pt idx="2">
                  <c:v>0</c:v>
                </c:pt>
                <c:pt idx="3">
                  <c:v>100</c:v>
                </c:pt>
                <c:pt idx="4">
                  <c:v>15</c:v>
                </c:pt>
                <c:pt idx="5">
                  <c:v>0</c:v>
                </c:pt>
                <c:pt idx="6">
                  <c:v>0</c:v>
                </c:pt>
                <c:pt idx="7">
                  <c:v>15</c:v>
                </c:pt>
                <c:pt idx="8">
                  <c:v>0</c:v>
                </c:pt>
                <c:pt idx="9">
                  <c:v>0</c:v>
                </c:pt>
                <c:pt idx="10">
                  <c:v>0</c:v>
                </c:pt>
                <c:pt idx="11">
                  <c:v>36</c:v>
                </c:pt>
                <c:pt idx="12">
                  <c:v>0</c:v>
                </c:pt>
                <c:pt idx="13">
                  <c:v>100</c:v>
                </c:pt>
                <c:pt idx="14">
                  <c:v>0</c:v>
                </c:pt>
                <c:pt idx="15">
                  <c:v>0</c:v>
                </c:pt>
                <c:pt idx="16">
                  <c:v>8</c:v>
                </c:pt>
                <c:pt idx="17">
                  <c:v>40</c:v>
                </c:pt>
                <c:pt idx="18">
                  <c:v>30</c:v>
                </c:pt>
                <c:pt idx="19">
                  <c:v>0</c:v>
                </c:pt>
                <c:pt idx="20">
                  <c:v>15</c:v>
                </c:pt>
                <c:pt idx="21">
                  <c:v>10</c:v>
                </c:pt>
                <c:pt idx="22">
                  <c:v>0</c:v>
                </c:pt>
                <c:pt idx="23">
                  <c:v>10</c:v>
                </c:pt>
                <c:pt idx="24">
                  <c:v>0</c:v>
                </c:pt>
                <c:pt idx="25">
                  <c:v>5</c:v>
                </c:pt>
                <c:pt idx="26">
                  <c:v>15</c:v>
                </c:pt>
                <c:pt idx="27">
                  <c:v>15</c:v>
                </c:pt>
                <c:pt idx="28">
                  <c:v>0</c:v>
                </c:pt>
                <c:pt idx="29">
                  <c:v>0</c:v>
                </c:pt>
                <c:pt idx="30">
                  <c:v>25</c:v>
                </c:pt>
                <c:pt idx="31">
                  <c:v>0</c:v>
                </c:pt>
                <c:pt idx="32">
                  <c:v>12</c:v>
                </c:pt>
                <c:pt idx="33">
                  <c:v>0</c:v>
                </c:pt>
                <c:pt idx="34">
                  <c:v>10</c:v>
                </c:pt>
                <c:pt idx="35">
                  <c:v>2</c:v>
                </c:pt>
                <c:pt idx="36">
                  <c:v>0</c:v>
                </c:pt>
                <c:pt idx="37">
                  <c:v>0</c:v>
                </c:pt>
                <c:pt idx="38">
                  <c:v>1</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935A-4126-A144-FE499CE2B659}"/>
            </c:ext>
          </c:extLst>
        </c:ser>
        <c:ser>
          <c:idx val="6"/>
          <c:order val="5"/>
          <c:tx>
            <c:strRef>
              <c:f>'Dados Dashboard'!$AC$2</c:f>
              <c:strCache>
                <c:ptCount val="1"/>
                <c:pt idx="0">
                  <c:v> FAED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Dashboard'!$AC$3:$AC$57</c:f>
              <c:numCache>
                <c:formatCode>General</c:formatCode>
                <c:ptCount val="55"/>
                <c:pt idx="0">
                  <c:v>3</c:v>
                </c:pt>
                <c:pt idx="1">
                  <c:v>12</c:v>
                </c:pt>
                <c:pt idx="2">
                  <c:v>15</c:v>
                </c:pt>
                <c:pt idx="3">
                  <c:v>7</c:v>
                </c:pt>
                <c:pt idx="4">
                  <c:v>10</c:v>
                </c:pt>
                <c:pt idx="5">
                  <c:v>0</c:v>
                </c:pt>
                <c:pt idx="6">
                  <c:v>0</c:v>
                </c:pt>
                <c:pt idx="7">
                  <c:v>10</c:v>
                </c:pt>
                <c:pt idx="8">
                  <c:v>0</c:v>
                </c:pt>
                <c:pt idx="9">
                  <c:v>0</c:v>
                </c:pt>
                <c:pt idx="10">
                  <c:v>0</c:v>
                </c:pt>
                <c:pt idx="11">
                  <c:v>0</c:v>
                </c:pt>
                <c:pt idx="12">
                  <c:v>6</c:v>
                </c:pt>
                <c:pt idx="13">
                  <c:v>0</c:v>
                </c:pt>
                <c:pt idx="14">
                  <c:v>0</c:v>
                </c:pt>
                <c:pt idx="15">
                  <c:v>0</c:v>
                </c:pt>
                <c:pt idx="16">
                  <c:v>2</c:v>
                </c:pt>
                <c:pt idx="17">
                  <c:v>30</c:v>
                </c:pt>
                <c:pt idx="18">
                  <c:v>1</c:v>
                </c:pt>
                <c:pt idx="19">
                  <c:v>2</c:v>
                </c:pt>
                <c:pt idx="20">
                  <c:v>18</c:v>
                </c:pt>
                <c:pt idx="21">
                  <c:v>0</c:v>
                </c:pt>
                <c:pt idx="22">
                  <c:v>0</c:v>
                </c:pt>
                <c:pt idx="23">
                  <c:v>3</c:v>
                </c:pt>
                <c:pt idx="24">
                  <c:v>0</c:v>
                </c:pt>
                <c:pt idx="25">
                  <c:v>4</c:v>
                </c:pt>
                <c:pt idx="26">
                  <c:v>1</c:v>
                </c:pt>
                <c:pt idx="27">
                  <c:v>1</c:v>
                </c:pt>
                <c:pt idx="28">
                  <c:v>0</c:v>
                </c:pt>
                <c:pt idx="29">
                  <c:v>0</c:v>
                </c:pt>
                <c:pt idx="30">
                  <c:v>32</c:v>
                </c:pt>
                <c:pt idx="31">
                  <c:v>21</c:v>
                </c:pt>
                <c:pt idx="32">
                  <c:v>0</c:v>
                </c:pt>
                <c:pt idx="33">
                  <c:v>0</c:v>
                </c:pt>
                <c:pt idx="34">
                  <c:v>0</c:v>
                </c:pt>
                <c:pt idx="35">
                  <c:v>6</c:v>
                </c:pt>
                <c:pt idx="36">
                  <c:v>0</c:v>
                </c:pt>
                <c:pt idx="37">
                  <c:v>0</c:v>
                </c:pt>
                <c:pt idx="38">
                  <c:v>2</c:v>
                </c:pt>
                <c:pt idx="39">
                  <c:v>0</c:v>
                </c:pt>
                <c:pt idx="40">
                  <c:v>1</c:v>
                </c:pt>
                <c:pt idx="41">
                  <c:v>10</c:v>
                </c:pt>
                <c:pt idx="42">
                  <c:v>0</c:v>
                </c:pt>
                <c:pt idx="43">
                  <c:v>0</c:v>
                </c:pt>
                <c:pt idx="44">
                  <c:v>0</c:v>
                </c:pt>
                <c:pt idx="45">
                  <c:v>0</c:v>
                </c:pt>
                <c:pt idx="46">
                  <c:v>20</c:v>
                </c:pt>
                <c:pt idx="47">
                  <c:v>20</c:v>
                </c:pt>
                <c:pt idx="48">
                  <c:v>20</c:v>
                </c:pt>
                <c:pt idx="49">
                  <c:v>20</c:v>
                </c:pt>
                <c:pt idx="50">
                  <c:v>20</c:v>
                </c:pt>
                <c:pt idx="51">
                  <c:v>0</c:v>
                </c:pt>
                <c:pt idx="52">
                  <c:v>0</c:v>
                </c:pt>
                <c:pt idx="53">
                  <c:v>0</c:v>
                </c:pt>
                <c:pt idx="54">
                  <c:v>0</c:v>
                </c:pt>
              </c:numCache>
            </c:numRef>
          </c:val>
          <c:extLst>
            <c:ext xmlns:c16="http://schemas.microsoft.com/office/drawing/2014/chart" uri="{C3380CC4-5D6E-409C-BE32-E72D297353CC}">
              <c16:uniqueId val="{00000006-935A-4126-A144-FE499CE2B659}"/>
            </c:ext>
          </c:extLst>
        </c:ser>
        <c:ser>
          <c:idx val="7"/>
          <c:order val="6"/>
          <c:tx>
            <c:strRef>
              <c:f>'Dados Dashboard'!$AD$2</c:f>
              <c:strCache>
                <c:ptCount val="1"/>
                <c:pt idx="0">
                  <c:v> CEAD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Dashboard'!$AD$3:$AD$57</c:f>
              <c:numCache>
                <c:formatCode>General</c:formatCode>
                <c:ptCount val="55"/>
                <c:pt idx="0">
                  <c:v>10</c:v>
                </c:pt>
                <c:pt idx="1">
                  <c:v>50</c:v>
                </c:pt>
                <c:pt idx="2">
                  <c:v>20</c:v>
                </c:pt>
                <c:pt idx="3">
                  <c:v>40</c:v>
                </c:pt>
                <c:pt idx="4">
                  <c:v>10</c:v>
                </c:pt>
                <c:pt idx="5">
                  <c:v>20</c:v>
                </c:pt>
                <c:pt idx="6">
                  <c:v>10</c:v>
                </c:pt>
                <c:pt idx="7">
                  <c:v>10</c:v>
                </c:pt>
                <c:pt idx="8">
                  <c:v>20</c:v>
                </c:pt>
                <c:pt idx="9">
                  <c:v>0</c:v>
                </c:pt>
                <c:pt idx="10">
                  <c:v>10</c:v>
                </c:pt>
                <c:pt idx="11">
                  <c:v>10</c:v>
                </c:pt>
                <c:pt idx="12">
                  <c:v>10</c:v>
                </c:pt>
                <c:pt idx="13">
                  <c:v>10</c:v>
                </c:pt>
                <c:pt idx="14">
                  <c:v>0</c:v>
                </c:pt>
                <c:pt idx="15">
                  <c:v>0</c:v>
                </c:pt>
                <c:pt idx="16">
                  <c:v>10</c:v>
                </c:pt>
                <c:pt idx="17">
                  <c:v>60</c:v>
                </c:pt>
                <c:pt idx="18">
                  <c:v>20</c:v>
                </c:pt>
                <c:pt idx="19">
                  <c:v>10</c:v>
                </c:pt>
                <c:pt idx="20">
                  <c:v>100</c:v>
                </c:pt>
                <c:pt idx="21">
                  <c:v>20</c:v>
                </c:pt>
                <c:pt idx="22">
                  <c:v>20</c:v>
                </c:pt>
                <c:pt idx="23">
                  <c:v>5</c:v>
                </c:pt>
                <c:pt idx="24">
                  <c:v>0</c:v>
                </c:pt>
                <c:pt idx="25">
                  <c:v>5</c:v>
                </c:pt>
                <c:pt idx="26">
                  <c:v>0</c:v>
                </c:pt>
                <c:pt idx="27">
                  <c:v>0</c:v>
                </c:pt>
                <c:pt idx="28">
                  <c:v>0</c:v>
                </c:pt>
                <c:pt idx="29">
                  <c:v>0</c:v>
                </c:pt>
                <c:pt idx="30">
                  <c:v>50</c:v>
                </c:pt>
                <c:pt idx="31">
                  <c:v>100</c:v>
                </c:pt>
                <c:pt idx="32">
                  <c:v>5</c:v>
                </c:pt>
                <c:pt idx="33">
                  <c:v>20</c:v>
                </c:pt>
                <c:pt idx="34">
                  <c:v>5</c:v>
                </c:pt>
                <c:pt idx="35">
                  <c:v>5</c:v>
                </c:pt>
                <c:pt idx="36">
                  <c:v>2</c:v>
                </c:pt>
                <c:pt idx="37">
                  <c:v>0</c:v>
                </c:pt>
                <c:pt idx="38">
                  <c:v>10</c:v>
                </c:pt>
                <c:pt idx="39">
                  <c:v>10</c:v>
                </c:pt>
                <c:pt idx="40">
                  <c:v>10</c:v>
                </c:pt>
                <c:pt idx="41">
                  <c:v>0</c:v>
                </c:pt>
                <c:pt idx="42">
                  <c:v>0</c:v>
                </c:pt>
                <c:pt idx="43">
                  <c:v>0</c:v>
                </c:pt>
                <c:pt idx="44">
                  <c:v>0</c:v>
                </c:pt>
                <c:pt idx="45">
                  <c:v>0</c:v>
                </c:pt>
                <c:pt idx="46">
                  <c:v>10</c:v>
                </c:pt>
                <c:pt idx="47">
                  <c:v>10</c:v>
                </c:pt>
                <c:pt idx="48">
                  <c:v>10</c:v>
                </c:pt>
                <c:pt idx="49">
                  <c:v>10</c:v>
                </c:pt>
                <c:pt idx="50">
                  <c:v>10</c:v>
                </c:pt>
                <c:pt idx="51">
                  <c:v>10</c:v>
                </c:pt>
                <c:pt idx="52">
                  <c:v>10</c:v>
                </c:pt>
                <c:pt idx="53">
                  <c:v>10</c:v>
                </c:pt>
                <c:pt idx="54">
                  <c:v>0</c:v>
                </c:pt>
              </c:numCache>
            </c:numRef>
          </c:val>
          <c:extLst>
            <c:ext xmlns:c16="http://schemas.microsoft.com/office/drawing/2014/chart" uri="{C3380CC4-5D6E-409C-BE32-E72D297353CC}">
              <c16:uniqueId val="{00000007-935A-4126-A144-FE499CE2B659}"/>
            </c:ext>
          </c:extLst>
        </c:ser>
        <c:ser>
          <c:idx val="8"/>
          <c:order val="7"/>
          <c:tx>
            <c:strRef>
              <c:f>'Dados Dashboard'!$AE$2</c:f>
              <c:strCache>
                <c:ptCount val="1"/>
                <c:pt idx="0">
                  <c:v> CEFID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Dashboard'!$AE$3:$AE$57</c:f>
              <c:numCache>
                <c:formatCode>General</c:formatCode>
                <c:ptCount val="55"/>
                <c:pt idx="0">
                  <c:v>0</c:v>
                </c:pt>
                <c:pt idx="1">
                  <c:v>30</c:v>
                </c:pt>
                <c:pt idx="2">
                  <c:v>30</c:v>
                </c:pt>
                <c:pt idx="3">
                  <c:v>30</c:v>
                </c:pt>
                <c:pt idx="4">
                  <c:v>0</c:v>
                </c:pt>
                <c:pt idx="5">
                  <c:v>0</c:v>
                </c:pt>
                <c:pt idx="6">
                  <c:v>0</c:v>
                </c:pt>
                <c:pt idx="7">
                  <c:v>0</c:v>
                </c:pt>
                <c:pt idx="8">
                  <c:v>0</c:v>
                </c:pt>
                <c:pt idx="9">
                  <c:v>0</c:v>
                </c:pt>
                <c:pt idx="10">
                  <c:v>0</c:v>
                </c:pt>
                <c:pt idx="11">
                  <c:v>20</c:v>
                </c:pt>
                <c:pt idx="12">
                  <c:v>0</c:v>
                </c:pt>
                <c:pt idx="13">
                  <c:v>0</c:v>
                </c:pt>
                <c:pt idx="14">
                  <c:v>0</c:v>
                </c:pt>
                <c:pt idx="15">
                  <c:v>4</c:v>
                </c:pt>
                <c:pt idx="16">
                  <c:v>0</c:v>
                </c:pt>
                <c:pt idx="17">
                  <c:v>0</c:v>
                </c:pt>
                <c:pt idx="18">
                  <c:v>10</c:v>
                </c:pt>
                <c:pt idx="19">
                  <c:v>5</c:v>
                </c:pt>
                <c:pt idx="20">
                  <c:v>10</c:v>
                </c:pt>
                <c:pt idx="21">
                  <c:v>4</c:v>
                </c:pt>
                <c:pt idx="22">
                  <c:v>0</c:v>
                </c:pt>
                <c:pt idx="23">
                  <c:v>10</c:v>
                </c:pt>
                <c:pt idx="24">
                  <c:v>0</c:v>
                </c:pt>
                <c:pt idx="25">
                  <c:v>0</c:v>
                </c:pt>
                <c:pt idx="26">
                  <c:v>10</c:v>
                </c:pt>
                <c:pt idx="27">
                  <c:v>10</c:v>
                </c:pt>
                <c:pt idx="28">
                  <c:v>10</c:v>
                </c:pt>
                <c:pt idx="29">
                  <c:v>5</c:v>
                </c:pt>
                <c:pt idx="30">
                  <c:v>30</c:v>
                </c:pt>
                <c:pt idx="31">
                  <c:v>4</c:v>
                </c:pt>
                <c:pt idx="32">
                  <c:v>0</c:v>
                </c:pt>
                <c:pt idx="33">
                  <c:v>4</c:v>
                </c:pt>
                <c:pt idx="34">
                  <c:v>4</c:v>
                </c:pt>
                <c:pt idx="35">
                  <c:v>8</c:v>
                </c:pt>
                <c:pt idx="36">
                  <c:v>0</c:v>
                </c:pt>
                <c:pt idx="37">
                  <c:v>0</c:v>
                </c:pt>
                <c:pt idx="38">
                  <c:v>10</c:v>
                </c:pt>
                <c:pt idx="39">
                  <c:v>4</c:v>
                </c:pt>
                <c:pt idx="40">
                  <c:v>2</c:v>
                </c:pt>
                <c:pt idx="41">
                  <c:v>2</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935A-4126-A144-FE499CE2B659}"/>
            </c:ext>
          </c:extLst>
        </c:ser>
        <c:ser>
          <c:idx val="9"/>
          <c:order val="8"/>
          <c:tx>
            <c:strRef>
              <c:f>'Dados Dashboard'!$AF$2</c:f>
              <c:strCache>
                <c:ptCount val="1"/>
                <c:pt idx="0">
                  <c:v> CERES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Dashboard'!$AF$3:$AF$57</c:f>
              <c:numCache>
                <c:formatCode>General</c:formatCode>
                <c:ptCount val="55"/>
                <c:pt idx="0">
                  <c:v>1</c:v>
                </c:pt>
                <c:pt idx="1">
                  <c:v>27</c:v>
                </c:pt>
                <c:pt idx="2">
                  <c:v>80</c:v>
                </c:pt>
                <c:pt idx="3">
                  <c:v>80</c:v>
                </c:pt>
                <c:pt idx="4">
                  <c:v>0</c:v>
                </c:pt>
                <c:pt idx="5">
                  <c:v>2</c:v>
                </c:pt>
                <c:pt idx="6">
                  <c:v>80</c:v>
                </c:pt>
                <c:pt idx="7">
                  <c:v>0</c:v>
                </c:pt>
                <c:pt idx="8">
                  <c:v>2</c:v>
                </c:pt>
                <c:pt idx="9">
                  <c:v>2</c:v>
                </c:pt>
                <c:pt idx="10">
                  <c:v>5</c:v>
                </c:pt>
                <c:pt idx="11">
                  <c:v>20</c:v>
                </c:pt>
                <c:pt idx="12">
                  <c:v>70</c:v>
                </c:pt>
                <c:pt idx="13">
                  <c:v>5</c:v>
                </c:pt>
                <c:pt idx="14">
                  <c:v>0</c:v>
                </c:pt>
                <c:pt idx="15">
                  <c:v>0</c:v>
                </c:pt>
                <c:pt idx="16">
                  <c:v>50</c:v>
                </c:pt>
                <c:pt idx="17">
                  <c:v>0</c:v>
                </c:pt>
                <c:pt idx="18">
                  <c:v>10</c:v>
                </c:pt>
                <c:pt idx="19">
                  <c:v>0</c:v>
                </c:pt>
                <c:pt idx="20">
                  <c:v>7</c:v>
                </c:pt>
                <c:pt idx="21">
                  <c:v>50</c:v>
                </c:pt>
                <c:pt idx="22">
                  <c:v>2</c:v>
                </c:pt>
                <c:pt idx="23">
                  <c:v>10</c:v>
                </c:pt>
                <c:pt idx="24">
                  <c:v>0</c:v>
                </c:pt>
                <c:pt idx="25">
                  <c:v>15</c:v>
                </c:pt>
                <c:pt idx="26">
                  <c:v>4</c:v>
                </c:pt>
                <c:pt idx="27">
                  <c:v>4</c:v>
                </c:pt>
                <c:pt idx="28">
                  <c:v>5</c:v>
                </c:pt>
                <c:pt idx="29">
                  <c:v>2</c:v>
                </c:pt>
                <c:pt idx="30">
                  <c:v>0</c:v>
                </c:pt>
                <c:pt idx="31">
                  <c:v>0</c:v>
                </c:pt>
                <c:pt idx="32">
                  <c:v>30</c:v>
                </c:pt>
                <c:pt idx="33">
                  <c:v>12</c:v>
                </c:pt>
                <c:pt idx="34">
                  <c:v>30</c:v>
                </c:pt>
                <c:pt idx="35">
                  <c:v>30</c:v>
                </c:pt>
                <c:pt idx="36">
                  <c:v>0</c:v>
                </c:pt>
                <c:pt idx="37">
                  <c:v>20</c:v>
                </c:pt>
                <c:pt idx="38">
                  <c:v>7</c:v>
                </c:pt>
                <c:pt idx="39">
                  <c:v>4</c:v>
                </c:pt>
                <c:pt idx="40">
                  <c:v>21</c:v>
                </c:pt>
                <c:pt idx="41">
                  <c:v>10</c:v>
                </c:pt>
                <c:pt idx="42">
                  <c:v>3</c:v>
                </c:pt>
                <c:pt idx="43">
                  <c:v>3</c:v>
                </c:pt>
                <c:pt idx="44">
                  <c:v>3</c:v>
                </c:pt>
                <c:pt idx="45">
                  <c:v>5</c:v>
                </c:pt>
                <c:pt idx="46">
                  <c:v>14</c:v>
                </c:pt>
                <c:pt idx="47">
                  <c:v>4</c:v>
                </c:pt>
                <c:pt idx="48">
                  <c:v>14</c:v>
                </c:pt>
                <c:pt idx="49">
                  <c:v>4</c:v>
                </c:pt>
                <c:pt idx="50">
                  <c:v>4</c:v>
                </c:pt>
                <c:pt idx="51">
                  <c:v>4</c:v>
                </c:pt>
                <c:pt idx="52">
                  <c:v>4</c:v>
                </c:pt>
                <c:pt idx="53">
                  <c:v>4</c:v>
                </c:pt>
                <c:pt idx="54">
                  <c:v>2</c:v>
                </c:pt>
              </c:numCache>
            </c:numRef>
          </c:val>
          <c:extLst>
            <c:ext xmlns:c16="http://schemas.microsoft.com/office/drawing/2014/chart" uri="{C3380CC4-5D6E-409C-BE32-E72D297353CC}">
              <c16:uniqueId val="{00000009-935A-4126-A144-FE499CE2B659}"/>
            </c:ext>
          </c:extLst>
        </c:ser>
        <c:ser>
          <c:idx val="10"/>
          <c:order val="9"/>
          <c:tx>
            <c:strRef>
              <c:f>'Dados Dashboard'!$AG$2</c:f>
              <c:strCache>
                <c:ptCount val="1"/>
                <c:pt idx="0">
                  <c:v> CESFI</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Dashboard'!$AG$3:$AG$57</c:f>
              <c:numCache>
                <c:formatCode>General</c:formatCode>
                <c:ptCount val="55"/>
                <c:pt idx="0">
                  <c:v>0</c:v>
                </c:pt>
                <c:pt idx="1">
                  <c:v>12</c:v>
                </c:pt>
                <c:pt idx="2">
                  <c:v>0</c:v>
                </c:pt>
                <c:pt idx="3">
                  <c:v>15</c:v>
                </c:pt>
                <c:pt idx="4">
                  <c:v>0</c:v>
                </c:pt>
                <c:pt idx="5">
                  <c:v>5</c:v>
                </c:pt>
                <c:pt idx="6">
                  <c:v>0</c:v>
                </c:pt>
                <c:pt idx="7">
                  <c:v>0</c:v>
                </c:pt>
                <c:pt idx="8">
                  <c:v>0</c:v>
                </c:pt>
                <c:pt idx="9">
                  <c:v>5</c:v>
                </c:pt>
                <c:pt idx="10">
                  <c:v>5</c:v>
                </c:pt>
                <c:pt idx="11">
                  <c:v>0</c:v>
                </c:pt>
                <c:pt idx="12">
                  <c:v>22</c:v>
                </c:pt>
                <c:pt idx="13">
                  <c:v>10</c:v>
                </c:pt>
                <c:pt idx="14">
                  <c:v>0</c:v>
                </c:pt>
                <c:pt idx="15">
                  <c:v>2</c:v>
                </c:pt>
                <c:pt idx="16">
                  <c:v>20</c:v>
                </c:pt>
                <c:pt idx="17">
                  <c:v>0</c:v>
                </c:pt>
                <c:pt idx="18">
                  <c:v>0</c:v>
                </c:pt>
                <c:pt idx="19">
                  <c:v>0</c:v>
                </c:pt>
                <c:pt idx="20">
                  <c:v>10</c:v>
                </c:pt>
                <c:pt idx="21">
                  <c:v>15</c:v>
                </c:pt>
                <c:pt idx="22">
                  <c:v>0</c:v>
                </c:pt>
                <c:pt idx="23">
                  <c:v>11</c:v>
                </c:pt>
                <c:pt idx="24">
                  <c:v>0</c:v>
                </c:pt>
                <c:pt idx="25">
                  <c:v>10</c:v>
                </c:pt>
                <c:pt idx="26">
                  <c:v>10</c:v>
                </c:pt>
                <c:pt idx="27">
                  <c:v>10</c:v>
                </c:pt>
                <c:pt idx="28">
                  <c:v>0</c:v>
                </c:pt>
                <c:pt idx="29">
                  <c:v>0</c:v>
                </c:pt>
                <c:pt idx="30">
                  <c:v>20</c:v>
                </c:pt>
                <c:pt idx="31">
                  <c:v>20</c:v>
                </c:pt>
                <c:pt idx="32">
                  <c:v>0</c:v>
                </c:pt>
                <c:pt idx="33">
                  <c:v>0</c:v>
                </c:pt>
                <c:pt idx="34">
                  <c:v>0</c:v>
                </c:pt>
                <c:pt idx="35">
                  <c:v>1</c:v>
                </c:pt>
                <c:pt idx="36">
                  <c:v>0</c:v>
                </c:pt>
                <c:pt idx="37">
                  <c:v>0</c:v>
                </c:pt>
                <c:pt idx="38">
                  <c:v>5</c:v>
                </c:pt>
                <c:pt idx="39">
                  <c:v>3</c:v>
                </c:pt>
                <c:pt idx="40">
                  <c:v>3</c:v>
                </c:pt>
                <c:pt idx="41">
                  <c:v>5</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935A-4126-A144-FE499CE2B659}"/>
            </c:ext>
          </c:extLst>
        </c:ser>
        <c:ser>
          <c:idx val="11"/>
          <c:order val="10"/>
          <c:tx>
            <c:strRef>
              <c:f>'Dados Dashboard'!$AH$2</c:f>
              <c:strCache>
                <c:ptCount val="1"/>
                <c:pt idx="0">
                  <c:v> CCT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Dashboard'!$AH$3:$AH$57</c:f>
              <c:numCache>
                <c:formatCode>General</c:formatCode>
                <c:ptCount val="55"/>
                <c:pt idx="0">
                  <c:v>7</c:v>
                </c:pt>
                <c:pt idx="1">
                  <c:v>45</c:v>
                </c:pt>
                <c:pt idx="2">
                  <c:v>50</c:v>
                </c:pt>
                <c:pt idx="3">
                  <c:v>60</c:v>
                </c:pt>
                <c:pt idx="4">
                  <c:v>80</c:v>
                </c:pt>
                <c:pt idx="5">
                  <c:v>0</c:v>
                </c:pt>
                <c:pt idx="6">
                  <c:v>30</c:v>
                </c:pt>
                <c:pt idx="7">
                  <c:v>30</c:v>
                </c:pt>
                <c:pt idx="8">
                  <c:v>10</c:v>
                </c:pt>
                <c:pt idx="9">
                  <c:v>10</c:v>
                </c:pt>
                <c:pt idx="10">
                  <c:v>0</c:v>
                </c:pt>
                <c:pt idx="11">
                  <c:v>82</c:v>
                </c:pt>
                <c:pt idx="12">
                  <c:v>30</c:v>
                </c:pt>
                <c:pt idx="13">
                  <c:v>30</c:v>
                </c:pt>
                <c:pt idx="14">
                  <c:v>30</c:v>
                </c:pt>
                <c:pt idx="15">
                  <c:v>80</c:v>
                </c:pt>
                <c:pt idx="16">
                  <c:v>33</c:v>
                </c:pt>
                <c:pt idx="17">
                  <c:v>34</c:v>
                </c:pt>
                <c:pt idx="18">
                  <c:v>5</c:v>
                </c:pt>
                <c:pt idx="19">
                  <c:v>5</c:v>
                </c:pt>
                <c:pt idx="20">
                  <c:v>100</c:v>
                </c:pt>
                <c:pt idx="21">
                  <c:v>40</c:v>
                </c:pt>
                <c:pt idx="22">
                  <c:v>100</c:v>
                </c:pt>
                <c:pt idx="23">
                  <c:v>40</c:v>
                </c:pt>
                <c:pt idx="24">
                  <c:v>10</c:v>
                </c:pt>
                <c:pt idx="25">
                  <c:v>20</c:v>
                </c:pt>
                <c:pt idx="26">
                  <c:v>0</c:v>
                </c:pt>
                <c:pt idx="27">
                  <c:v>6</c:v>
                </c:pt>
                <c:pt idx="28">
                  <c:v>5</c:v>
                </c:pt>
                <c:pt idx="29">
                  <c:v>3</c:v>
                </c:pt>
                <c:pt idx="30">
                  <c:v>250</c:v>
                </c:pt>
                <c:pt idx="31">
                  <c:v>160</c:v>
                </c:pt>
                <c:pt idx="32">
                  <c:v>3</c:v>
                </c:pt>
                <c:pt idx="33">
                  <c:v>5</c:v>
                </c:pt>
                <c:pt idx="34">
                  <c:v>0</c:v>
                </c:pt>
                <c:pt idx="35">
                  <c:v>4</c:v>
                </c:pt>
                <c:pt idx="36">
                  <c:v>24</c:v>
                </c:pt>
                <c:pt idx="37">
                  <c:v>25</c:v>
                </c:pt>
                <c:pt idx="38">
                  <c:v>60</c:v>
                </c:pt>
                <c:pt idx="39">
                  <c:v>5</c:v>
                </c:pt>
                <c:pt idx="40">
                  <c:v>43</c:v>
                </c:pt>
                <c:pt idx="41">
                  <c:v>5</c:v>
                </c:pt>
                <c:pt idx="42">
                  <c:v>0</c:v>
                </c:pt>
                <c:pt idx="43">
                  <c:v>0</c:v>
                </c:pt>
                <c:pt idx="44">
                  <c:v>0</c:v>
                </c:pt>
                <c:pt idx="45">
                  <c:v>0</c:v>
                </c:pt>
                <c:pt idx="46">
                  <c:v>0</c:v>
                </c:pt>
                <c:pt idx="47">
                  <c:v>2</c:v>
                </c:pt>
                <c:pt idx="48">
                  <c:v>58</c:v>
                </c:pt>
                <c:pt idx="49">
                  <c:v>0</c:v>
                </c:pt>
                <c:pt idx="50">
                  <c:v>0</c:v>
                </c:pt>
                <c:pt idx="51">
                  <c:v>0</c:v>
                </c:pt>
                <c:pt idx="52">
                  <c:v>0</c:v>
                </c:pt>
                <c:pt idx="53">
                  <c:v>3</c:v>
                </c:pt>
                <c:pt idx="54">
                  <c:v>6</c:v>
                </c:pt>
              </c:numCache>
            </c:numRef>
          </c:val>
          <c:extLst>
            <c:ext xmlns:c16="http://schemas.microsoft.com/office/drawing/2014/chart" uri="{C3380CC4-5D6E-409C-BE32-E72D297353CC}">
              <c16:uniqueId val="{0000000B-935A-4126-A144-FE499CE2B659}"/>
            </c:ext>
          </c:extLst>
        </c:ser>
        <c:ser>
          <c:idx val="12"/>
          <c:order val="11"/>
          <c:tx>
            <c:strRef>
              <c:f>'Dados Dashboard'!$AI$2</c:f>
              <c:strCache>
                <c:ptCount val="1"/>
                <c:pt idx="0">
                  <c:v> CEPLAN</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Dashboard'!$AI$3:$AI$57</c:f>
              <c:numCache>
                <c:formatCode>General</c:formatCode>
                <c:ptCount val="55"/>
                <c:pt idx="0">
                  <c:v>50</c:v>
                </c:pt>
                <c:pt idx="1">
                  <c:v>50</c:v>
                </c:pt>
                <c:pt idx="2">
                  <c:v>100</c:v>
                </c:pt>
                <c:pt idx="3">
                  <c:v>250</c:v>
                </c:pt>
                <c:pt idx="4">
                  <c:v>300</c:v>
                </c:pt>
                <c:pt idx="5">
                  <c:v>0</c:v>
                </c:pt>
                <c:pt idx="6">
                  <c:v>0</c:v>
                </c:pt>
                <c:pt idx="7">
                  <c:v>0</c:v>
                </c:pt>
                <c:pt idx="8">
                  <c:v>0</c:v>
                </c:pt>
                <c:pt idx="9">
                  <c:v>0</c:v>
                </c:pt>
                <c:pt idx="10">
                  <c:v>0</c:v>
                </c:pt>
                <c:pt idx="11">
                  <c:v>30</c:v>
                </c:pt>
                <c:pt idx="12">
                  <c:v>0</c:v>
                </c:pt>
                <c:pt idx="13">
                  <c:v>40</c:v>
                </c:pt>
                <c:pt idx="14">
                  <c:v>0</c:v>
                </c:pt>
                <c:pt idx="15">
                  <c:v>20</c:v>
                </c:pt>
                <c:pt idx="16">
                  <c:v>50</c:v>
                </c:pt>
                <c:pt idx="17">
                  <c:v>0</c:v>
                </c:pt>
                <c:pt idx="18">
                  <c:v>50</c:v>
                </c:pt>
                <c:pt idx="19">
                  <c:v>0</c:v>
                </c:pt>
                <c:pt idx="20">
                  <c:v>30</c:v>
                </c:pt>
                <c:pt idx="21">
                  <c:v>0</c:v>
                </c:pt>
                <c:pt idx="22">
                  <c:v>20</c:v>
                </c:pt>
                <c:pt idx="23">
                  <c:v>0</c:v>
                </c:pt>
                <c:pt idx="24">
                  <c:v>0</c:v>
                </c:pt>
                <c:pt idx="25">
                  <c:v>0</c:v>
                </c:pt>
                <c:pt idx="26">
                  <c:v>30</c:v>
                </c:pt>
                <c:pt idx="27">
                  <c:v>30</c:v>
                </c:pt>
                <c:pt idx="28">
                  <c:v>0</c:v>
                </c:pt>
                <c:pt idx="29">
                  <c:v>0</c:v>
                </c:pt>
                <c:pt idx="30">
                  <c:v>80</c:v>
                </c:pt>
                <c:pt idx="31">
                  <c:v>50</c:v>
                </c:pt>
                <c:pt idx="32">
                  <c:v>0</c:v>
                </c:pt>
                <c:pt idx="33">
                  <c:v>0</c:v>
                </c:pt>
                <c:pt idx="34">
                  <c:v>0</c:v>
                </c:pt>
                <c:pt idx="35">
                  <c:v>20</c:v>
                </c:pt>
                <c:pt idx="36">
                  <c:v>50</c:v>
                </c:pt>
                <c:pt idx="37">
                  <c:v>0</c:v>
                </c:pt>
                <c:pt idx="38">
                  <c:v>0</c:v>
                </c:pt>
                <c:pt idx="39">
                  <c:v>0</c:v>
                </c:pt>
                <c:pt idx="40">
                  <c:v>0</c:v>
                </c:pt>
                <c:pt idx="41">
                  <c:v>5</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935A-4126-A144-FE499CE2B659}"/>
            </c:ext>
          </c:extLst>
        </c:ser>
        <c:ser>
          <c:idx val="13"/>
          <c:order val="12"/>
          <c:tx>
            <c:strRef>
              <c:f>'Dados Dashboard'!$AJ$2</c:f>
              <c:strCache>
                <c:ptCount val="1"/>
                <c:pt idx="0">
                  <c:v> CEAVI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Dashboard'!$AJ$3:$AJ$57</c:f>
              <c:numCache>
                <c:formatCode>General</c:formatCode>
                <c:ptCount val="55"/>
                <c:pt idx="0">
                  <c:v>3</c:v>
                </c:pt>
                <c:pt idx="1">
                  <c:v>20</c:v>
                </c:pt>
                <c:pt idx="2">
                  <c:v>30</c:v>
                </c:pt>
                <c:pt idx="3">
                  <c:v>60</c:v>
                </c:pt>
                <c:pt idx="4">
                  <c:v>0</c:v>
                </c:pt>
                <c:pt idx="5">
                  <c:v>3</c:v>
                </c:pt>
                <c:pt idx="6">
                  <c:v>0</c:v>
                </c:pt>
                <c:pt idx="7">
                  <c:v>0</c:v>
                </c:pt>
                <c:pt idx="8">
                  <c:v>3</c:v>
                </c:pt>
                <c:pt idx="9">
                  <c:v>0</c:v>
                </c:pt>
                <c:pt idx="10">
                  <c:v>0</c:v>
                </c:pt>
                <c:pt idx="11">
                  <c:v>3</c:v>
                </c:pt>
                <c:pt idx="12">
                  <c:v>0</c:v>
                </c:pt>
                <c:pt idx="13">
                  <c:v>0</c:v>
                </c:pt>
                <c:pt idx="14">
                  <c:v>0</c:v>
                </c:pt>
                <c:pt idx="15">
                  <c:v>0</c:v>
                </c:pt>
                <c:pt idx="16">
                  <c:v>12</c:v>
                </c:pt>
                <c:pt idx="17">
                  <c:v>3</c:v>
                </c:pt>
                <c:pt idx="18">
                  <c:v>0</c:v>
                </c:pt>
                <c:pt idx="19">
                  <c:v>0</c:v>
                </c:pt>
                <c:pt idx="20">
                  <c:v>15</c:v>
                </c:pt>
                <c:pt idx="21">
                  <c:v>27</c:v>
                </c:pt>
                <c:pt idx="22">
                  <c:v>0</c:v>
                </c:pt>
                <c:pt idx="23">
                  <c:v>0</c:v>
                </c:pt>
                <c:pt idx="24">
                  <c:v>0</c:v>
                </c:pt>
                <c:pt idx="25">
                  <c:v>0</c:v>
                </c:pt>
                <c:pt idx="26">
                  <c:v>0</c:v>
                </c:pt>
                <c:pt idx="27">
                  <c:v>0</c:v>
                </c:pt>
                <c:pt idx="28">
                  <c:v>6</c:v>
                </c:pt>
                <c:pt idx="29">
                  <c:v>0</c:v>
                </c:pt>
                <c:pt idx="30">
                  <c:v>42</c:v>
                </c:pt>
                <c:pt idx="31">
                  <c:v>0</c:v>
                </c:pt>
                <c:pt idx="32">
                  <c:v>0</c:v>
                </c:pt>
                <c:pt idx="33">
                  <c:v>0</c:v>
                </c:pt>
                <c:pt idx="34">
                  <c:v>0</c:v>
                </c:pt>
                <c:pt idx="35">
                  <c:v>3</c:v>
                </c:pt>
                <c:pt idx="36">
                  <c:v>12</c:v>
                </c:pt>
                <c:pt idx="37">
                  <c:v>20</c:v>
                </c:pt>
                <c:pt idx="38">
                  <c:v>3</c:v>
                </c:pt>
                <c:pt idx="39">
                  <c:v>0</c:v>
                </c:pt>
                <c:pt idx="40">
                  <c:v>0</c:v>
                </c:pt>
                <c:pt idx="41">
                  <c:v>0</c:v>
                </c:pt>
                <c:pt idx="42">
                  <c:v>0</c:v>
                </c:pt>
                <c:pt idx="43">
                  <c:v>0</c:v>
                </c:pt>
                <c:pt idx="44">
                  <c:v>0</c:v>
                </c:pt>
                <c:pt idx="45">
                  <c:v>0</c:v>
                </c:pt>
                <c:pt idx="46">
                  <c:v>0</c:v>
                </c:pt>
                <c:pt idx="47">
                  <c:v>0</c:v>
                </c:pt>
                <c:pt idx="48">
                  <c:v>0</c:v>
                </c:pt>
                <c:pt idx="49">
                  <c:v>0</c:v>
                </c:pt>
                <c:pt idx="50">
                  <c:v>0</c:v>
                </c:pt>
                <c:pt idx="51">
                  <c:v>15</c:v>
                </c:pt>
                <c:pt idx="52">
                  <c:v>15</c:v>
                </c:pt>
                <c:pt idx="53">
                  <c:v>0</c:v>
                </c:pt>
                <c:pt idx="54">
                  <c:v>15</c:v>
                </c:pt>
              </c:numCache>
            </c:numRef>
          </c:val>
          <c:extLst>
            <c:ext xmlns:c16="http://schemas.microsoft.com/office/drawing/2014/chart" uri="{C3380CC4-5D6E-409C-BE32-E72D297353CC}">
              <c16:uniqueId val="{0000000D-935A-4126-A144-FE499CE2B659}"/>
            </c:ext>
          </c:extLst>
        </c:ser>
        <c:ser>
          <c:idx val="14"/>
          <c:order val="13"/>
          <c:tx>
            <c:strRef>
              <c:f>'Dados Dashboard'!$AK$2</c:f>
              <c:strCache>
                <c:ptCount val="1"/>
                <c:pt idx="0">
                  <c:v> CAV</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Dashboard'!$AK$3:$AK$57</c:f>
              <c:numCache>
                <c:formatCode>General</c:formatCode>
                <c:ptCount val="55"/>
                <c:pt idx="0">
                  <c:v>2</c:v>
                </c:pt>
                <c:pt idx="1">
                  <c:v>0</c:v>
                </c:pt>
                <c:pt idx="2">
                  <c:v>21</c:v>
                </c:pt>
                <c:pt idx="3">
                  <c:v>24</c:v>
                </c:pt>
                <c:pt idx="4">
                  <c:v>20</c:v>
                </c:pt>
                <c:pt idx="5">
                  <c:v>0</c:v>
                </c:pt>
                <c:pt idx="6">
                  <c:v>0</c:v>
                </c:pt>
                <c:pt idx="7">
                  <c:v>20</c:v>
                </c:pt>
                <c:pt idx="8">
                  <c:v>0</c:v>
                </c:pt>
                <c:pt idx="9">
                  <c:v>0</c:v>
                </c:pt>
                <c:pt idx="10">
                  <c:v>0</c:v>
                </c:pt>
                <c:pt idx="11">
                  <c:v>13</c:v>
                </c:pt>
                <c:pt idx="12">
                  <c:v>0</c:v>
                </c:pt>
                <c:pt idx="13">
                  <c:v>0</c:v>
                </c:pt>
                <c:pt idx="14">
                  <c:v>0</c:v>
                </c:pt>
                <c:pt idx="15">
                  <c:v>0</c:v>
                </c:pt>
                <c:pt idx="16">
                  <c:v>3</c:v>
                </c:pt>
                <c:pt idx="17">
                  <c:v>0</c:v>
                </c:pt>
                <c:pt idx="18">
                  <c:v>0</c:v>
                </c:pt>
                <c:pt idx="19">
                  <c:v>0</c:v>
                </c:pt>
                <c:pt idx="20">
                  <c:v>0</c:v>
                </c:pt>
                <c:pt idx="21">
                  <c:v>0</c:v>
                </c:pt>
                <c:pt idx="22">
                  <c:v>0</c:v>
                </c:pt>
                <c:pt idx="23">
                  <c:v>0</c:v>
                </c:pt>
                <c:pt idx="24">
                  <c:v>0</c:v>
                </c:pt>
                <c:pt idx="25">
                  <c:v>10</c:v>
                </c:pt>
                <c:pt idx="26">
                  <c:v>0</c:v>
                </c:pt>
                <c:pt idx="27">
                  <c:v>0</c:v>
                </c:pt>
                <c:pt idx="28">
                  <c:v>0</c:v>
                </c:pt>
                <c:pt idx="29">
                  <c:v>0</c:v>
                </c:pt>
                <c:pt idx="30">
                  <c:v>20</c:v>
                </c:pt>
                <c:pt idx="31">
                  <c:v>20</c:v>
                </c:pt>
                <c:pt idx="32">
                  <c:v>0</c:v>
                </c:pt>
                <c:pt idx="33">
                  <c:v>0</c:v>
                </c:pt>
                <c:pt idx="34">
                  <c:v>0</c:v>
                </c:pt>
                <c:pt idx="35">
                  <c:v>1</c:v>
                </c:pt>
                <c:pt idx="36">
                  <c:v>0</c:v>
                </c:pt>
                <c:pt idx="37">
                  <c:v>0</c:v>
                </c:pt>
                <c:pt idx="38">
                  <c:v>5</c:v>
                </c:pt>
                <c:pt idx="39">
                  <c:v>5</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935A-4126-A144-FE499CE2B659}"/>
            </c:ext>
          </c:extLst>
        </c:ser>
        <c:ser>
          <c:idx val="15"/>
          <c:order val="14"/>
          <c:tx>
            <c:strRef>
              <c:f>'Dados Dashboard'!$AL$2</c:f>
              <c:strCache>
                <c:ptCount val="1"/>
                <c:pt idx="0">
                  <c:v> CEO</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Dashboard'!$AL$3:$AL$57</c:f>
              <c:numCache>
                <c:formatCode>General</c:formatCode>
                <c:ptCount val="55"/>
                <c:pt idx="0">
                  <c:v>4</c:v>
                </c:pt>
                <c:pt idx="1">
                  <c:v>25</c:v>
                </c:pt>
                <c:pt idx="2">
                  <c:v>30</c:v>
                </c:pt>
                <c:pt idx="3">
                  <c:v>50</c:v>
                </c:pt>
                <c:pt idx="4">
                  <c:v>20</c:v>
                </c:pt>
                <c:pt idx="5">
                  <c:v>0</c:v>
                </c:pt>
                <c:pt idx="6">
                  <c:v>10</c:v>
                </c:pt>
                <c:pt idx="7">
                  <c:v>20</c:v>
                </c:pt>
                <c:pt idx="8">
                  <c:v>0</c:v>
                </c:pt>
                <c:pt idx="9">
                  <c:v>5</c:v>
                </c:pt>
                <c:pt idx="10">
                  <c:v>10</c:v>
                </c:pt>
                <c:pt idx="11">
                  <c:v>15</c:v>
                </c:pt>
                <c:pt idx="12">
                  <c:v>0</c:v>
                </c:pt>
                <c:pt idx="13">
                  <c:v>0</c:v>
                </c:pt>
                <c:pt idx="14">
                  <c:v>0</c:v>
                </c:pt>
                <c:pt idx="15">
                  <c:v>0</c:v>
                </c:pt>
                <c:pt idx="16">
                  <c:v>20</c:v>
                </c:pt>
                <c:pt idx="17">
                  <c:v>20</c:v>
                </c:pt>
                <c:pt idx="18">
                  <c:v>5</c:v>
                </c:pt>
                <c:pt idx="19">
                  <c:v>5</c:v>
                </c:pt>
                <c:pt idx="20">
                  <c:v>25</c:v>
                </c:pt>
                <c:pt idx="21">
                  <c:v>5</c:v>
                </c:pt>
                <c:pt idx="22">
                  <c:v>0</c:v>
                </c:pt>
                <c:pt idx="23">
                  <c:v>5</c:v>
                </c:pt>
                <c:pt idx="24">
                  <c:v>0</c:v>
                </c:pt>
                <c:pt idx="25">
                  <c:v>5</c:v>
                </c:pt>
                <c:pt idx="26">
                  <c:v>40</c:v>
                </c:pt>
                <c:pt idx="27">
                  <c:v>40</c:v>
                </c:pt>
                <c:pt idx="28">
                  <c:v>0</c:v>
                </c:pt>
                <c:pt idx="29">
                  <c:v>0</c:v>
                </c:pt>
                <c:pt idx="30">
                  <c:v>1</c:v>
                </c:pt>
                <c:pt idx="31">
                  <c:v>40</c:v>
                </c:pt>
                <c:pt idx="32">
                  <c:v>8</c:v>
                </c:pt>
                <c:pt idx="33">
                  <c:v>0</c:v>
                </c:pt>
                <c:pt idx="34">
                  <c:v>1</c:v>
                </c:pt>
                <c:pt idx="35">
                  <c:v>1</c:v>
                </c:pt>
                <c:pt idx="36">
                  <c:v>0</c:v>
                </c:pt>
                <c:pt idx="37">
                  <c:v>20</c:v>
                </c:pt>
                <c:pt idx="38">
                  <c:v>3</c:v>
                </c:pt>
                <c:pt idx="39">
                  <c:v>2</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935A-4126-A144-FE499CE2B659}"/>
            </c:ext>
          </c:extLst>
        </c:ser>
        <c:ser>
          <c:idx val="16"/>
          <c:order val="15"/>
          <c:tx>
            <c:strRef>
              <c:f>'Dados Dashboard'!$AM$2</c:f>
              <c:strCache>
                <c:ptCount val="1"/>
                <c:pt idx="0">
                  <c:v> CESMO</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Dashboard'!$AM$3:$AM$57</c:f>
              <c:numCache>
                <c:formatCode>General</c:formatCode>
                <c:ptCount val="55"/>
                <c:pt idx="0">
                  <c:v>2</c:v>
                </c:pt>
                <c:pt idx="1">
                  <c:v>20</c:v>
                </c:pt>
                <c:pt idx="2">
                  <c:v>60</c:v>
                </c:pt>
                <c:pt idx="3">
                  <c:v>60</c:v>
                </c:pt>
                <c:pt idx="4">
                  <c:v>60</c:v>
                </c:pt>
                <c:pt idx="5">
                  <c:v>60</c:v>
                </c:pt>
                <c:pt idx="6">
                  <c:v>10</c:v>
                </c:pt>
                <c:pt idx="7">
                  <c:v>60</c:v>
                </c:pt>
                <c:pt idx="8">
                  <c:v>60</c:v>
                </c:pt>
                <c:pt idx="9">
                  <c:v>50</c:v>
                </c:pt>
                <c:pt idx="10">
                  <c:v>5</c:v>
                </c:pt>
                <c:pt idx="11">
                  <c:v>20</c:v>
                </c:pt>
                <c:pt idx="12">
                  <c:v>20</c:v>
                </c:pt>
                <c:pt idx="13">
                  <c:v>0</c:v>
                </c:pt>
                <c:pt idx="14">
                  <c:v>4</c:v>
                </c:pt>
                <c:pt idx="15">
                  <c:v>0</c:v>
                </c:pt>
                <c:pt idx="16">
                  <c:v>5</c:v>
                </c:pt>
                <c:pt idx="17">
                  <c:v>20</c:v>
                </c:pt>
                <c:pt idx="18">
                  <c:v>20</c:v>
                </c:pt>
                <c:pt idx="19">
                  <c:v>4</c:v>
                </c:pt>
                <c:pt idx="20">
                  <c:v>10</c:v>
                </c:pt>
                <c:pt idx="21">
                  <c:v>10</c:v>
                </c:pt>
                <c:pt idx="22">
                  <c:v>10</c:v>
                </c:pt>
                <c:pt idx="23">
                  <c:v>20</c:v>
                </c:pt>
                <c:pt idx="24">
                  <c:v>0</c:v>
                </c:pt>
                <c:pt idx="25">
                  <c:v>4</c:v>
                </c:pt>
                <c:pt idx="26">
                  <c:v>4</c:v>
                </c:pt>
                <c:pt idx="27">
                  <c:v>4</c:v>
                </c:pt>
                <c:pt idx="28">
                  <c:v>2</c:v>
                </c:pt>
                <c:pt idx="29">
                  <c:v>2</c:v>
                </c:pt>
                <c:pt idx="30">
                  <c:v>0</c:v>
                </c:pt>
                <c:pt idx="31">
                  <c:v>10</c:v>
                </c:pt>
                <c:pt idx="32">
                  <c:v>20</c:v>
                </c:pt>
                <c:pt idx="33">
                  <c:v>0</c:v>
                </c:pt>
                <c:pt idx="34">
                  <c:v>4</c:v>
                </c:pt>
                <c:pt idx="35">
                  <c:v>4</c:v>
                </c:pt>
                <c:pt idx="36">
                  <c:v>0</c:v>
                </c:pt>
                <c:pt idx="37">
                  <c:v>4</c:v>
                </c:pt>
                <c:pt idx="38">
                  <c:v>10</c:v>
                </c:pt>
                <c:pt idx="39">
                  <c:v>10</c:v>
                </c:pt>
                <c:pt idx="40">
                  <c:v>20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935A-4126-A144-FE499CE2B659}"/>
            </c:ext>
          </c:extLst>
        </c:ser>
        <c:dLbls>
          <c:showLegendKey val="0"/>
          <c:showVal val="0"/>
          <c:showCatName val="0"/>
          <c:showSerName val="0"/>
          <c:showPercent val="0"/>
          <c:showBubbleSize val="0"/>
        </c:dLbls>
        <c:gapWidth val="219"/>
        <c:overlap val="-27"/>
        <c:axId val="403384895"/>
        <c:axId val="403396127"/>
      </c:barChart>
      <c:catAx>
        <c:axId val="4033848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96127"/>
        <c:crosses val="autoZero"/>
        <c:auto val="1"/>
        <c:lblAlgn val="ctr"/>
        <c:lblOffset val="100"/>
        <c:noMultiLvlLbl val="0"/>
      </c:catAx>
      <c:valAx>
        <c:axId val="403396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4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Saldo</a:t>
            </a:r>
            <a:r>
              <a:rPr lang="pt-BR" baseline="0"/>
              <a:t> Utilizado Por Centro</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Dashboard'!$AN$2</c:f>
              <c:strCache>
                <c:ptCount val="1"/>
                <c:pt idx="0">
                  <c:v> Reitoria </c:v>
                </c:pt>
              </c:strCache>
            </c:strRef>
          </c:tx>
          <c:spPr>
            <a:solidFill>
              <a:schemeClr val="accent2"/>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Dashboard'!$AN$3:$AN$57</c:f>
              <c:numCache>
                <c:formatCode>#,##0</c:formatCode>
                <c:ptCount val="55"/>
                <c:pt idx="0">
                  <c:v>0</c:v>
                </c:pt>
                <c:pt idx="1">
                  <c:v>48</c:v>
                </c:pt>
                <c:pt idx="2">
                  <c:v>48</c:v>
                </c:pt>
                <c:pt idx="3">
                  <c:v>48</c:v>
                </c:pt>
                <c:pt idx="4">
                  <c:v>36</c:v>
                </c:pt>
                <c:pt idx="5">
                  <c:v>16</c:v>
                </c:pt>
                <c:pt idx="6">
                  <c:v>48</c:v>
                </c:pt>
                <c:pt idx="7">
                  <c:v>48</c:v>
                </c:pt>
                <c:pt idx="8">
                  <c:v>16</c:v>
                </c:pt>
                <c:pt idx="9">
                  <c:v>0</c:v>
                </c:pt>
                <c:pt idx="10">
                  <c:v>0</c:v>
                </c:pt>
                <c:pt idx="11">
                  <c:v>16</c:v>
                </c:pt>
                <c:pt idx="12">
                  <c:v>28</c:v>
                </c:pt>
                <c:pt idx="13">
                  <c:v>0</c:v>
                </c:pt>
                <c:pt idx="14">
                  <c:v>0</c:v>
                </c:pt>
                <c:pt idx="15">
                  <c:v>0</c:v>
                </c:pt>
                <c:pt idx="16">
                  <c:v>4</c:v>
                </c:pt>
                <c:pt idx="17">
                  <c:v>0</c:v>
                </c:pt>
                <c:pt idx="18">
                  <c:v>0</c:v>
                </c:pt>
                <c:pt idx="19">
                  <c:v>2</c:v>
                </c:pt>
                <c:pt idx="20">
                  <c:v>0</c:v>
                </c:pt>
                <c:pt idx="21">
                  <c:v>16</c:v>
                </c:pt>
                <c:pt idx="22">
                  <c:v>18</c:v>
                </c:pt>
                <c:pt idx="23">
                  <c:v>0</c:v>
                </c:pt>
                <c:pt idx="24">
                  <c:v>0</c:v>
                </c:pt>
                <c:pt idx="25">
                  <c:v>0</c:v>
                </c:pt>
                <c:pt idx="26">
                  <c:v>0</c:v>
                </c:pt>
                <c:pt idx="27">
                  <c:v>0</c:v>
                </c:pt>
                <c:pt idx="28">
                  <c:v>0</c:v>
                </c:pt>
                <c:pt idx="29">
                  <c:v>0</c:v>
                </c:pt>
                <c:pt idx="30">
                  <c:v>160</c:v>
                </c:pt>
                <c:pt idx="31">
                  <c:v>160</c:v>
                </c:pt>
                <c:pt idx="32">
                  <c:v>0</c:v>
                </c:pt>
                <c:pt idx="33">
                  <c:v>16</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69D3-42FF-81ED-0FBDCD0908E6}"/>
            </c:ext>
          </c:extLst>
        </c:ser>
        <c:ser>
          <c:idx val="2"/>
          <c:order val="1"/>
          <c:tx>
            <c:strRef>
              <c:f>'Dados Dashboard'!$AO$2</c:f>
              <c:strCache>
                <c:ptCount val="1"/>
                <c:pt idx="0">
                  <c:v> PROEX/PROPPG </c:v>
                </c:pt>
              </c:strCache>
            </c:strRef>
          </c:tx>
          <c:spPr>
            <a:solidFill>
              <a:schemeClr val="accent3"/>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Dashboard'!$AO$3:$AO$57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69D3-42FF-81ED-0FBDCD0908E6}"/>
            </c:ext>
          </c:extLst>
        </c:ser>
        <c:ser>
          <c:idx val="3"/>
          <c:order val="2"/>
          <c:tx>
            <c:strRef>
              <c:f>'Dados Dashboard'!$AP$2</c:f>
              <c:strCache>
                <c:ptCount val="1"/>
                <c:pt idx="0">
                  <c:v> BU </c:v>
                </c:pt>
              </c:strCache>
            </c:strRef>
          </c:tx>
          <c:spPr>
            <a:solidFill>
              <a:schemeClr val="accent4"/>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Dashboard'!$AP$3:$AP$57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69D3-42FF-81ED-0FBDCD0908E6}"/>
            </c:ext>
          </c:extLst>
        </c:ser>
        <c:ser>
          <c:idx val="4"/>
          <c:order val="3"/>
          <c:tx>
            <c:strRef>
              <c:f>'Dados Dashboard'!$AQ$2</c:f>
              <c:strCache>
                <c:ptCount val="1"/>
                <c:pt idx="0">
                  <c:v> ESAG </c:v>
                </c:pt>
              </c:strCache>
            </c:strRef>
          </c:tx>
          <c:spPr>
            <a:solidFill>
              <a:schemeClr val="accent5"/>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Dashboard'!$AQ$3:$AQ$57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69D3-42FF-81ED-0FBDCD0908E6}"/>
            </c:ext>
          </c:extLst>
        </c:ser>
        <c:ser>
          <c:idx val="5"/>
          <c:order val="4"/>
          <c:tx>
            <c:strRef>
              <c:f>'Dados Dashboard'!$AR$2</c:f>
              <c:strCache>
                <c:ptCount val="1"/>
                <c:pt idx="0">
                  <c:v> CEART </c:v>
                </c:pt>
              </c:strCache>
            </c:strRef>
          </c:tx>
          <c:spPr>
            <a:solidFill>
              <a:schemeClr val="accent6"/>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Dashboard'!$AR$3:$AR$57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69D3-42FF-81ED-0FBDCD0908E6}"/>
            </c:ext>
          </c:extLst>
        </c:ser>
        <c:ser>
          <c:idx val="6"/>
          <c:order val="5"/>
          <c:tx>
            <c:strRef>
              <c:f>'Dados Dashboard'!$AS$2</c:f>
              <c:strCache>
                <c:ptCount val="1"/>
                <c:pt idx="0">
                  <c:v> FAED </c:v>
                </c:pt>
              </c:strCache>
            </c:strRef>
          </c:tx>
          <c:spPr>
            <a:solidFill>
              <a:schemeClr val="accent1">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Dashboard'!$AS$3:$AS$57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6-69D3-42FF-81ED-0FBDCD0908E6}"/>
            </c:ext>
          </c:extLst>
        </c:ser>
        <c:ser>
          <c:idx val="7"/>
          <c:order val="6"/>
          <c:tx>
            <c:strRef>
              <c:f>'Dados Dashboard'!$AT$2</c:f>
              <c:strCache>
                <c:ptCount val="1"/>
                <c:pt idx="0">
                  <c:v> CEAD </c:v>
                </c:pt>
              </c:strCache>
            </c:strRef>
          </c:tx>
          <c:spPr>
            <a:solidFill>
              <a:schemeClr val="accent2">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Dashboard'!$AT$3:$AT$57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7-69D3-42FF-81ED-0FBDCD0908E6}"/>
            </c:ext>
          </c:extLst>
        </c:ser>
        <c:ser>
          <c:idx val="8"/>
          <c:order val="7"/>
          <c:tx>
            <c:strRef>
              <c:f>'Dados Dashboard'!$AU$2</c:f>
              <c:strCache>
                <c:ptCount val="1"/>
                <c:pt idx="0">
                  <c:v> CEFID </c:v>
                </c:pt>
              </c:strCache>
            </c:strRef>
          </c:tx>
          <c:spPr>
            <a:solidFill>
              <a:schemeClr val="accent3">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Dashboard'!$AU$3:$AU$57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69D3-42FF-81ED-0FBDCD0908E6}"/>
            </c:ext>
          </c:extLst>
        </c:ser>
        <c:ser>
          <c:idx val="9"/>
          <c:order val="8"/>
          <c:tx>
            <c:strRef>
              <c:f>'Dados Dashboard'!$AV$2</c:f>
              <c:strCache>
                <c:ptCount val="1"/>
                <c:pt idx="0">
                  <c:v> CERES </c:v>
                </c:pt>
              </c:strCache>
            </c:strRef>
          </c:tx>
          <c:spPr>
            <a:solidFill>
              <a:schemeClr val="accent4">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Dashboard'!$AV$3:$AV$57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9-69D3-42FF-81ED-0FBDCD0908E6}"/>
            </c:ext>
          </c:extLst>
        </c:ser>
        <c:ser>
          <c:idx val="10"/>
          <c:order val="9"/>
          <c:tx>
            <c:strRef>
              <c:f>'Dados Dashboard'!$AW$2</c:f>
              <c:strCache>
                <c:ptCount val="1"/>
                <c:pt idx="0">
                  <c:v> CESFI </c:v>
                </c:pt>
              </c:strCache>
            </c:strRef>
          </c:tx>
          <c:spPr>
            <a:solidFill>
              <a:schemeClr val="accent5">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Dashboard'!$AW$3:$AW$57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69D3-42FF-81ED-0FBDCD0908E6}"/>
            </c:ext>
          </c:extLst>
        </c:ser>
        <c:ser>
          <c:idx val="11"/>
          <c:order val="10"/>
          <c:tx>
            <c:strRef>
              <c:f>'Dados Dashboard'!$AX$2</c:f>
              <c:strCache>
                <c:ptCount val="1"/>
                <c:pt idx="0">
                  <c:v> CCT </c:v>
                </c:pt>
              </c:strCache>
            </c:strRef>
          </c:tx>
          <c:spPr>
            <a:solidFill>
              <a:schemeClr val="accent6">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Dashboard'!$AX$3:$AX$57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B-69D3-42FF-81ED-0FBDCD0908E6}"/>
            </c:ext>
          </c:extLst>
        </c:ser>
        <c:ser>
          <c:idx val="12"/>
          <c:order val="11"/>
          <c:tx>
            <c:strRef>
              <c:f>'Dados Dashboard'!$AY$2</c:f>
              <c:strCache>
                <c:ptCount val="1"/>
                <c:pt idx="0">
                  <c:v> CEPLAN </c:v>
                </c:pt>
              </c:strCache>
            </c:strRef>
          </c:tx>
          <c:spPr>
            <a:solidFill>
              <a:schemeClr val="accent1">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Dashboard'!$AY$3:$AY$57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69D3-42FF-81ED-0FBDCD0908E6}"/>
            </c:ext>
          </c:extLst>
        </c:ser>
        <c:ser>
          <c:idx val="13"/>
          <c:order val="12"/>
          <c:tx>
            <c:strRef>
              <c:f>'Dados Dashboard'!$AZ$2</c:f>
              <c:strCache>
                <c:ptCount val="1"/>
                <c:pt idx="0">
                  <c:v> CEAVI </c:v>
                </c:pt>
              </c:strCache>
            </c:strRef>
          </c:tx>
          <c:spPr>
            <a:solidFill>
              <a:schemeClr val="accent2">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Dashboard'!$AZ$3:$AZ$57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D-69D3-42FF-81ED-0FBDCD0908E6}"/>
            </c:ext>
          </c:extLst>
        </c:ser>
        <c:ser>
          <c:idx val="14"/>
          <c:order val="13"/>
          <c:tx>
            <c:strRef>
              <c:f>'Dados Dashboard'!$BA$2</c:f>
              <c:strCache>
                <c:ptCount val="1"/>
                <c:pt idx="0">
                  <c:v> CAV </c:v>
                </c:pt>
              </c:strCache>
            </c:strRef>
          </c:tx>
          <c:spPr>
            <a:solidFill>
              <a:schemeClr val="accent3">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Dashboard'!$BA$3:$BA$57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69D3-42FF-81ED-0FBDCD0908E6}"/>
            </c:ext>
          </c:extLst>
        </c:ser>
        <c:ser>
          <c:idx val="15"/>
          <c:order val="14"/>
          <c:tx>
            <c:strRef>
              <c:f>'Dados Dashboard'!$BB$2</c:f>
              <c:strCache>
                <c:ptCount val="1"/>
                <c:pt idx="0">
                  <c:v> CEO </c:v>
                </c:pt>
              </c:strCache>
            </c:strRef>
          </c:tx>
          <c:spPr>
            <a:solidFill>
              <a:schemeClr val="accent4">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Dashboard'!$BB$3:$BB$57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69D3-42FF-81ED-0FBDCD0908E6}"/>
            </c:ext>
          </c:extLst>
        </c:ser>
        <c:ser>
          <c:idx val="16"/>
          <c:order val="15"/>
          <c:tx>
            <c:strRef>
              <c:f>'Dados Dashboard'!$BC$2</c:f>
              <c:strCache>
                <c:ptCount val="1"/>
                <c:pt idx="0">
                  <c:v> CESMO </c:v>
                </c:pt>
              </c:strCache>
            </c:strRef>
          </c:tx>
          <c:spPr>
            <a:solidFill>
              <a:schemeClr val="accent5">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Dashboard'!$BC$3:$BC$57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69D3-42FF-81ED-0FBDCD0908E6}"/>
            </c:ext>
          </c:extLst>
        </c:ser>
        <c:dLbls>
          <c:showLegendKey val="0"/>
          <c:showVal val="0"/>
          <c:showCatName val="0"/>
          <c:showSerName val="0"/>
          <c:showPercent val="0"/>
          <c:showBubbleSize val="0"/>
        </c:dLbls>
        <c:gapWidth val="219"/>
        <c:overlap val="-27"/>
        <c:axId val="444984111"/>
        <c:axId val="444985775"/>
      </c:barChart>
      <c:catAx>
        <c:axId val="44498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44985775"/>
        <c:crosses val="autoZero"/>
        <c:auto val="1"/>
        <c:lblAlgn val="ctr"/>
        <c:lblOffset val="100"/>
        <c:noMultiLvlLbl val="0"/>
      </c:catAx>
      <c:valAx>
        <c:axId val="44498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44984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Percentual Utilizado da Ata por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Dashboard'!$B$2</c:f>
              <c:strCache>
                <c:ptCount val="1"/>
                <c:pt idx="0">
                  <c:v>Percentual Utilizado</c:v>
                </c:pt>
              </c:strCache>
            </c:strRef>
          </c:tx>
          <c:spPr>
            <a:solidFill>
              <a:schemeClr val="accent2"/>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Dashboard'!$B$3:$B$57</c:f>
              <c:numCache>
                <c:formatCode>0.00%</c:formatCode>
                <c:ptCount val="55"/>
                <c:pt idx="0">
                  <c:v>0</c:v>
                </c:pt>
                <c:pt idx="1">
                  <c:v>0.12467532467532468</c:v>
                </c:pt>
                <c:pt idx="2">
                  <c:v>9.9173553719008267E-2</c:v>
                </c:pt>
                <c:pt idx="3">
                  <c:v>5.6206088992974239E-2</c:v>
                </c:pt>
                <c:pt idx="4">
                  <c:v>5.9900166389351084E-2</c:v>
                </c:pt>
                <c:pt idx="5">
                  <c:v>0.13223140495867769</c:v>
                </c:pt>
                <c:pt idx="6">
                  <c:v>0.22018348623853212</c:v>
                </c:pt>
                <c:pt idx="7">
                  <c:v>0.18250950570342206</c:v>
                </c:pt>
                <c:pt idx="8">
                  <c:v>0.13223140495867769</c:v>
                </c:pt>
                <c:pt idx="9">
                  <c:v>0</c:v>
                </c:pt>
                <c:pt idx="10">
                  <c:v>0</c:v>
                </c:pt>
                <c:pt idx="11">
                  <c:v>5.7142857142857141E-2</c:v>
                </c:pt>
                <c:pt idx="12">
                  <c:v>0.12962962962962962</c:v>
                </c:pt>
                <c:pt idx="13">
                  <c:v>0</c:v>
                </c:pt>
                <c:pt idx="14">
                  <c:v>0</c:v>
                </c:pt>
                <c:pt idx="15">
                  <c:v>0</c:v>
                </c:pt>
                <c:pt idx="16">
                  <c:v>1.7241379310344827E-2</c:v>
                </c:pt>
                <c:pt idx="17">
                  <c:v>0</c:v>
                </c:pt>
                <c:pt idx="18">
                  <c:v>0</c:v>
                </c:pt>
                <c:pt idx="19">
                  <c:v>5.2631578947368418E-2</c:v>
                </c:pt>
                <c:pt idx="20">
                  <c:v>0</c:v>
                </c:pt>
                <c:pt idx="21">
                  <c:v>7.0484581497797363E-2</c:v>
                </c:pt>
                <c:pt idx="22">
                  <c:v>0.10285714285714286</c:v>
                </c:pt>
                <c:pt idx="23">
                  <c:v>0</c:v>
                </c:pt>
                <c:pt idx="24">
                  <c:v>0</c:v>
                </c:pt>
                <c:pt idx="25">
                  <c:v>0</c:v>
                </c:pt>
                <c:pt idx="26">
                  <c:v>0</c:v>
                </c:pt>
                <c:pt idx="27">
                  <c:v>0</c:v>
                </c:pt>
                <c:pt idx="28">
                  <c:v>0</c:v>
                </c:pt>
                <c:pt idx="29">
                  <c:v>0</c:v>
                </c:pt>
                <c:pt idx="30">
                  <c:v>0.21917808219178081</c:v>
                </c:pt>
                <c:pt idx="31">
                  <c:v>0.26446280991735538</c:v>
                </c:pt>
                <c:pt idx="32">
                  <c:v>0</c:v>
                </c:pt>
                <c:pt idx="33">
                  <c:v>0.25806451612903225</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0-CE64-4C23-A701-7BA589B89C6B}"/>
            </c:ext>
          </c:extLst>
        </c:ser>
        <c:dLbls>
          <c:showLegendKey val="0"/>
          <c:showVal val="0"/>
          <c:showCatName val="0"/>
          <c:showSerName val="0"/>
          <c:showPercent val="0"/>
          <c:showBubbleSize val="0"/>
        </c:dLbls>
        <c:gapWidth val="219"/>
        <c:overlap val="-27"/>
        <c:axId val="403394879"/>
        <c:axId val="403385727"/>
      </c:barChart>
      <c:catAx>
        <c:axId val="40339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5727"/>
        <c:crosses val="autoZero"/>
        <c:auto val="1"/>
        <c:lblAlgn val="ctr"/>
        <c:lblOffset val="100"/>
        <c:noMultiLvlLbl val="0"/>
      </c:catAx>
      <c:valAx>
        <c:axId val="4033857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9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Percentual</a:t>
            </a:r>
            <a:r>
              <a:rPr lang="pt-BR" baseline="0"/>
              <a:t> Utilizado da Ata por Centro em Relação ao Registrado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Dashboard'!$BD$2</c:f>
              <c:strCache>
                <c:ptCount val="1"/>
                <c:pt idx="0">
                  <c:v>Reitoria </c:v>
                </c:pt>
              </c:strCache>
            </c:strRef>
          </c:tx>
          <c:spPr>
            <a:solidFill>
              <a:schemeClr val="accent2"/>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Dashboard'!$BD$3:$BD$57</c:f>
              <c:numCache>
                <c:formatCode>0.00%</c:formatCode>
                <c:ptCount val="55"/>
                <c:pt idx="0">
                  <c:v>0</c:v>
                </c:pt>
                <c:pt idx="1">
                  <c:v>1</c:v>
                </c:pt>
                <c:pt idx="2">
                  <c:v>1</c:v>
                </c:pt>
                <c:pt idx="3">
                  <c:v>1</c:v>
                </c:pt>
                <c:pt idx="4">
                  <c:v>1</c:v>
                </c:pt>
                <c:pt idx="5">
                  <c:v>1</c:v>
                </c:pt>
                <c:pt idx="6">
                  <c:v>1</c:v>
                </c:pt>
                <c:pt idx="7">
                  <c:v>1</c:v>
                </c:pt>
                <c:pt idx="8">
                  <c:v>1</c:v>
                </c:pt>
                <c:pt idx="9">
                  <c:v>0</c:v>
                </c:pt>
                <c:pt idx="10">
                  <c:v>0</c:v>
                </c:pt>
                <c:pt idx="11">
                  <c:v>1</c:v>
                </c:pt>
                <c:pt idx="12">
                  <c:v>1</c:v>
                </c:pt>
                <c:pt idx="13">
                  <c:v>0</c:v>
                </c:pt>
                <c:pt idx="14">
                  <c:v>0</c:v>
                </c:pt>
                <c:pt idx="15">
                  <c:v>0</c:v>
                </c:pt>
                <c:pt idx="16">
                  <c:v>1</c:v>
                </c:pt>
                <c:pt idx="17">
                  <c:v>0</c:v>
                </c:pt>
                <c:pt idx="18">
                  <c:v>0</c:v>
                </c:pt>
                <c:pt idx="19">
                  <c:v>1</c:v>
                </c:pt>
                <c:pt idx="20">
                  <c:v>0</c:v>
                </c:pt>
                <c:pt idx="21">
                  <c:v>0.44444444444444442</c:v>
                </c:pt>
                <c:pt idx="22">
                  <c:v>0</c:v>
                </c:pt>
                <c:pt idx="23">
                  <c:v>0</c:v>
                </c:pt>
                <c:pt idx="24">
                  <c:v>0</c:v>
                </c:pt>
                <c:pt idx="25">
                  <c:v>0</c:v>
                </c:pt>
                <c:pt idx="26">
                  <c:v>0</c:v>
                </c:pt>
                <c:pt idx="27">
                  <c:v>0</c:v>
                </c:pt>
                <c:pt idx="28">
                  <c:v>0</c:v>
                </c:pt>
                <c:pt idx="29">
                  <c:v>0</c:v>
                </c:pt>
                <c:pt idx="30">
                  <c:v>1</c:v>
                </c:pt>
                <c:pt idx="31">
                  <c:v>1</c:v>
                </c:pt>
                <c:pt idx="32">
                  <c:v>0</c:v>
                </c:pt>
                <c:pt idx="33">
                  <c:v>1</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31B2-40DC-A629-B8E11066DA06}"/>
            </c:ext>
          </c:extLst>
        </c:ser>
        <c:ser>
          <c:idx val="2"/>
          <c:order val="1"/>
          <c:tx>
            <c:strRef>
              <c:f>'Dados Dashboard'!$BE$2</c:f>
              <c:strCache>
                <c:ptCount val="1"/>
                <c:pt idx="0">
                  <c:v>PROEX/PROPPG </c:v>
                </c:pt>
              </c:strCache>
            </c:strRef>
          </c:tx>
          <c:spPr>
            <a:solidFill>
              <a:schemeClr val="accent3"/>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Dashboard'!$BE$3:$BE$57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31B2-40DC-A629-B8E11066DA06}"/>
            </c:ext>
          </c:extLst>
        </c:ser>
        <c:ser>
          <c:idx val="3"/>
          <c:order val="2"/>
          <c:tx>
            <c:strRef>
              <c:f>'Dados Dashboard'!$BF$2</c:f>
              <c:strCache>
                <c:ptCount val="1"/>
                <c:pt idx="0">
                  <c:v>BU </c:v>
                </c:pt>
              </c:strCache>
            </c:strRef>
          </c:tx>
          <c:spPr>
            <a:solidFill>
              <a:schemeClr val="accent4"/>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Dashboard'!$BF$3:$BF$57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31B2-40DC-A629-B8E11066DA06}"/>
            </c:ext>
          </c:extLst>
        </c:ser>
        <c:ser>
          <c:idx val="4"/>
          <c:order val="3"/>
          <c:tx>
            <c:strRef>
              <c:f>'Dados Dashboard'!$BG$2</c:f>
              <c:strCache>
                <c:ptCount val="1"/>
                <c:pt idx="0">
                  <c:v>ESAG </c:v>
                </c:pt>
              </c:strCache>
            </c:strRef>
          </c:tx>
          <c:spPr>
            <a:solidFill>
              <a:schemeClr val="accent5"/>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Dashboard'!$BG$3:$BG$57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31B2-40DC-A629-B8E11066DA06}"/>
            </c:ext>
          </c:extLst>
        </c:ser>
        <c:ser>
          <c:idx val="5"/>
          <c:order val="4"/>
          <c:tx>
            <c:strRef>
              <c:f>'Dados Dashboard'!$BH$2</c:f>
              <c:strCache>
                <c:ptCount val="1"/>
                <c:pt idx="0">
                  <c:v>CEART </c:v>
                </c:pt>
              </c:strCache>
            </c:strRef>
          </c:tx>
          <c:spPr>
            <a:solidFill>
              <a:schemeClr val="accent6"/>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Dashboard'!$BH$3:$BH$57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31B2-40DC-A629-B8E11066DA06}"/>
            </c:ext>
          </c:extLst>
        </c:ser>
        <c:ser>
          <c:idx val="6"/>
          <c:order val="5"/>
          <c:tx>
            <c:strRef>
              <c:f>'Dados Dashboard'!$BI$2</c:f>
              <c:strCache>
                <c:ptCount val="1"/>
                <c:pt idx="0">
                  <c:v>FAED </c:v>
                </c:pt>
              </c:strCache>
            </c:strRef>
          </c:tx>
          <c:spPr>
            <a:solidFill>
              <a:schemeClr val="accent1">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Dashboard'!$BI$3:$BI$57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6-31B2-40DC-A629-B8E11066DA06}"/>
            </c:ext>
          </c:extLst>
        </c:ser>
        <c:ser>
          <c:idx val="7"/>
          <c:order val="6"/>
          <c:tx>
            <c:strRef>
              <c:f>'Dados Dashboard'!$BJ$2</c:f>
              <c:strCache>
                <c:ptCount val="1"/>
                <c:pt idx="0">
                  <c:v>CEAD </c:v>
                </c:pt>
              </c:strCache>
            </c:strRef>
          </c:tx>
          <c:spPr>
            <a:solidFill>
              <a:schemeClr val="accent2">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Dashboard'!$BJ$3:$BJ$57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7-31B2-40DC-A629-B8E11066DA06}"/>
            </c:ext>
          </c:extLst>
        </c:ser>
        <c:ser>
          <c:idx val="8"/>
          <c:order val="7"/>
          <c:tx>
            <c:strRef>
              <c:f>'Dados Dashboard'!$BK$2</c:f>
              <c:strCache>
                <c:ptCount val="1"/>
                <c:pt idx="0">
                  <c:v>CEFID </c:v>
                </c:pt>
              </c:strCache>
            </c:strRef>
          </c:tx>
          <c:spPr>
            <a:solidFill>
              <a:schemeClr val="accent3">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Dashboard'!$BK$3:$BK$57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31B2-40DC-A629-B8E11066DA06}"/>
            </c:ext>
          </c:extLst>
        </c:ser>
        <c:ser>
          <c:idx val="9"/>
          <c:order val="8"/>
          <c:tx>
            <c:strRef>
              <c:f>'Dados Dashboard'!$BL$2</c:f>
              <c:strCache>
                <c:ptCount val="1"/>
                <c:pt idx="0">
                  <c:v>CERES </c:v>
                </c:pt>
              </c:strCache>
            </c:strRef>
          </c:tx>
          <c:spPr>
            <a:solidFill>
              <a:schemeClr val="accent4">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Dashboard'!$BL$3:$BL$57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9-31B2-40DC-A629-B8E11066DA06}"/>
            </c:ext>
          </c:extLst>
        </c:ser>
        <c:ser>
          <c:idx val="10"/>
          <c:order val="9"/>
          <c:tx>
            <c:strRef>
              <c:f>'Dados Dashboard'!$BM$2</c:f>
              <c:strCache>
                <c:ptCount val="1"/>
                <c:pt idx="0">
                  <c:v>CESFI </c:v>
                </c:pt>
              </c:strCache>
            </c:strRef>
          </c:tx>
          <c:spPr>
            <a:solidFill>
              <a:schemeClr val="accent5">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Dashboard'!$BM$3:$BM$57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31B2-40DC-A629-B8E11066DA06}"/>
            </c:ext>
          </c:extLst>
        </c:ser>
        <c:ser>
          <c:idx val="11"/>
          <c:order val="10"/>
          <c:tx>
            <c:strRef>
              <c:f>'Dados Dashboard'!$BN$2</c:f>
              <c:strCache>
                <c:ptCount val="1"/>
                <c:pt idx="0">
                  <c:v>CCT </c:v>
                </c:pt>
              </c:strCache>
            </c:strRef>
          </c:tx>
          <c:spPr>
            <a:solidFill>
              <a:schemeClr val="accent6">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Dashboard'!$BN$3:$BN$57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B-31B2-40DC-A629-B8E11066DA06}"/>
            </c:ext>
          </c:extLst>
        </c:ser>
        <c:ser>
          <c:idx val="12"/>
          <c:order val="11"/>
          <c:tx>
            <c:strRef>
              <c:f>'Dados Dashboard'!$BO$2</c:f>
              <c:strCache>
                <c:ptCount val="1"/>
                <c:pt idx="0">
                  <c:v>CEPLAN </c:v>
                </c:pt>
              </c:strCache>
            </c:strRef>
          </c:tx>
          <c:spPr>
            <a:solidFill>
              <a:schemeClr val="accent1">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Dashboard'!$BO$3:$BO$57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31B2-40DC-A629-B8E11066DA06}"/>
            </c:ext>
          </c:extLst>
        </c:ser>
        <c:ser>
          <c:idx val="13"/>
          <c:order val="12"/>
          <c:tx>
            <c:strRef>
              <c:f>'Dados Dashboard'!$BP$2</c:f>
              <c:strCache>
                <c:ptCount val="1"/>
                <c:pt idx="0">
                  <c:v>CEAVI </c:v>
                </c:pt>
              </c:strCache>
            </c:strRef>
          </c:tx>
          <c:spPr>
            <a:solidFill>
              <a:schemeClr val="accent2">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Dashboard'!$BP$3:$BP$57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D-31B2-40DC-A629-B8E11066DA06}"/>
            </c:ext>
          </c:extLst>
        </c:ser>
        <c:ser>
          <c:idx val="14"/>
          <c:order val="13"/>
          <c:tx>
            <c:strRef>
              <c:f>'Dados Dashboard'!$BQ$2</c:f>
              <c:strCache>
                <c:ptCount val="1"/>
                <c:pt idx="0">
                  <c:v>CAV </c:v>
                </c:pt>
              </c:strCache>
            </c:strRef>
          </c:tx>
          <c:spPr>
            <a:solidFill>
              <a:schemeClr val="accent3">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Dashboard'!$BQ$3:$BQ$57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31B2-40DC-A629-B8E11066DA06}"/>
            </c:ext>
          </c:extLst>
        </c:ser>
        <c:ser>
          <c:idx val="15"/>
          <c:order val="14"/>
          <c:tx>
            <c:strRef>
              <c:f>'Dados Dashboard'!$BR$2</c:f>
              <c:strCache>
                <c:ptCount val="1"/>
                <c:pt idx="0">
                  <c:v>CEO </c:v>
                </c:pt>
              </c:strCache>
            </c:strRef>
          </c:tx>
          <c:spPr>
            <a:solidFill>
              <a:schemeClr val="accent4">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Dashboard'!$BR$3:$BR$57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31B2-40DC-A629-B8E11066DA06}"/>
            </c:ext>
          </c:extLst>
        </c:ser>
        <c:ser>
          <c:idx val="16"/>
          <c:order val="15"/>
          <c:tx>
            <c:strRef>
              <c:f>'Dados Dashboard'!$BS$2</c:f>
              <c:strCache>
                <c:ptCount val="1"/>
                <c:pt idx="0">
                  <c:v>CESMO </c:v>
                </c:pt>
              </c:strCache>
            </c:strRef>
          </c:tx>
          <c:spPr>
            <a:solidFill>
              <a:schemeClr val="accent5">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Dashboard'!$BS$3:$BS$57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31B2-40DC-A629-B8E11066DA06}"/>
            </c:ext>
          </c:extLst>
        </c:ser>
        <c:dLbls>
          <c:showLegendKey val="0"/>
          <c:showVal val="0"/>
          <c:showCatName val="0"/>
          <c:showSerName val="0"/>
          <c:showPercent val="0"/>
          <c:showBubbleSize val="0"/>
        </c:dLbls>
        <c:gapWidth val="219"/>
        <c:overlap val="-27"/>
        <c:axId val="1514148655"/>
        <c:axId val="1514145327"/>
      </c:barChart>
      <c:catAx>
        <c:axId val="151414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14145327"/>
        <c:crosses val="autoZero"/>
        <c:auto val="1"/>
        <c:lblAlgn val="ctr"/>
        <c:lblOffset val="100"/>
        <c:noMultiLvlLbl val="0"/>
      </c:catAx>
      <c:valAx>
        <c:axId val="15141453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14148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47626</xdr:colOff>
      <xdr:row>89</xdr:row>
      <xdr:rowOff>30954</xdr:rowOff>
    </xdr:from>
    <xdr:to>
      <xdr:col>15</xdr:col>
      <xdr:colOff>107157</xdr:colOff>
      <xdr:row>125</xdr:row>
      <xdr:rowOff>159543</xdr:rowOff>
    </xdr:to>
    <xdr:graphicFrame macro="">
      <xdr:nvGraphicFramePr>
        <xdr:cNvPr id="2" name="Gráfico 1">
          <a:extLst>
            <a:ext uri="{FF2B5EF4-FFF2-40B4-BE49-F238E27FC236}">
              <a16:creationId xmlns:a16="http://schemas.microsoft.com/office/drawing/2014/main" id="{E421D6D0-7988-4A46-959C-8959A5A4A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190501</xdr:colOff>
      <xdr:row>52</xdr:row>
      <xdr:rowOff>71438</xdr:rowOff>
    </xdr:from>
    <xdr:to>
      <xdr:col>29</xdr:col>
      <xdr:colOff>23813</xdr:colOff>
      <xdr:row>88</xdr:row>
      <xdr:rowOff>95252</xdr:rowOff>
    </xdr:to>
    <xdr:graphicFrame macro="">
      <xdr:nvGraphicFramePr>
        <xdr:cNvPr id="4" name="Gráfico 3">
          <a:extLst>
            <a:ext uri="{FF2B5EF4-FFF2-40B4-BE49-F238E27FC236}">
              <a16:creationId xmlns:a16="http://schemas.microsoft.com/office/drawing/2014/main" id="{1FF49C1C-25E4-4E23-9F72-BD2F7E503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35719</xdr:colOff>
      <xdr:row>52</xdr:row>
      <xdr:rowOff>71437</xdr:rowOff>
    </xdr:from>
    <xdr:to>
      <xdr:col>15</xdr:col>
      <xdr:colOff>107155</xdr:colOff>
      <xdr:row>88</xdr:row>
      <xdr:rowOff>83343</xdr:rowOff>
    </xdr:to>
    <xdr:graphicFrame macro="">
      <xdr:nvGraphicFramePr>
        <xdr:cNvPr id="5" name="Gráfico 4">
          <a:extLst>
            <a:ext uri="{FF2B5EF4-FFF2-40B4-BE49-F238E27FC236}">
              <a16:creationId xmlns:a16="http://schemas.microsoft.com/office/drawing/2014/main" id="{99DC6BCA-EA38-4D27-9491-8BF4C16A3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202406</xdr:colOff>
      <xdr:row>89</xdr:row>
      <xdr:rowOff>35718</xdr:rowOff>
    </xdr:from>
    <xdr:to>
      <xdr:col>29</xdr:col>
      <xdr:colOff>11906</xdr:colOff>
      <xdr:row>125</xdr:row>
      <xdr:rowOff>154781</xdr:rowOff>
    </xdr:to>
    <xdr:graphicFrame macro="">
      <xdr:nvGraphicFramePr>
        <xdr:cNvPr id="7" name="Gráfico 6">
          <a:extLst>
            <a:ext uri="{FF2B5EF4-FFF2-40B4-BE49-F238E27FC236}">
              <a16:creationId xmlns:a16="http://schemas.microsoft.com/office/drawing/2014/main" id="{EEACBCF9-8AD5-4D00-A5C5-D7EACC8D1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71436</xdr:colOff>
      <xdr:row>14</xdr:row>
      <xdr:rowOff>130968</xdr:rowOff>
    </xdr:from>
    <xdr:to>
      <xdr:col>15</xdr:col>
      <xdr:colOff>107156</xdr:colOff>
      <xdr:row>51</xdr:row>
      <xdr:rowOff>142874</xdr:rowOff>
    </xdr:to>
    <xdr:graphicFrame macro="">
      <xdr:nvGraphicFramePr>
        <xdr:cNvPr id="8" name="Gráfico 7">
          <a:extLst>
            <a:ext uri="{FF2B5EF4-FFF2-40B4-BE49-F238E27FC236}">
              <a16:creationId xmlns:a16="http://schemas.microsoft.com/office/drawing/2014/main" id="{B65A1013-EFAF-4E52-A198-12C750513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0</xdr:colOff>
      <xdr:row>0</xdr:row>
      <xdr:rowOff>0</xdr:rowOff>
    </xdr:from>
    <xdr:to>
      <xdr:col>2</xdr:col>
      <xdr:colOff>476249</xdr:colOff>
      <xdr:row>14</xdr:row>
      <xdr:rowOff>47625</xdr:rowOff>
    </xdr:to>
    <mc:AlternateContent xmlns:mc="http://schemas.openxmlformats.org/markup-compatibility/2006" xmlns:sle15="http://schemas.microsoft.com/office/drawing/2012/slicer">
      <mc:Choice Requires="sle15">
        <xdr:graphicFrame macro="">
          <xdr:nvGraphicFramePr>
            <xdr:cNvPr id="9" name="Item">
              <a:extLst>
                <a:ext uri="{FF2B5EF4-FFF2-40B4-BE49-F238E27FC236}">
                  <a16:creationId xmlns:a16="http://schemas.microsoft.com/office/drawing/2014/main" id="{DC806076-C0EE-4D6D-A378-030D0CB3258A}"/>
                </a:ext>
              </a:extLst>
            </xdr:cNvP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mlns="">
        <xdr:sp macro="" textlink="">
          <xdr:nvSpPr>
            <xdr:cNvPr id="0" name=""/>
            <xdr:cNvSpPr>
              <a:spLocks noTextEdit="1"/>
            </xdr:cNvSpPr>
          </xdr:nvSpPr>
          <xdr:spPr>
            <a:xfrm>
              <a:off x="0" y="0"/>
              <a:ext cx="1690687" cy="238125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15</xdr:col>
      <xdr:colOff>190500</xdr:colOff>
      <xdr:row>14</xdr:row>
      <xdr:rowOff>142876</xdr:rowOff>
    </xdr:from>
    <xdr:to>
      <xdr:col>29</xdr:col>
      <xdr:colOff>23812</xdr:colOff>
      <xdr:row>51</xdr:row>
      <xdr:rowOff>130968</xdr:rowOff>
    </xdr:to>
    <xdr:graphicFrame macro="">
      <xdr:nvGraphicFramePr>
        <xdr:cNvPr id="10" name="Gráfico 9">
          <a:extLst>
            <a:ext uri="{FF2B5EF4-FFF2-40B4-BE49-F238E27FC236}">
              <a16:creationId xmlns:a16="http://schemas.microsoft.com/office/drawing/2014/main" id="{116128B0-06CF-48E2-8597-CAB64EF18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mila Luca" id="{5DB89D46-3BA7-44E8-B150-66823FF203C7}" userId="650d3afa6dd1c1e5" providerId="Windows Liv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tem" xr10:uid="{60508A87-E571-4B6F-B652-22228731F61B}" sourceName="Item">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 xr10:uid="{1981E65D-5F8D-4360-9C2D-8F8C3CA2E915}" cache="SegmentaçãodeDados_Item" caption="It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7B388A-64BF-4029-9A9F-F36372F21125}" name="Tabela3" displayName="Tabela3" ref="A2:BS57" totalsRowShown="0" headerRowDxfId="127" dataDxfId="126" tableBorderDxfId="125">
  <autoFilter ref="A2:BS57" xr:uid="{EA7B388A-64BF-4029-9A9F-F36372F21125}"/>
  <tableColumns count="71">
    <tableColumn id="1" xr3:uid="{EC586B24-32E2-4AB8-B3F4-83AF125D2D56}" name="Item" dataDxfId="124"/>
    <tableColumn id="2" xr3:uid="{65110625-9B2D-45AB-A0CD-76946D574197}" name="Percentual Utilizado" dataDxfId="123" dataCellStyle="Porcentagem">
      <calculatedColumnFormula>GESTOR!L4/GESTOR!J4</calculatedColumnFormula>
    </tableColumn>
    <tableColumn id="3" xr3:uid="{CF53D755-1D52-4C27-B141-EAC526B40F14}" name="Percentual Carona" dataDxfId="122" dataCellStyle="Porcentagem">
      <calculatedColumnFormula>'(CARONA)'!AA4/'(CARONA)'!K4</calculatedColumnFormula>
    </tableColumn>
    <tableColumn id="4" xr3:uid="{E0609538-102F-4F56-8260-6C5C8986DFEF}" name="Órgão 1" dataDxfId="121" dataCellStyle="Porcentagem">
      <calculatedColumnFormula>'(CARONA)'!N4/'(CARONA)'!K4</calculatedColumnFormula>
    </tableColumn>
    <tableColumn id="5" xr3:uid="{FABFB2FF-53CD-495F-B416-111E6A008616}" name="Órgão 2" dataDxfId="120" dataCellStyle="Porcentagem">
      <calculatedColumnFormula>'(CARONA)'!Q4/'(CARONA)'!K4</calculatedColumnFormula>
    </tableColumn>
    <tableColumn id="6" xr3:uid="{72259640-7019-4A72-A324-B643BE3A288F}" name="Órgão 3" dataDxfId="119" dataCellStyle="Porcentagem">
      <calculatedColumnFormula>'(CARONA)'!T4/'(CARONA)'!K4</calculatedColumnFormula>
    </tableColumn>
    <tableColumn id="7" xr3:uid="{8CCD4D22-6067-4076-A71D-E9518AAFD2E3}" name="Órgão 4" dataDxfId="118" dataCellStyle="Porcentagem">
      <calculatedColumnFormula>'(CARONA)'!W4/'(CARONA)'!K4</calculatedColumnFormula>
    </tableColumn>
    <tableColumn id="8" xr3:uid="{BA66424C-98AA-459B-ADDE-1045EC6D12DC}" name="Reitoria" dataDxfId="117">
      <calculatedColumnFormula>'Reitoria-SETIC'!O4</calculatedColumnFormula>
    </tableColumn>
    <tableColumn id="9" xr3:uid="{8DF9748E-36C2-45EA-8B66-7D026ECF2C54}" name="PROEX/PROPPG" dataDxfId="116">
      <calculatedColumnFormula>'Reit - PROEX-PROPPG'!O4</calculatedColumnFormula>
    </tableColumn>
    <tableColumn id="10" xr3:uid="{6A05E985-98FD-4A3A-92E7-470C00C4C91F}" name="BU" dataDxfId="115">
      <calculatedColumnFormula>'Reit - BU'!O4</calculatedColumnFormula>
    </tableColumn>
    <tableColumn id="11" xr3:uid="{0E5A07B8-D7C5-4425-836A-87141E820A3A}" name="ESAG" dataDxfId="114">
      <calculatedColumnFormula>ESAG!O4</calculatedColumnFormula>
    </tableColumn>
    <tableColumn id="12" xr3:uid="{64D78FFB-7A1B-4D6A-BA53-8200AA1AA520}" name="CEART" dataDxfId="113">
      <calculatedColumnFormula>CEART!O4</calculatedColumnFormula>
    </tableColumn>
    <tableColumn id="13" xr3:uid="{26BFAA99-88EE-49AB-9D93-065657F3BB30}" name="FAED" dataDxfId="112">
      <calculatedColumnFormula>FAED!O4</calculatedColumnFormula>
    </tableColumn>
    <tableColumn id="14" xr3:uid="{77E51631-FA79-4EEB-AF56-8B3014E72E25}" name="CEAD" dataDxfId="111">
      <calculatedColumnFormula>CEAD!O4</calculatedColumnFormula>
    </tableColumn>
    <tableColumn id="15" xr3:uid="{E829D40C-8241-4BA1-8A6B-AD5CCFA77CB7}" name="CEFID" dataDxfId="110">
      <calculatedColumnFormula>CEFID!O4</calculatedColumnFormula>
    </tableColumn>
    <tableColumn id="16" xr3:uid="{F17E30AC-A31F-4B46-A095-31552FFD942A}" name="CERES" dataDxfId="109">
      <calculatedColumnFormula>CERES!O4</calculatedColumnFormula>
    </tableColumn>
    <tableColumn id="17" xr3:uid="{864251F1-5CAD-43D0-9DE6-8275E3B530B6}" name="CESFI" dataDxfId="108">
      <calculatedColumnFormula>CESFI!O4</calculatedColumnFormula>
    </tableColumn>
    <tableColumn id="18" xr3:uid="{37EF22A9-0BD8-431D-827B-853FA32AADC2}" name="CCT" dataDxfId="107">
      <calculatedColumnFormula>CCT!O4</calculatedColumnFormula>
    </tableColumn>
    <tableColumn id="19" xr3:uid="{5720BF5F-29F3-47F1-ACDA-66A066E8C6BE}" name="CEPLAN" dataDxfId="106">
      <calculatedColumnFormula>CEPLAN!O4</calculatedColumnFormula>
    </tableColumn>
    <tableColumn id="20" xr3:uid="{DF32BB35-BC94-4476-857F-88B85CDBD3D1}" name="CEAVI" dataDxfId="105">
      <calculatedColumnFormula>CEAVI!O4</calculatedColumnFormula>
    </tableColumn>
    <tableColumn id="21" xr3:uid="{3F11D4DB-6194-4386-ABCC-B9D0C34C5571}" name="CAV" dataDxfId="104">
      <calculatedColumnFormula>CAV!O4</calculatedColumnFormula>
    </tableColumn>
    <tableColumn id="22" xr3:uid="{CCA56A02-7B12-4FA2-B977-79C090C27E7E}" name="CEO" dataDxfId="103">
      <calculatedColumnFormula>CEO!O4</calculatedColumnFormula>
    </tableColumn>
    <tableColumn id="23" xr3:uid="{5DC295A3-4A54-4769-8849-AADD4F5DCF8D}" name="CESMO" dataDxfId="102">
      <calculatedColumnFormula>CESMO!O4</calculatedColumnFormula>
    </tableColumn>
    <tableColumn id="24" xr3:uid="{AF965394-57CF-47FC-9E28-414F2FB8F85C}" name=" Reitoria" dataDxfId="101">
      <calculatedColumnFormula>'Reitoria-SETIC'!S4</calculatedColumnFormula>
    </tableColumn>
    <tableColumn id="25" xr3:uid="{FFB0BE95-419A-4A49-AA00-C528A54FBFC0}" name=" PROEX/PROPPG" dataDxfId="100">
      <calculatedColumnFormula>'Reit - PROEX-PROPPG'!S4</calculatedColumnFormula>
    </tableColumn>
    <tableColumn id="26" xr3:uid="{9F7BB13E-2E94-4803-B178-7B7321BBDA1B}" name=" BU" dataDxfId="99">
      <calculatedColumnFormula>'Reit - BU'!S4</calculatedColumnFormula>
    </tableColumn>
    <tableColumn id="27" xr3:uid="{82CD36A7-8857-4F6E-9826-7603210CFEB3}" name=" ESAG" dataDxfId="98">
      <calculatedColumnFormula>ESAG!S4</calculatedColumnFormula>
    </tableColumn>
    <tableColumn id="28" xr3:uid="{BB4286FE-E5B9-4439-A00C-1E51A6DE0237}" name="  CEART" dataDxfId="97">
      <calculatedColumnFormula>CEART!S4</calculatedColumnFormula>
    </tableColumn>
    <tableColumn id="29" xr3:uid="{25FA9DE6-9745-4AEA-A2C2-7E4B2DD82036}" name=" FAED" dataDxfId="96">
      <calculatedColumnFormula>FAED!S4</calculatedColumnFormula>
    </tableColumn>
    <tableColumn id="30" xr3:uid="{DC28E73E-E3FD-45B7-811B-B79B70DBD2CF}" name=" CEAD" dataDxfId="95">
      <calculatedColumnFormula>CEAD!S4</calculatedColumnFormula>
    </tableColumn>
    <tableColumn id="31" xr3:uid="{BA1D30A7-DD9E-4BBD-A803-9FEC3C77D37D}" name=" CEFID" dataDxfId="94">
      <calculatedColumnFormula>CEFID!S4</calculatedColumnFormula>
    </tableColumn>
    <tableColumn id="32" xr3:uid="{C76AEC4C-D268-4608-AA14-880AC76C5E60}" name=" CERES" dataDxfId="93">
      <calculatedColumnFormula>CERES!S4</calculatedColumnFormula>
    </tableColumn>
    <tableColumn id="33" xr3:uid="{D764EED6-D8BF-446E-81D0-527DD1811C6C}" name=" CESFI" dataDxfId="92">
      <calculatedColumnFormula>CESFI!S4</calculatedColumnFormula>
    </tableColumn>
    <tableColumn id="34" xr3:uid="{96BFF9AD-DAA0-4C01-83C9-DF2D72B21595}" name=" CCT" dataDxfId="91">
      <calculatedColumnFormula>CCT!S4</calculatedColumnFormula>
    </tableColumn>
    <tableColumn id="35" xr3:uid="{2CABD2A5-F805-4ED5-8B0F-79C30F1CE5EE}" name=" CEPLAN" dataDxfId="90">
      <calculatedColumnFormula>CEPLAN!S4</calculatedColumnFormula>
    </tableColumn>
    <tableColumn id="36" xr3:uid="{DFC8D871-DAAE-472F-A283-926F9B454EF8}" name=" CEAVI" dataDxfId="89">
      <calculatedColumnFormula>CEAVI!S4</calculatedColumnFormula>
    </tableColumn>
    <tableColumn id="37" xr3:uid="{117BD1C8-C484-440A-9296-C522420AD2F1}" name=" CAV" dataDxfId="88">
      <calculatedColumnFormula>CAV!S4</calculatedColumnFormula>
    </tableColumn>
    <tableColumn id="38" xr3:uid="{C468BEBB-97B5-411C-9738-29664299C1DC}" name=" CEO" dataDxfId="87">
      <calculatedColumnFormula>CEO!S4</calculatedColumnFormula>
    </tableColumn>
    <tableColumn id="39" xr3:uid="{64CCB2D2-22F9-4B34-86DC-CB2A8296E85B}" name=" CESMO" dataDxfId="86">
      <calculatedColumnFormula>CESMO!S4</calculatedColumnFormula>
    </tableColumn>
    <tableColumn id="40" xr3:uid="{F70BB205-3AA8-4D91-938E-EE060639ABFF}" name=" Reitoria " dataDxfId="85">
      <calculatedColumnFormula>'Reitoria-SETIC'!L4</calculatedColumnFormula>
    </tableColumn>
    <tableColumn id="41" xr3:uid="{5F28A507-B159-4F93-9788-D7A3EBF8FB9C}" name=" PROEX/PROPPG " dataDxfId="84">
      <calculatedColumnFormula>'Reit - PROEX-PROPPG'!L4</calculatedColumnFormula>
    </tableColumn>
    <tableColumn id="42" xr3:uid="{463AB9AF-4DEC-41B7-B6E2-07B25257A1AC}" name=" BU " dataDxfId="83">
      <calculatedColumnFormula>'Reit - BU'!L4</calculatedColumnFormula>
    </tableColumn>
    <tableColumn id="43" xr3:uid="{D1E10B3E-89E5-416F-915F-AC5822750FCF}" name=" ESAG " dataDxfId="82">
      <calculatedColumnFormula>ESAG!L4</calculatedColumnFormula>
    </tableColumn>
    <tableColumn id="44" xr3:uid="{78409FC2-F8CE-4B90-86C9-9A5981B197A0}" name=" CEART " dataDxfId="81">
      <calculatedColumnFormula>CEART!L4</calculatedColumnFormula>
    </tableColumn>
    <tableColumn id="45" xr3:uid="{9C3B74C4-AD99-4A6B-BF2A-7C6BD5D033DE}" name=" FAED " dataDxfId="80">
      <calculatedColumnFormula>FAED!L4</calculatedColumnFormula>
    </tableColumn>
    <tableColumn id="46" xr3:uid="{8EF16A8F-7F9E-4ACD-9668-ACA9DFD2B999}" name=" CEAD " dataDxfId="79">
      <calculatedColumnFormula>CEAD!L4</calculatedColumnFormula>
    </tableColumn>
    <tableColumn id="47" xr3:uid="{687FC70D-05A0-4A6B-AAD3-4DADC4D144E7}" name=" CEFID " dataDxfId="78">
      <calculatedColumnFormula>CEFID!L4</calculatedColumnFormula>
    </tableColumn>
    <tableColumn id="48" xr3:uid="{47D426F2-48AF-418B-B063-AAA15371DBFA}" name=" CERES " dataDxfId="77">
      <calculatedColumnFormula>CERES!L4</calculatedColumnFormula>
    </tableColumn>
    <tableColumn id="49" xr3:uid="{E957083E-8500-4939-B64B-582F9DDB97A5}" name=" CESFI " dataDxfId="76">
      <calculatedColumnFormula>CESFI!L4</calculatedColumnFormula>
    </tableColumn>
    <tableColumn id="50" xr3:uid="{45F52DDE-4DDF-4485-B8A1-D5E7FABA8FEE}" name=" CCT " dataDxfId="75">
      <calculatedColumnFormula>CCT!L4</calculatedColumnFormula>
    </tableColumn>
    <tableColumn id="51" xr3:uid="{37E14D6B-696E-47A5-942E-2CA68AD75777}" name=" CEPLAN " dataDxfId="74">
      <calculatedColumnFormula>CEPLAN!L4</calculatedColumnFormula>
    </tableColumn>
    <tableColumn id="52" xr3:uid="{660EF691-0D9C-4B13-B310-A8CC57880B7F}" name=" CEAVI " dataDxfId="73">
      <calculatedColumnFormula>CEAVI!L4</calculatedColumnFormula>
    </tableColumn>
    <tableColumn id="53" xr3:uid="{303527C7-7C3F-450C-95BA-D9E4BF58DB82}" name=" CAV " dataDxfId="72">
      <calculatedColumnFormula>CAV!L4</calculatedColumnFormula>
    </tableColumn>
    <tableColumn id="54" xr3:uid="{C797CF85-C3F4-45CF-9E56-7DC8573E82FF}" name=" CEO " dataDxfId="71">
      <calculatedColumnFormula>CEO!L4</calculatedColumnFormula>
    </tableColumn>
    <tableColumn id="55" xr3:uid="{D1BB17B9-8697-4754-8A65-E53311AB8656}" name=" CESMO " dataDxfId="70">
      <calculatedColumnFormula>CESMO!L4</calculatedColumnFormula>
    </tableColumn>
    <tableColumn id="56" xr3:uid="{70A40950-FBD5-452B-8DAE-709A790C8175}" name="Reitoria " dataDxfId="69" dataCellStyle="Porcentagem">
      <calculatedColumnFormula>IF('Reitoria-SETIC'!K4 = 0,0,'Reitoria-SETIC'!M4/'Reitoria-SETIC'!K4)</calculatedColumnFormula>
    </tableColumn>
    <tableColumn id="57" xr3:uid="{5DE72D74-550B-4E8D-9FC8-4241B30B6DEE}" name="PROEX/PROPPG " dataDxfId="68" dataCellStyle="Porcentagem">
      <calculatedColumnFormula>IF('Reit - PROEX-PROPPG'!K4 = 0,0,'Reit - PROEX-PROPPG'!M4/'Reit - PROEX-PROPPG'!K4)</calculatedColumnFormula>
    </tableColumn>
    <tableColumn id="58" xr3:uid="{3B536EC7-C32E-477E-8D01-FA23DF36B019}" name="BU " dataDxfId="67" dataCellStyle="Porcentagem">
      <calculatedColumnFormula>IF('Reit - BU'!K4 = 0,0,'Reit - BU'!M4/'Reit - BU'!K4)</calculatedColumnFormula>
    </tableColumn>
    <tableColumn id="59" xr3:uid="{88749DA4-4CFD-4CDA-80B9-FFCFB2150466}" name="ESAG " dataDxfId="66" dataCellStyle="Porcentagem">
      <calculatedColumnFormula>IF(ESAG!K4 = 0,0,ESAG!M4/ESAG!K4)</calculatedColumnFormula>
    </tableColumn>
    <tableColumn id="60" xr3:uid="{1303878B-6CDD-4190-A25B-EA9CC9D91B80}" name="CEART " dataDxfId="65" dataCellStyle="Porcentagem">
      <calculatedColumnFormula>IF(CEART!K4 = 0,0,CEART!M4/CEART!K4)</calculatedColumnFormula>
    </tableColumn>
    <tableColumn id="61" xr3:uid="{C49309D6-AFBB-49A4-ADC6-0AC777F3DFAF}" name="FAED " dataDxfId="64" dataCellStyle="Porcentagem">
      <calculatedColumnFormula>IF(FAED!K4 = 0,0,FAED!M4/FAED!K4)</calculatedColumnFormula>
    </tableColumn>
    <tableColumn id="62" xr3:uid="{1314FF4A-2FAC-4FFE-A07E-C28FB7F07C3F}" name="CEAD " dataDxfId="63" dataCellStyle="Porcentagem">
      <calculatedColumnFormula>IF(CEAD!K4 = 0,0,CEAD!M4/CEAD!K4)</calculatedColumnFormula>
    </tableColumn>
    <tableColumn id="63" xr3:uid="{E23DC364-0181-43A1-8095-F745F09EF34D}" name="CEFID " dataDxfId="62" dataCellStyle="Porcentagem">
      <calculatedColumnFormula>IF(CEFID!K4 = 0,0,CEFID!M4/CEFID!K4)</calculatedColumnFormula>
    </tableColumn>
    <tableColumn id="64" xr3:uid="{B9F974F7-A330-461E-911E-A99688CFB550}" name="CERES " dataDxfId="61" dataCellStyle="Porcentagem">
      <calculatedColumnFormula>IF(CERES!K4 = 0,0,CERES!M4/CERES!K4)</calculatedColumnFormula>
    </tableColumn>
    <tableColumn id="65" xr3:uid="{5442F75B-CA69-48C6-9809-60EBC2D7220D}" name="CESFI " dataDxfId="60" dataCellStyle="Porcentagem">
      <calculatedColumnFormula>IF(CESFI!K4 = 0,0,CESFI!M4/CESFI!K4)</calculatedColumnFormula>
    </tableColumn>
    <tableColumn id="66" xr3:uid="{8F0F02EA-F483-458C-96B4-916DEA669A13}" name="CCT " dataDxfId="59" dataCellStyle="Porcentagem">
      <calculatedColumnFormula>IF(CCT!K4 = 0,0,CCT!M4/CCT!K4)</calculatedColumnFormula>
    </tableColumn>
    <tableColumn id="67" xr3:uid="{AF9474A4-45B9-46C9-BC62-BF377D2533DD}" name="CEPLAN " dataDxfId="58" dataCellStyle="Porcentagem">
      <calculatedColumnFormula>IF(CEPLAN!K4 = 0,0,CEPLAN!M4/CEPLAN!K4)</calculatedColumnFormula>
    </tableColumn>
    <tableColumn id="68" xr3:uid="{CA4225EA-88D8-40DA-9929-34D13939D70E}" name="CEAVI " dataDxfId="57" dataCellStyle="Porcentagem">
      <calculatedColumnFormula>IF(CEAVI!K4 = 0,0,CEAVI!M4/CEAVI!K4)</calculatedColumnFormula>
    </tableColumn>
    <tableColumn id="69" xr3:uid="{3D0E487F-DE0B-4308-BDED-0F60256C7957}" name="CAV " dataDxfId="56" dataCellStyle="Porcentagem">
      <calculatedColumnFormula>IF(CAV!K4 = 0,0,CAV!M4/CAV!K4)</calculatedColumnFormula>
    </tableColumn>
    <tableColumn id="70" xr3:uid="{C2E8EF59-5617-4195-86EF-BB2DBB27BEBF}" name="CEO " dataDxfId="55" dataCellStyle="Porcentagem">
      <calculatedColumnFormula>IF(CEO!K4 = 0,0,CEO!M4/CEO!K4)</calculatedColumnFormula>
    </tableColumn>
    <tableColumn id="71" xr3:uid="{88ED0F6B-9DC1-4DA8-8C2B-03758538EE77}" name="CESMO " dataDxfId="54" dataCellStyle="Porcentagem">
      <calculatedColumnFormula>IF(CESMO!K4 = 0,0,CESMO!M4/CESMO!K4)</calculatedColumnFormula>
    </tableColumn>
  </tableColumns>
  <tableStyleInfo name="TableStyleMedium2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avan.com.br/mangueira-para-gas-de-cozinha-glp-1-20m-durin-05207.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C5DC-780B-407F-8133-FE30F0587FB4}">
  <sheetPr>
    <tabColor theme="7" tint="0.39997558519241921"/>
  </sheetPr>
  <dimension ref="D3:AC12"/>
  <sheetViews>
    <sheetView topLeftCell="A64" zoomScale="90" zoomScaleNormal="90" workbookViewId="0">
      <selection activeCell="I3" sqref="I3:K10"/>
    </sheetView>
  </sheetViews>
  <sheetFormatPr defaultColWidth="9.140625" defaultRowHeight="12.75" x14ac:dyDescent="0.2"/>
  <cols>
    <col min="1" max="16" width="9.140625" style="125"/>
    <col min="17" max="17" width="11.85546875" style="125" customWidth="1"/>
    <col min="18" max="25" width="9.140625" style="125"/>
    <col min="26" max="26" width="11.28515625" style="125" customWidth="1"/>
    <col min="27" max="16384" width="9.140625" style="125"/>
  </cols>
  <sheetData>
    <row r="3" spans="4:29" ht="12.75" customHeight="1" x14ac:dyDescent="0.2">
      <c r="D3" s="201" t="s">
        <v>711</v>
      </c>
      <c r="E3" s="202"/>
      <c r="F3" s="202"/>
      <c r="G3" s="202"/>
      <c r="H3" s="202"/>
      <c r="I3" s="207">
        <f>SUMPRODUCT(GESTOR!$K$4:$K$58,GESTOR!$P$4:$P$58)/SUM(GESTOR!$Q$4:$Q$58)</f>
        <v>7.4950903004095862E-2</v>
      </c>
      <c r="J3" s="208"/>
      <c r="K3" s="209"/>
      <c r="M3" s="216" t="s">
        <v>652</v>
      </c>
      <c r="N3" s="217"/>
      <c r="O3" s="217"/>
      <c r="P3" s="217"/>
      <c r="Q3" s="217"/>
      <c r="R3" s="222">
        <f>SUM(GESTOR!R4:R58)/SUM(GESTOR!Q4:Q58)</f>
        <v>0</v>
      </c>
      <c r="S3" s="223"/>
      <c r="T3" s="224"/>
      <c r="V3" s="216" t="s">
        <v>651</v>
      </c>
      <c r="W3" s="217"/>
      <c r="X3" s="217"/>
      <c r="Y3" s="217"/>
      <c r="Z3" s="217"/>
      <c r="AA3" s="231">
        <f>SUM(GESTOR!S4:S58)/SUM(GESTOR!Q4:Q58)</f>
        <v>7.4950903004095862E-2</v>
      </c>
      <c r="AB3" s="232"/>
      <c r="AC3" s="233"/>
    </row>
    <row r="4" spans="4:29" ht="12.75" customHeight="1" x14ac:dyDescent="0.2">
      <c r="D4" s="203"/>
      <c r="E4" s="204"/>
      <c r="F4" s="204"/>
      <c r="G4" s="204"/>
      <c r="H4" s="204"/>
      <c r="I4" s="210"/>
      <c r="J4" s="211"/>
      <c r="K4" s="212"/>
      <c r="M4" s="218"/>
      <c r="N4" s="219"/>
      <c r="O4" s="219"/>
      <c r="P4" s="219"/>
      <c r="Q4" s="219"/>
      <c r="R4" s="225"/>
      <c r="S4" s="226"/>
      <c r="T4" s="227"/>
      <c r="V4" s="218"/>
      <c r="W4" s="219"/>
      <c r="X4" s="219"/>
      <c r="Y4" s="219"/>
      <c r="Z4" s="219"/>
      <c r="AA4" s="234"/>
      <c r="AB4" s="235"/>
      <c r="AC4" s="236"/>
    </row>
    <row r="5" spans="4:29" ht="12.75" customHeight="1" x14ac:dyDescent="0.2">
      <c r="D5" s="203"/>
      <c r="E5" s="204"/>
      <c r="F5" s="204"/>
      <c r="G5" s="204"/>
      <c r="H5" s="204"/>
      <c r="I5" s="210"/>
      <c r="J5" s="211"/>
      <c r="K5" s="212"/>
      <c r="M5" s="218"/>
      <c r="N5" s="219"/>
      <c r="O5" s="219"/>
      <c r="P5" s="219"/>
      <c r="Q5" s="219"/>
      <c r="R5" s="225"/>
      <c r="S5" s="226"/>
      <c r="T5" s="227"/>
      <c r="V5" s="218"/>
      <c r="W5" s="219"/>
      <c r="X5" s="219"/>
      <c r="Y5" s="219"/>
      <c r="Z5" s="219"/>
      <c r="AA5" s="234"/>
      <c r="AB5" s="235"/>
      <c r="AC5" s="236"/>
    </row>
    <row r="6" spans="4:29" ht="12.75" customHeight="1" x14ac:dyDescent="0.2">
      <c r="D6" s="203"/>
      <c r="E6" s="204"/>
      <c r="F6" s="204"/>
      <c r="G6" s="204"/>
      <c r="H6" s="204"/>
      <c r="I6" s="210"/>
      <c r="J6" s="211"/>
      <c r="K6" s="212"/>
      <c r="M6" s="218"/>
      <c r="N6" s="219"/>
      <c r="O6" s="219"/>
      <c r="P6" s="219"/>
      <c r="Q6" s="219"/>
      <c r="R6" s="225"/>
      <c r="S6" s="226"/>
      <c r="T6" s="227"/>
      <c r="V6" s="218"/>
      <c r="W6" s="219"/>
      <c r="X6" s="219"/>
      <c r="Y6" s="219"/>
      <c r="Z6" s="219"/>
      <c r="AA6" s="234"/>
      <c r="AB6" s="235"/>
      <c r="AC6" s="236"/>
    </row>
    <row r="7" spans="4:29" ht="12.75" customHeight="1" x14ac:dyDescent="0.2">
      <c r="D7" s="203"/>
      <c r="E7" s="204"/>
      <c r="F7" s="204"/>
      <c r="G7" s="204"/>
      <c r="H7" s="204"/>
      <c r="I7" s="210"/>
      <c r="J7" s="211"/>
      <c r="K7" s="212"/>
      <c r="M7" s="218"/>
      <c r="N7" s="219"/>
      <c r="O7" s="219"/>
      <c r="P7" s="219"/>
      <c r="Q7" s="219"/>
      <c r="R7" s="225"/>
      <c r="S7" s="226"/>
      <c r="T7" s="227"/>
      <c r="V7" s="218"/>
      <c r="W7" s="219"/>
      <c r="X7" s="219"/>
      <c r="Y7" s="219"/>
      <c r="Z7" s="219"/>
      <c r="AA7" s="234"/>
      <c r="AB7" s="235"/>
      <c r="AC7" s="236"/>
    </row>
    <row r="8" spans="4:29" ht="12.75" customHeight="1" x14ac:dyDescent="0.2">
      <c r="D8" s="203"/>
      <c r="E8" s="204"/>
      <c r="F8" s="204"/>
      <c r="G8" s="204"/>
      <c r="H8" s="204"/>
      <c r="I8" s="210"/>
      <c r="J8" s="211"/>
      <c r="K8" s="212"/>
      <c r="M8" s="218"/>
      <c r="N8" s="219"/>
      <c r="O8" s="219"/>
      <c r="P8" s="219"/>
      <c r="Q8" s="219"/>
      <c r="R8" s="225"/>
      <c r="S8" s="226"/>
      <c r="T8" s="227"/>
      <c r="V8" s="218"/>
      <c r="W8" s="219"/>
      <c r="X8" s="219"/>
      <c r="Y8" s="219"/>
      <c r="Z8" s="219"/>
      <c r="AA8" s="234"/>
      <c r="AB8" s="235"/>
      <c r="AC8" s="236"/>
    </row>
    <row r="9" spans="4:29" ht="12.75" customHeight="1" x14ac:dyDescent="0.2">
      <c r="D9" s="203"/>
      <c r="E9" s="204"/>
      <c r="F9" s="204"/>
      <c r="G9" s="204"/>
      <c r="H9" s="204"/>
      <c r="I9" s="210"/>
      <c r="J9" s="211"/>
      <c r="K9" s="212"/>
      <c r="M9" s="218"/>
      <c r="N9" s="219"/>
      <c r="O9" s="219"/>
      <c r="P9" s="219"/>
      <c r="Q9" s="219"/>
      <c r="R9" s="225"/>
      <c r="S9" s="226"/>
      <c r="T9" s="227"/>
      <c r="V9" s="218"/>
      <c r="W9" s="219"/>
      <c r="X9" s="219"/>
      <c r="Y9" s="219"/>
      <c r="Z9" s="219"/>
      <c r="AA9" s="234"/>
      <c r="AB9" s="235"/>
      <c r="AC9" s="236"/>
    </row>
    <row r="10" spans="4:29" ht="12.75" customHeight="1" x14ac:dyDescent="0.2">
      <c r="D10" s="205"/>
      <c r="E10" s="206"/>
      <c r="F10" s="206"/>
      <c r="G10" s="206"/>
      <c r="H10" s="206"/>
      <c r="I10" s="213"/>
      <c r="J10" s="214"/>
      <c r="K10" s="215"/>
      <c r="M10" s="220"/>
      <c r="N10" s="221"/>
      <c r="O10" s="221"/>
      <c r="P10" s="221"/>
      <c r="Q10" s="221"/>
      <c r="R10" s="228"/>
      <c r="S10" s="229"/>
      <c r="T10" s="230"/>
      <c r="V10" s="220"/>
      <c r="W10" s="221"/>
      <c r="X10" s="221"/>
      <c r="Y10" s="221"/>
      <c r="Z10" s="221"/>
      <c r="AA10" s="237"/>
      <c r="AB10" s="238"/>
      <c r="AC10" s="239"/>
    </row>
    <row r="11" spans="4:29" x14ac:dyDescent="0.2">
      <c r="S11" s="142"/>
      <c r="T11" s="142"/>
      <c r="U11" s="142"/>
      <c r="V11" s="142"/>
    </row>
    <row r="12" spans="4:29" x14ac:dyDescent="0.2">
      <c r="S12" s="142"/>
      <c r="T12" s="142"/>
      <c r="U12" s="142"/>
      <c r="V12" s="142"/>
    </row>
  </sheetData>
  <mergeCells count="6">
    <mergeCell ref="D3:H10"/>
    <mergeCell ref="I3:K10"/>
    <mergeCell ref="M3:Q10"/>
    <mergeCell ref="R3:T10"/>
    <mergeCell ref="AA3:AC10"/>
    <mergeCell ref="V3:Z10"/>
  </mergeCells>
  <pageMargins left="0.511811024" right="0.511811024" top="0.78740157499999996" bottom="0.78740157499999996" header="0.31496062000000002" footer="0.31496062000000002"/>
  <pageSetup paperSize="9"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L60"/>
  <sheetViews>
    <sheetView topLeftCell="A30" zoomScale="70" zoomScaleNormal="70" workbookViewId="0">
      <pane xSplit="1" topLeftCell="B1" activePane="topRight" state="frozen"/>
      <selection pane="topRight" activeCell="E39" sqref="E39"/>
    </sheetView>
  </sheetViews>
  <sheetFormatPr defaultColWidth="9.7109375" defaultRowHeight="39.950000000000003" customHeight="1" x14ac:dyDescent="0.25"/>
  <cols>
    <col min="1" max="1" width="7" style="19" customWidth="1"/>
    <col min="2" max="2" width="32.5703125" style="19" customWidth="1"/>
    <col min="3" max="3" width="10.7109375" style="1" customWidth="1"/>
    <col min="4" max="4" width="38.28515625" style="23" customWidth="1"/>
    <col min="5" max="5" width="34.85546875" style="24" bestFit="1" customWidth="1"/>
    <col min="6" max="6" width="5.5703125" style="24" customWidth="1"/>
    <col min="7" max="7" width="14.85546875" style="1" customWidth="1"/>
    <col min="8" max="8" width="10" style="1" customWidth="1"/>
    <col min="9" max="9" width="16.7109375" style="1" customWidth="1"/>
    <col min="10" max="10" width="16.140625" style="17" bestFit="1" customWidth="1"/>
    <col min="11"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73" t="s">
        <v>467</v>
      </c>
      <c r="L1" s="274"/>
      <c r="M1" s="274"/>
      <c r="N1" s="274"/>
      <c r="O1" s="274"/>
      <c r="P1" s="274"/>
      <c r="Q1" s="274"/>
      <c r="R1" s="274"/>
      <c r="S1" s="274"/>
      <c r="T1" s="275"/>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194" t="s">
        <v>7</v>
      </c>
      <c r="B2" s="195"/>
      <c r="C2" s="194"/>
      <c r="D2" s="194"/>
      <c r="E2" s="194"/>
      <c r="F2" s="194"/>
      <c r="G2" s="194"/>
      <c r="H2" s="194"/>
      <c r="I2" s="194"/>
      <c r="J2" s="194"/>
      <c r="K2" s="262" t="s">
        <v>727</v>
      </c>
      <c r="L2" s="263"/>
      <c r="M2" s="263"/>
      <c r="N2" s="263"/>
      <c r="O2" s="263"/>
      <c r="P2" s="263"/>
      <c r="Q2" s="263"/>
      <c r="R2" s="263"/>
      <c r="S2" s="263"/>
      <c r="T2" s="264"/>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10</v>
      </c>
      <c r="L4" s="110">
        <f>IF(SUM(U4:AL4)&gt;K4+N4,K4+N4,SUM(U4:AL4))</f>
        <v>0</v>
      </c>
      <c r="M4" s="110">
        <f t="shared" ref="M4:M35" si="0">(SUM(U4:W4))</f>
        <v>0</v>
      </c>
      <c r="N4" s="121"/>
      <c r="O4" s="120">
        <f>ROUND(IF(K4*0.25-0.5&lt;0,0,K4*0.25-0.5),0)-R4-P4</f>
        <v>2</v>
      </c>
      <c r="P4" s="121"/>
      <c r="Q4" s="121"/>
      <c r="R4" s="121"/>
      <c r="S4" s="13">
        <f>K4+N4+P4+Q4-M4</f>
        <v>10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50</v>
      </c>
      <c r="L5" s="110">
        <f t="shared" ref="L5:L58" si="2">IF(SUM(U5:AL5)&gt;K5+N5,K5+N5,SUM(U5:AL5))</f>
        <v>0</v>
      </c>
      <c r="M5" s="110">
        <f t="shared" si="0"/>
        <v>0</v>
      </c>
      <c r="N5" s="121"/>
      <c r="O5" s="120">
        <f t="shared" ref="O5:O58" si="3">ROUND(IF(K5*0.25-0.5&lt;0,0,K5*0.25-0.5),0)-R5-P5</f>
        <v>12</v>
      </c>
      <c r="P5" s="121"/>
      <c r="Q5" s="121"/>
      <c r="R5" s="121"/>
      <c r="S5" s="13">
        <f t="shared" ref="S5:S58" si="4">K5+N5+P5+Q5-M5</f>
        <v>50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20</v>
      </c>
      <c r="L6" s="110">
        <f t="shared" si="2"/>
        <v>0</v>
      </c>
      <c r="M6" s="110">
        <f t="shared" si="0"/>
        <v>0</v>
      </c>
      <c r="N6" s="121"/>
      <c r="O6" s="120">
        <f t="shared" si="3"/>
        <v>5</v>
      </c>
      <c r="P6" s="121"/>
      <c r="Q6" s="121"/>
      <c r="R6" s="121"/>
      <c r="S6" s="13">
        <f t="shared" si="4"/>
        <v>20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40</v>
      </c>
      <c r="L7" s="110">
        <f t="shared" si="2"/>
        <v>0</v>
      </c>
      <c r="M7" s="110">
        <f t="shared" si="0"/>
        <v>0</v>
      </c>
      <c r="N7" s="121"/>
      <c r="O7" s="120">
        <f t="shared" si="3"/>
        <v>10</v>
      </c>
      <c r="P7" s="121"/>
      <c r="Q7" s="121"/>
      <c r="R7" s="121"/>
      <c r="S7" s="13">
        <f t="shared" si="4"/>
        <v>40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10</v>
      </c>
      <c r="L8" s="110">
        <f t="shared" si="2"/>
        <v>0</v>
      </c>
      <c r="M8" s="110">
        <f t="shared" si="0"/>
        <v>0</v>
      </c>
      <c r="N8" s="121"/>
      <c r="O8" s="120">
        <f t="shared" si="3"/>
        <v>2</v>
      </c>
      <c r="P8" s="121"/>
      <c r="Q8" s="121"/>
      <c r="R8" s="121"/>
      <c r="S8" s="13">
        <f t="shared" si="4"/>
        <v>10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v>20</v>
      </c>
      <c r="L9" s="110">
        <f t="shared" si="2"/>
        <v>0</v>
      </c>
      <c r="M9" s="110">
        <f t="shared" si="0"/>
        <v>0</v>
      </c>
      <c r="N9" s="121"/>
      <c r="O9" s="120">
        <f t="shared" si="3"/>
        <v>5</v>
      </c>
      <c r="P9" s="121"/>
      <c r="Q9" s="121"/>
      <c r="R9" s="121"/>
      <c r="S9" s="13">
        <f t="shared" si="4"/>
        <v>20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10</v>
      </c>
      <c r="L10" s="110">
        <f t="shared" si="2"/>
        <v>0</v>
      </c>
      <c r="M10" s="110">
        <f t="shared" si="0"/>
        <v>0</v>
      </c>
      <c r="N10" s="121"/>
      <c r="O10" s="120">
        <f t="shared" si="3"/>
        <v>2</v>
      </c>
      <c r="P10" s="121"/>
      <c r="Q10" s="121"/>
      <c r="R10" s="121"/>
      <c r="S10" s="13">
        <f t="shared" si="4"/>
        <v>10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10</v>
      </c>
      <c r="L11" s="110">
        <f t="shared" si="2"/>
        <v>0</v>
      </c>
      <c r="M11" s="110">
        <f t="shared" si="0"/>
        <v>0</v>
      </c>
      <c r="N11" s="121"/>
      <c r="O11" s="120">
        <f t="shared" si="3"/>
        <v>2</v>
      </c>
      <c r="P11" s="121"/>
      <c r="Q11" s="121"/>
      <c r="R11" s="121"/>
      <c r="S11" s="13">
        <f t="shared" si="4"/>
        <v>10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20</v>
      </c>
      <c r="L12" s="110">
        <f t="shared" si="2"/>
        <v>0</v>
      </c>
      <c r="M12" s="110">
        <f t="shared" si="0"/>
        <v>0</v>
      </c>
      <c r="N12" s="121"/>
      <c r="O12" s="120">
        <f t="shared" si="3"/>
        <v>5</v>
      </c>
      <c r="P12" s="121"/>
      <c r="Q12" s="121"/>
      <c r="R12" s="121"/>
      <c r="S12" s="13">
        <f t="shared" si="4"/>
        <v>20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94.5" x14ac:dyDescent="0.25">
      <c r="A14" s="248"/>
      <c r="B14" s="250"/>
      <c r="C14" s="83">
        <v>11</v>
      </c>
      <c r="D14" s="91" t="s">
        <v>554</v>
      </c>
      <c r="E14" s="92" t="s">
        <v>488</v>
      </c>
      <c r="F14" s="86" t="s">
        <v>475</v>
      </c>
      <c r="G14" s="54">
        <v>125377006</v>
      </c>
      <c r="H14" s="38" t="s">
        <v>600</v>
      </c>
      <c r="I14" s="98">
        <v>33903047</v>
      </c>
      <c r="J14" s="102">
        <v>31</v>
      </c>
      <c r="K14" s="8">
        <v>10</v>
      </c>
      <c r="L14" s="110">
        <f t="shared" si="2"/>
        <v>0</v>
      </c>
      <c r="M14" s="110">
        <f t="shared" si="0"/>
        <v>0</v>
      </c>
      <c r="N14" s="121"/>
      <c r="O14" s="120">
        <f t="shared" si="3"/>
        <v>2</v>
      </c>
      <c r="P14" s="121"/>
      <c r="Q14" s="121"/>
      <c r="R14" s="121"/>
      <c r="S14" s="13">
        <f t="shared" si="4"/>
        <v>10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10</v>
      </c>
      <c r="L15" s="110">
        <f t="shared" si="2"/>
        <v>0</v>
      </c>
      <c r="M15" s="110">
        <f t="shared" si="0"/>
        <v>0</v>
      </c>
      <c r="N15" s="121"/>
      <c r="O15" s="120">
        <f t="shared" si="3"/>
        <v>2</v>
      </c>
      <c r="P15" s="121"/>
      <c r="Q15" s="121"/>
      <c r="R15" s="121"/>
      <c r="S15" s="13">
        <f t="shared" si="4"/>
        <v>10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10</v>
      </c>
      <c r="L16" s="110">
        <f t="shared" si="2"/>
        <v>0</v>
      </c>
      <c r="M16" s="110">
        <f t="shared" si="0"/>
        <v>0</v>
      </c>
      <c r="N16" s="121"/>
      <c r="O16" s="120">
        <f t="shared" si="3"/>
        <v>2</v>
      </c>
      <c r="P16" s="121"/>
      <c r="Q16" s="121"/>
      <c r="R16" s="121"/>
      <c r="S16" s="13">
        <f t="shared" si="4"/>
        <v>10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v>10</v>
      </c>
      <c r="L17" s="110">
        <f t="shared" si="2"/>
        <v>0</v>
      </c>
      <c r="M17" s="110">
        <f t="shared" si="0"/>
        <v>0</v>
      </c>
      <c r="N17" s="121"/>
      <c r="O17" s="120">
        <f t="shared" si="3"/>
        <v>2</v>
      </c>
      <c r="P17" s="121"/>
      <c r="Q17" s="121"/>
      <c r="R17" s="121"/>
      <c r="S17" s="13">
        <f t="shared" si="4"/>
        <v>10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10</v>
      </c>
      <c r="L20" s="110">
        <f t="shared" si="2"/>
        <v>0</v>
      </c>
      <c r="M20" s="110">
        <f t="shared" si="0"/>
        <v>0</v>
      </c>
      <c r="N20" s="121"/>
      <c r="O20" s="120">
        <f t="shared" si="3"/>
        <v>2</v>
      </c>
      <c r="P20" s="121"/>
      <c r="Q20" s="121"/>
      <c r="R20" s="121"/>
      <c r="S20" s="13">
        <f t="shared" si="4"/>
        <v>10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60</v>
      </c>
      <c r="L21" s="110">
        <f t="shared" si="2"/>
        <v>0</v>
      </c>
      <c r="M21" s="110">
        <f t="shared" si="0"/>
        <v>0</v>
      </c>
      <c r="N21" s="121"/>
      <c r="O21" s="120">
        <f t="shared" si="3"/>
        <v>15</v>
      </c>
      <c r="P21" s="121"/>
      <c r="Q21" s="121"/>
      <c r="R21" s="121"/>
      <c r="S21" s="13">
        <f t="shared" si="4"/>
        <v>60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20</v>
      </c>
      <c r="L22" s="110">
        <f t="shared" si="2"/>
        <v>0</v>
      </c>
      <c r="M22" s="110">
        <f t="shared" si="0"/>
        <v>0</v>
      </c>
      <c r="N22" s="121"/>
      <c r="O22" s="120">
        <f t="shared" si="3"/>
        <v>5</v>
      </c>
      <c r="P22" s="121"/>
      <c r="Q22" s="121"/>
      <c r="R22" s="121"/>
      <c r="S22" s="13">
        <f t="shared" si="4"/>
        <v>20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10</v>
      </c>
      <c r="L23" s="110">
        <f t="shared" si="2"/>
        <v>0</v>
      </c>
      <c r="M23" s="110">
        <f t="shared" si="0"/>
        <v>0</v>
      </c>
      <c r="N23" s="121"/>
      <c r="O23" s="120">
        <f t="shared" si="3"/>
        <v>2</v>
      </c>
      <c r="P23" s="121"/>
      <c r="Q23" s="121"/>
      <c r="R23" s="121"/>
      <c r="S23" s="13">
        <f t="shared" si="4"/>
        <v>10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100</v>
      </c>
      <c r="L24" s="110">
        <f t="shared" si="2"/>
        <v>0</v>
      </c>
      <c r="M24" s="110">
        <f t="shared" si="0"/>
        <v>0</v>
      </c>
      <c r="N24" s="121"/>
      <c r="O24" s="120">
        <f t="shared" si="3"/>
        <v>25</v>
      </c>
      <c r="P24" s="121"/>
      <c r="Q24" s="121"/>
      <c r="R24" s="121"/>
      <c r="S24" s="13">
        <f t="shared" si="4"/>
        <v>100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20</v>
      </c>
      <c r="L25" s="110">
        <f t="shared" si="2"/>
        <v>0</v>
      </c>
      <c r="M25" s="110">
        <f t="shared" si="0"/>
        <v>0</v>
      </c>
      <c r="N25" s="121"/>
      <c r="O25" s="120">
        <f t="shared" si="3"/>
        <v>5</v>
      </c>
      <c r="P25" s="121"/>
      <c r="Q25" s="121"/>
      <c r="R25" s="121"/>
      <c r="S25" s="13">
        <f t="shared" si="4"/>
        <v>20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v>20</v>
      </c>
      <c r="L26" s="110">
        <f t="shared" si="2"/>
        <v>0</v>
      </c>
      <c r="M26" s="110">
        <f t="shared" si="0"/>
        <v>0</v>
      </c>
      <c r="N26" s="121"/>
      <c r="O26" s="120">
        <f t="shared" si="3"/>
        <v>5</v>
      </c>
      <c r="P26" s="121"/>
      <c r="Q26" s="121"/>
      <c r="R26" s="121"/>
      <c r="S26" s="13">
        <f t="shared" si="4"/>
        <v>20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5</v>
      </c>
      <c r="L27" s="110">
        <f t="shared" si="2"/>
        <v>0</v>
      </c>
      <c r="M27" s="110">
        <f t="shared" si="0"/>
        <v>0</v>
      </c>
      <c r="N27" s="121"/>
      <c r="O27" s="120">
        <f t="shared" si="3"/>
        <v>1</v>
      </c>
      <c r="P27" s="121"/>
      <c r="Q27" s="121"/>
      <c r="R27" s="121"/>
      <c r="S27" s="13">
        <f t="shared" si="4"/>
        <v>5</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5</v>
      </c>
      <c r="L29" s="110">
        <f t="shared" si="2"/>
        <v>0</v>
      </c>
      <c r="M29" s="110">
        <f t="shared" si="0"/>
        <v>0</v>
      </c>
      <c r="N29" s="121"/>
      <c r="O29" s="120">
        <f t="shared" si="3"/>
        <v>1</v>
      </c>
      <c r="P29" s="121"/>
      <c r="Q29" s="121"/>
      <c r="R29" s="121"/>
      <c r="S29" s="13">
        <f t="shared" si="4"/>
        <v>5</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c r="L31" s="110">
        <f t="shared" si="2"/>
        <v>0</v>
      </c>
      <c r="M31" s="110">
        <f t="shared" si="0"/>
        <v>0</v>
      </c>
      <c r="N31" s="121"/>
      <c r="O31" s="120">
        <f t="shared" si="3"/>
        <v>0</v>
      </c>
      <c r="P31" s="121"/>
      <c r="Q31" s="121"/>
      <c r="R31" s="121"/>
      <c r="S31" s="13">
        <f t="shared" si="4"/>
        <v>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50</v>
      </c>
      <c r="L34" s="110">
        <f t="shared" si="2"/>
        <v>0</v>
      </c>
      <c r="M34" s="110">
        <f t="shared" si="0"/>
        <v>0</v>
      </c>
      <c r="N34" s="121"/>
      <c r="O34" s="120">
        <f t="shared" si="3"/>
        <v>12</v>
      </c>
      <c r="P34" s="121"/>
      <c r="Q34" s="121"/>
      <c r="R34" s="121"/>
      <c r="S34" s="13">
        <f t="shared" si="4"/>
        <v>50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100</v>
      </c>
      <c r="L35" s="110">
        <f t="shared" si="2"/>
        <v>0</v>
      </c>
      <c r="M35" s="110">
        <f t="shared" si="0"/>
        <v>0</v>
      </c>
      <c r="N35" s="121"/>
      <c r="O35" s="120">
        <f t="shared" si="3"/>
        <v>25</v>
      </c>
      <c r="P35" s="121"/>
      <c r="Q35" s="121"/>
      <c r="R35" s="121"/>
      <c r="S35" s="13">
        <f t="shared" si="4"/>
        <v>100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5</v>
      </c>
      <c r="L36" s="110">
        <f t="shared" si="2"/>
        <v>0</v>
      </c>
      <c r="M36" s="110">
        <f t="shared" ref="M36:M58" si="5">(SUM(U36:W36))</f>
        <v>0</v>
      </c>
      <c r="N36" s="121"/>
      <c r="O36" s="120">
        <f t="shared" si="3"/>
        <v>1</v>
      </c>
      <c r="P36" s="121"/>
      <c r="Q36" s="121"/>
      <c r="R36" s="121"/>
      <c r="S36" s="13">
        <f t="shared" si="4"/>
        <v>5</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v>20</v>
      </c>
      <c r="L37" s="110">
        <f t="shared" si="2"/>
        <v>0</v>
      </c>
      <c r="M37" s="110">
        <f t="shared" si="5"/>
        <v>0</v>
      </c>
      <c r="N37" s="121"/>
      <c r="O37" s="120">
        <f t="shared" si="3"/>
        <v>5</v>
      </c>
      <c r="P37" s="121"/>
      <c r="Q37" s="121"/>
      <c r="R37" s="121"/>
      <c r="S37" s="13">
        <f t="shared" si="4"/>
        <v>20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v>5</v>
      </c>
      <c r="L38" s="110">
        <f t="shared" si="2"/>
        <v>0</v>
      </c>
      <c r="M38" s="110">
        <f t="shared" si="5"/>
        <v>0</v>
      </c>
      <c r="N38" s="121"/>
      <c r="O38" s="120">
        <f t="shared" si="3"/>
        <v>1</v>
      </c>
      <c r="P38" s="121"/>
      <c r="Q38" s="121"/>
      <c r="R38" s="121"/>
      <c r="S38" s="13">
        <f t="shared" si="4"/>
        <v>5</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5</v>
      </c>
      <c r="L39" s="110">
        <f t="shared" si="2"/>
        <v>0</v>
      </c>
      <c r="M39" s="110">
        <f t="shared" si="5"/>
        <v>0</v>
      </c>
      <c r="N39" s="121"/>
      <c r="O39" s="120">
        <f t="shared" si="3"/>
        <v>1</v>
      </c>
      <c r="P39" s="121"/>
      <c r="Q39" s="121"/>
      <c r="R39" s="121"/>
      <c r="S39" s="13">
        <f t="shared" si="4"/>
        <v>5</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v>2</v>
      </c>
      <c r="L40" s="110">
        <f t="shared" si="2"/>
        <v>0</v>
      </c>
      <c r="M40" s="110">
        <f t="shared" si="5"/>
        <v>0</v>
      </c>
      <c r="N40" s="121"/>
      <c r="O40" s="120">
        <f t="shared" si="3"/>
        <v>0</v>
      </c>
      <c r="P40" s="121"/>
      <c r="Q40" s="121"/>
      <c r="R40" s="121"/>
      <c r="S40" s="13">
        <f t="shared" si="4"/>
        <v>2</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10</v>
      </c>
      <c r="L42" s="110">
        <f t="shared" si="2"/>
        <v>0</v>
      </c>
      <c r="M42" s="110">
        <f t="shared" si="5"/>
        <v>0</v>
      </c>
      <c r="N42" s="121"/>
      <c r="O42" s="120">
        <f t="shared" si="3"/>
        <v>2</v>
      </c>
      <c r="P42" s="121"/>
      <c r="Q42" s="121"/>
      <c r="R42" s="121"/>
      <c r="S42" s="13">
        <f t="shared" si="4"/>
        <v>10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10</v>
      </c>
      <c r="L43" s="110">
        <f t="shared" si="2"/>
        <v>0</v>
      </c>
      <c r="M43" s="110">
        <f t="shared" si="5"/>
        <v>0</v>
      </c>
      <c r="N43" s="121"/>
      <c r="O43" s="120">
        <f t="shared" si="3"/>
        <v>2</v>
      </c>
      <c r="P43" s="121"/>
      <c r="Q43" s="121"/>
      <c r="R43" s="121"/>
      <c r="S43" s="13">
        <f t="shared" si="4"/>
        <v>10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10</v>
      </c>
      <c r="L44" s="110">
        <f t="shared" si="2"/>
        <v>0</v>
      </c>
      <c r="M44" s="110">
        <f t="shared" si="5"/>
        <v>0</v>
      </c>
      <c r="N44" s="121"/>
      <c r="O44" s="120">
        <f t="shared" si="3"/>
        <v>2</v>
      </c>
      <c r="P44" s="121"/>
      <c r="Q44" s="121"/>
      <c r="R44" s="121"/>
      <c r="S44" s="13">
        <f t="shared" si="4"/>
        <v>10</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v>10</v>
      </c>
      <c r="L50" s="110">
        <f t="shared" si="2"/>
        <v>0</v>
      </c>
      <c r="M50" s="110">
        <f t="shared" si="5"/>
        <v>0</v>
      </c>
      <c r="N50" s="121"/>
      <c r="O50" s="120">
        <f t="shared" si="3"/>
        <v>2</v>
      </c>
      <c r="P50" s="121"/>
      <c r="Q50" s="121"/>
      <c r="R50" s="121"/>
      <c r="S50" s="13">
        <f t="shared" si="4"/>
        <v>10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v>10</v>
      </c>
      <c r="L51" s="110">
        <f t="shared" si="2"/>
        <v>0</v>
      </c>
      <c r="M51" s="110">
        <f t="shared" si="5"/>
        <v>0</v>
      </c>
      <c r="N51" s="121"/>
      <c r="O51" s="120">
        <f t="shared" si="3"/>
        <v>2</v>
      </c>
      <c r="P51" s="121"/>
      <c r="Q51" s="121"/>
      <c r="R51" s="121"/>
      <c r="S51" s="13">
        <f t="shared" si="4"/>
        <v>10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v>10</v>
      </c>
      <c r="L52" s="110">
        <f t="shared" si="2"/>
        <v>0</v>
      </c>
      <c r="M52" s="110">
        <f t="shared" si="5"/>
        <v>0</v>
      </c>
      <c r="N52" s="121"/>
      <c r="O52" s="120">
        <f t="shared" si="3"/>
        <v>2</v>
      </c>
      <c r="P52" s="121"/>
      <c r="Q52" s="121"/>
      <c r="R52" s="121"/>
      <c r="S52" s="13">
        <f t="shared" si="4"/>
        <v>10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v>10</v>
      </c>
      <c r="L53" s="110">
        <f t="shared" si="2"/>
        <v>0</v>
      </c>
      <c r="M53" s="110">
        <f t="shared" si="5"/>
        <v>0</v>
      </c>
      <c r="N53" s="121"/>
      <c r="O53" s="120">
        <f t="shared" si="3"/>
        <v>2</v>
      </c>
      <c r="P53" s="121"/>
      <c r="Q53" s="121"/>
      <c r="R53" s="121"/>
      <c r="S53" s="13">
        <f t="shared" si="4"/>
        <v>10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v>10</v>
      </c>
      <c r="L54" s="110">
        <f t="shared" si="2"/>
        <v>0</v>
      </c>
      <c r="M54" s="110">
        <f t="shared" si="5"/>
        <v>0</v>
      </c>
      <c r="N54" s="121"/>
      <c r="O54" s="120">
        <f t="shared" si="3"/>
        <v>2</v>
      </c>
      <c r="P54" s="121"/>
      <c r="Q54" s="121"/>
      <c r="R54" s="121"/>
      <c r="S54" s="13">
        <f t="shared" si="4"/>
        <v>10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v>10</v>
      </c>
      <c r="L55" s="110">
        <f t="shared" si="2"/>
        <v>0</v>
      </c>
      <c r="M55" s="110">
        <f t="shared" si="5"/>
        <v>0</v>
      </c>
      <c r="N55" s="121"/>
      <c r="O55" s="120">
        <f t="shared" si="3"/>
        <v>2</v>
      </c>
      <c r="P55" s="121"/>
      <c r="Q55" s="121"/>
      <c r="R55" s="121"/>
      <c r="S55" s="13">
        <f t="shared" si="4"/>
        <v>10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v>10</v>
      </c>
      <c r="L56" s="110">
        <f t="shared" si="2"/>
        <v>0</v>
      </c>
      <c r="M56" s="110">
        <f t="shared" si="5"/>
        <v>0</v>
      </c>
      <c r="N56" s="121"/>
      <c r="O56" s="120">
        <f t="shared" si="3"/>
        <v>2</v>
      </c>
      <c r="P56" s="121"/>
      <c r="Q56" s="121"/>
      <c r="R56" s="121"/>
      <c r="S56" s="13">
        <f t="shared" si="4"/>
        <v>10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v>10</v>
      </c>
      <c r="L57" s="110">
        <f t="shared" si="2"/>
        <v>0</v>
      </c>
      <c r="M57" s="110">
        <f t="shared" si="5"/>
        <v>0</v>
      </c>
      <c r="N57" s="121"/>
      <c r="O57" s="120">
        <f t="shared" si="3"/>
        <v>2</v>
      </c>
      <c r="P57" s="121"/>
      <c r="Q57" s="121"/>
      <c r="R57" s="121"/>
      <c r="S57" s="13">
        <f t="shared" si="4"/>
        <v>10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777</v>
      </c>
    </row>
    <row r="60" spans="1:38" ht="39.950000000000003" customHeight="1" x14ac:dyDescent="0.25">
      <c r="K60" s="162">
        <f>SUMPRODUCT($J$4:$J$58,K4:K58)</f>
        <v>209166.67</v>
      </c>
      <c r="L60" s="162">
        <f t="shared" ref="L60:M60" si="6">SUMPRODUCT($J$4:$J$58,L4:L58)</f>
        <v>0</v>
      </c>
      <c r="M60" s="162">
        <f t="shared" si="6"/>
        <v>0</v>
      </c>
    </row>
  </sheetData>
  <mergeCells count="42">
    <mergeCell ref="AL1:AL2"/>
    <mergeCell ref="AK1:AK2"/>
    <mergeCell ref="Y1:Y2"/>
    <mergeCell ref="X1:X2"/>
    <mergeCell ref="AE1:AE2"/>
    <mergeCell ref="AH1:AH2"/>
    <mergeCell ref="AI1:AI2"/>
    <mergeCell ref="AJ1:AJ2"/>
    <mergeCell ref="AG1:AG2"/>
    <mergeCell ref="U1:U2"/>
    <mergeCell ref="AA1:AA2"/>
    <mergeCell ref="Z1:Z2"/>
    <mergeCell ref="AF1:AF2"/>
    <mergeCell ref="V1:V2"/>
    <mergeCell ref="W1:W2"/>
    <mergeCell ref="AB1:AB2"/>
    <mergeCell ref="AC1:AC2"/>
    <mergeCell ref="AD1:AD2"/>
    <mergeCell ref="A1:C1"/>
    <mergeCell ref="D1:J1"/>
    <mergeCell ref="A6:A7"/>
    <mergeCell ref="B6:B7"/>
    <mergeCell ref="K1:T1"/>
    <mergeCell ref="K2:T2"/>
    <mergeCell ref="A8:A16"/>
    <mergeCell ref="B8:B16"/>
    <mergeCell ref="A17:A19"/>
    <mergeCell ref="B17:B19"/>
    <mergeCell ref="A21:A23"/>
    <mergeCell ref="B21:B23"/>
    <mergeCell ref="A24:A26"/>
    <mergeCell ref="B24:B26"/>
    <mergeCell ref="A27:A33"/>
    <mergeCell ref="B27:B33"/>
    <mergeCell ref="A34:A40"/>
    <mergeCell ref="B34:B40"/>
    <mergeCell ref="A42:A44"/>
    <mergeCell ref="B42:B44"/>
    <mergeCell ref="A46:A49"/>
    <mergeCell ref="B46:B49"/>
    <mergeCell ref="A50:A57"/>
    <mergeCell ref="B50:B57"/>
  </mergeCells>
  <conditionalFormatting sqref="U4:W58 AA4:AF58">
    <cfRule type="cellIs" dxfId="32" priority="1" stopIfTrue="1" operator="greaterThan">
      <formula>0</formula>
    </cfRule>
    <cfRule type="cellIs" dxfId="31" priority="2" stopIfTrue="1" operator="greaterThan">
      <formula>0</formula>
    </cfRule>
    <cfRule type="cellIs" dxfId="30" priority="3" stopIfTrue="1" operator="greaterThan">
      <formula>0</formula>
    </cfRule>
  </conditionalFormatting>
  <hyperlinks>
    <hyperlink ref="E499" r:id="rId1" display="https://www.havan.com.br/mangueira-para-gas-de-cozinha-glp-1-20m-durin-05207.html" xr:uid="{3F5DBEB9-B5C9-412B-95F9-A44CDCF51010}"/>
  </hyperlinks>
  <pageMargins left="0.511811024" right="0.511811024" top="0.78740157499999996" bottom="0.78740157499999996" header="0.31496062000000002" footer="0.31496062000000002"/>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089A-A6A1-4C32-A223-9FEBAAE6483B}">
  <sheetPr>
    <tabColor rgb="FF92D050"/>
  </sheetPr>
  <dimension ref="A1:AL649"/>
  <sheetViews>
    <sheetView topLeftCell="A29" zoomScale="80" zoomScaleNormal="80" workbookViewId="0">
      <selection activeCell="E38" sqref="E38"/>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c r="L4" s="110">
        <f>IF(SUM(U4:AL4)&gt;K4+N4,K4+N4,SUM(U4:AL4))</f>
        <v>0</v>
      </c>
      <c r="M4" s="110">
        <f t="shared" ref="M4:M35" si="0">(SUM(U4:W4))</f>
        <v>0</v>
      </c>
      <c r="N4" s="121"/>
      <c r="O4" s="120">
        <f>ROUND(IF(K4*0.25-0.5&lt;0,0,K4*0.25-0.5),0)-R4-P4</f>
        <v>0</v>
      </c>
      <c r="P4" s="121"/>
      <c r="Q4" s="121"/>
      <c r="R4" s="121"/>
      <c r="S4" s="13">
        <f>K4+N4+P4+Q4-M4</f>
        <v>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30</v>
      </c>
      <c r="L5" s="110">
        <f t="shared" ref="L5:L58" si="2">IF(SUM(U5:AL5)&gt;K5+N5,K5+N5,SUM(U5:AL5))</f>
        <v>0</v>
      </c>
      <c r="M5" s="110">
        <f t="shared" si="0"/>
        <v>0</v>
      </c>
      <c r="N5" s="121"/>
      <c r="O5" s="120">
        <f t="shared" ref="O5:O58" si="3">ROUND(IF(K5*0.25-0.5&lt;0,0,K5*0.25-0.5),0)-R5-P5</f>
        <v>7</v>
      </c>
      <c r="P5" s="121"/>
      <c r="Q5" s="121"/>
      <c r="R5" s="121"/>
      <c r="S5" s="13">
        <f t="shared" ref="S5:S58" si="4">K5+N5+P5+Q5-M5</f>
        <v>30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30</v>
      </c>
      <c r="L6" s="110">
        <f t="shared" si="2"/>
        <v>0</v>
      </c>
      <c r="M6" s="110">
        <f t="shared" si="0"/>
        <v>0</v>
      </c>
      <c r="N6" s="121"/>
      <c r="O6" s="120">
        <f t="shared" si="3"/>
        <v>7</v>
      </c>
      <c r="P6" s="121"/>
      <c r="Q6" s="121"/>
      <c r="R6" s="121"/>
      <c r="S6" s="13">
        <f t="shared" si="4"/>
        <v>30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30</v>
      </c>
      <c r="L7" s="110">
        <f t="shared" si="2"/>
        <v>0</v>
      </c>
      <c r="M7" s="110">
        <f t="shared" si="0"/>
        <v>0</v>
      </c>
      <c r="N7" s="121"/>
      <c r="O7" s="120">
        <f t="shared" si="3"/>
        <v>7</v>
      </c>
      <c r="P7" s="121"/>
      <c r="Q7" s="121"/>
      <c r="R7" s="121"/>
      <c r="S7" s="13">
        <f t="shared" si="4"/>
        <v>30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c r="L8" s="110">
        <f t="shared" si="2"/>
        <v>0</v>
      </c>
      <c r="M8" s="110">
        <f t="shared" si="0"/>
        <v>0</v>
      </c>
      <c r="N8" s="121"/>
      <c r="O8" s="120">
        <f t="shared" si="3"/>
        <v>0</v>
      </c>
      <c r="P8" s="121"/>
      <c r="Q8" s="121"/>
      <c r="R8" s="121"/>
      <c r="S8" s="13">
        <f t="shared" si="4"/>
        <v>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20</v>
      </c>
      <c r="L15" s="110">
        <f t="shared" si="2"/>
        <v>0</v>
      </c>
      <c r="M15" s="110">
        <f t="shared" si="0"/>
        <v>0</v>
      </c>
      <c r="N15" s="121"/>
      <c r="O15" s="120">
        <f t="shared" si="3"/>
        <v>5</v>
      </c>
      <c r="P15" s="121"/>
      <c r="Q15" s="121"/>
      <c r="R15" s="121"/>
      <c r="S15" s="13">
        <f t="shared" si="4"/>
        <v>20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v>4</v>
      </c>
      <c r="L19" s="110">
        <f t="shared" si="2"/>
        <v>0</v>
      </c>
      <c r="M19" s="110">
        <f t="shared" si="0"/>
        <v>0</v>
      </c>
      <c r="N19" s="121"/>
      <c r="O19" s="120">
        <f t="shared" si="3"/>
        <v>1</v>
      </c>
      <c r="P19" s="121"/>
      <c r="Q19" s="121"/>
      <c r="R19" s="121"/>
      <c r="S19" s="13">
        <f t="shared" si="4"/>
        <v>4</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c r="L20" s="110">
        <f t="shared" si="2"/>
        <v>0</v>
      </c>
      <c r="M20" s="110">
        <f t="shared" si="0"/>
        <v>0</v>
      </c>
      <c r="N20" s="121"/>
      <c r="O20" s="120">
        <f t="shared" si="3"/>
        <v>0</v>
      </c>
      <c r="P20" s="121"/>
      <c r="Q20" s="121"/>
      <c r="R20" s="121"/>
      <c r="S20" s="13">
        <f t="shared" si="4"/>
        <v>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10</v>
      </c>
      <c r="L22" s="110">
        <f t="shared" si="2"/>
        <v>0</v>
      </c>
      <c r="M22" s="110">
        <f t="shared" si="0"/>
        <v>0</v>
      </c>
      <c r="N22" s="121"/>
      <c r="O22" s="120">
        <f t="shared" si="3"/>
        <v>2</v>
      </c>
      <c r="P22" s="121"/>
      <c r="Q22" s="121"/>
      <c r="R22" s="121"/>
      <c r="S22" s="13">
        <f t="shared" si="4"/>
        <v>10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5</v>
      </c>
      <c r="L23" s="110">
        <f t="shared" si="2"/>
        <v>0</v>
      </c>
      <c r="M23" s="110">
        <f t="shared" si="0"/>
        <v>0</v>
      </c>
      <c r="N23" s="121"/>
      <c r="O23" s="120">
        <f t="shared" si="3"/>
        <v>1</v>
      </c>
      <c r="P23" s="121"/>
      <c r="Q23" s="121"/>
      <c r="R23" s="121"/>
      <c r="S23" s="13">
        <f t="shared" si="4"/>
        <v>5</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10</v>
      </c>
      <c r="L24" s="110">
        <f t="shared" si="2"/>
        <v>0</v>
      </c>
      <c r="M24" s="110">
        <f t="shared" si="0"/>
        <v>0</v>
      </c>
      <c r="N24" s="121"/>
      <c r="O24" s="120">
        <f t="shared" si="3"/>
        <v>2</v>
      </c>
      <c r="P24" s="121"/>
      <c r="Q24" s="121"/>
      <c r="R24" s="121"/>
      <c r="S24" s="13">
        <f t="shared" si="4"/>
        <v>10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4</v>
      </c>
      <c r="L25" s="110">
        <f t="shared" si="2"/>
        <v>0</v>
      </c>
      <c r="M25" s="110">
        <f t="shared" si="0"/>
        <v>0</v>
      </c>
      <c r="N25" s="121"/>
      <c r="O25" s="120">
        <f t="shared" si="3"/>
        <v>1</v>
      </c>
      <c r="P25" s="121"/>
      <c r="Q25" s="121"/>
      <c r="R25" s="121"/>
      <c r="S25" s="13">
        <f t="shared" si="4"/>
        <v>4</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10</v>
      </c>
      <c r="L27" s="110">
        <f t="shared" si="2"/>
        <v>0</v>
      </c>
      <c r="M27" s="110">
        <f t="shared" si="0"/>
        <v>0</v>
      </c>
      <c r="N27" s="121"/>
      <c r="O27" s="120">
        <f t="shared" si="3"/>
        <v>2</v>
      </c>
      <c r="P27" s="121"/>
      <c r="Q27" s="121"/>
      <c r="R27" s="121"/>
      <c r="S27" s="13">
        <f t="shared" si="4"/>
        <v>10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c r="L29" s="110">
        <f t="shared" si="2"/>
        <v>0</v>
      </c>
      <c r="M29" s="110">
        <f t="shared" si="0"/>
        <v>0</v>
      </c>
      <c r="N29" s="121"/>
      <c r="O29" s="120">
        <f t="shared" si="3"/>
        <v>0</v>
      </c>
      <c r="P29" s="121"/>
      <c r="Q29" s="121"/>
      <c r="R29" s="121"/>
      <c r="S29" s="13">
        <f t="shared" si="4"/>
        <v>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10</v>
      </c>
      <c r="L30" s="110">
        <f t="shared" si="2"/>
        <v>0</v>
      </c>
      <c r="M30" s="110">
        <f t="shared" si="0"/>
        <v>0</v>
      </c>
      <c r="N30" s="121"/>
      <c r="O30" s="120">
        <f t="shared" si="3"/>
        <v>2</v>
      </c>
      <c r="P30" s="121"/>
      <c r="Q30" s="121"/>
      <c r="R30" s="121"/>
      <c r="S30" s="13">
        <f t="shared" si="4"/>
        <v>10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10</v>
      </c>
      <c r="L31" s="110">
        <f t="shared" si="2"/>
        <v>0</v>
      </c>
      <c r="M31" s="110">
        <f t="shared" si="0"/>
        <v>0</v>
      </c>
      <c r="N31" s="121"/>
      <c r="O31" s="120">
        <f t="shared" si="3"/>
        <v>2</v>
      </c>
      <c r="P31" s="121"/>
      <c r="Q31" s="121"/>
      <c r="R31" s="121"/>
      <c r="S31" s="13">
        <f t="shared" si="4"/>
        <v>10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v>10</v>
      </c>
      <c r="L32" s="110">
        <f t="shared" si="2"/>
        <v>0</v>
      </c>
      <c r="M32" s="110">
        <f t="shared" si="0"/>
        <v>0</v>
      </c>
      <c r="N32" s="121"/>
      <c r="O32" s="120">
        <f t="shared" si="3"/>
        <v>2</v>
      </c>
      <c r="P32" s="121"/>
      <c r="Q32" s="121"/>
      <c r="R32" s="121"/>
      <c r="S32" s="13">
        <f t="shared" si="4"/>
        <v>10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v>5</v>
      </c>
      <c r="L33" s="110">
        <f t="shared" si="2"/>
        <v>0</v>
      </c>
      <c r="M33" s="110">
        <f t="shared" si="0"/>
        <v>0</v>
      </c>
      <c r="N33" s="121"/>
      <c r="O33" s="120">
        <f t="shared" si="3"/>
        <v>1</v>
      </c>
      <c r="P33" s="121"/>
      <c r="Q33" s="121"/>
      <c r="R33" s="121"/>
      <c r="S33" s="13">
        <f t="shared" si="4"/>
        <v>5</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30</v>
      </c>
      <c r="L34" s="110">
        <f t="shared" si="2"/>
        <v>0</v>
      </c>
      <c r="M34" s="110">
        <f t="shared" si="0"/>
        <v>0</v>
      </c>
      <c r="N34" s="121"/>
      <c r="O34" s="120">
        <f t="shared" si="3"/>
        <v>7</v>
      </c>
      <c r="P34" s="121"/>
      <c r="Q34" s="121"/>
      <c r="R34" s="121"/>
      <c r="S34" s="13">
        <f t="shared" si="4"/>
        <v>30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4</v>
      </c>
      <c r="L35" s="110">
        <f t="shared" si="2"/>
        <v>0</v>
      </c>
      <c r="M35" s="110">
        <f t="shared" si="0"/>
        <v>0</v>
      </c>
      <c r="N35" s="121"/>
      <c r="O35" s="120">
        <f t="shared" si="3"/>
        <v>1</v>
      </c>
      <c r="P35" s="121"/>
      <c r="Q35" s="121"/>
      <c r="R35" s="121"/>
      <c r="S35" s="13">
        <f t="shared" si="4"/>
        <v>4</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(SUM(U36:W36))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v>4</v>
      </c>
      <c r="L37" s="110">
        <f t="shared" si="2"/>
        <v>0</v>
      </c>
      <c r="M37" s="110">
        <f t="shared" si="5"/>
        <v>0</v>
      </c>
      <c r="N37" s="121"/>
      <c r="O37" s="120">
        <f t="shared" si="3"/>
        <v>1</v>
      </c>
      <c r="P37" s="121"/>
      <c r="Q37" s="121"/>
      <c r="R37" s="121"/>
      <c r="S37" s="13">
        <f t="shared" si="4"/>
        <v>4</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v>4</v>
      </c>
      <c r="L38" s="110">
        <f t="shared" si="2"/>
        <v>0</v>
      </c>
      <c r="M38" s="110">
        <f t="shared" si="5"/>
        <v>0</v>
      </c>
      <c r="N38" s="121"/>
      <c r="O38" s="120">
        <f t="shared" si="3"/>
        <v>1</v>
      </c>
      <c r="P38" s="121"/>
      <c r="Q38" s="121"/>
      <c r="R38" s="121"/>
      <c r="S38" s="13">
        <f t="shared" si="4"/>
        <v>4</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8</v>
      </c>
      <c r="L39" s="110">
        <f t="shared" si="2"/>
        <v>0</v>
      </c>
      <c r="M39" s="110">
        <f t="shared" si="5"/>
        <v>0</v>
      </c>
      <c r="N39" s="121"/>
      <c r="O39" s="120">
        <f t="shared" si="3"/>
        <v>2</v>
      </c>
      <c r="P39" s="121"/>
      <c r="Q39" s="121"/>
      <c r="R39" s="121"/>
      <c r="S39" s="13">
        <f t="shared" si="4"/>
        <v>8</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10</v>
      </c>
      <c r="L42" s="110">
        <f t="shared" si="2"/>
        <v>0</v>
      </c>
      <c r="M42" s="110">
        <f t="shared" si="5"/>
        <v>0</v>
      </c>
      <c r="N42" s="121"/>
      <c r="O42" s="120">
        <f t="shared" si="3"/>
        <v>2</v>
      </c>
      <c r="P42" s="121"/>
      <c r="Q42" s="121"/>
      <c r="R42" s="121"/>
      <c r="S42" s="13">
        <f t="shared" si="4"/>
        <v>10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4</v>
      </c>
      <c r="L43" s="110">
        <f t="shared" si="2"/>
        <v>0</v>
      </c>
      <c r="M43" s="110">
        <f t="shared" si="5"/>
        <v>0</v>
      </c>
      <c r="N43" s="121"/>
      <c r="O43" s="120">
        <f t="shared" si="3"/>
        <v>1</v>
      </c>
      <c r="P43" s="121"/>
      <c r="Q43" s="121"/>
      <c r="R43" s="121"/>
      <c r="S43" s="13">
        <f t="shared" si="4"/>
        <v>4</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2</v>
      </c>
      <c r="L44" s="110">
        <f t="shared" si="2"/>
        <v>0</v>
      </c>
      <c r="M44" s="110">
        <f t="shared" si="5"/>
        <v>0</v>
      </c>
      <c r="N44" s="121"/>
      <c r="O44" s="120">
        <f t="shared" si="3"/>
        <v>0</v>
      </c>
      <c r="P44" s="121"/>
      <c r="Q44" s="121"/>
      <c r="R44" s="121"/>
      <c r="S44" s="13">
        <f t="shared" si="4"/>
        <v>2</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v>2</v>
      </c>
      <c r="L45" s="110">
        <f t="shared" si="2"/>
        <v>0</v>
      </c>
      <c r="M45" s="110">
        <f t="shared" si="5"/>
        <v>0</v>
      </c>
      <c r="N45" s="121"/>
      <c r="O45" s="120">
        <f t="shared" si="3"/>
        <v>0</v>
      </c>
      <c r="P45" s="121"/>
      <c r="Q45" s="121"/>
      <c r="R45" s="121"/>
      <c r="S45" s="13">
        <f t="shared" si="4"/>
        <v>2</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256</v>
      </c>
    </row>
    <row r="60" spans="1:38" ht="39.950000000000003" customHeight="1" x14ac:dyDescent="0.25">
      <c r="K60" s="162">
        <f>SUMPRODUCT($J$4:$J$58,K4:K58)</f>
        <v>72646.109999999986</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V1:V2"/>
    <mergeCell ref="U1:U2"/>
    <mergeCell ref="A1:C1"/>
    <mergeCell ref="D1:J1"/>
    <mergeCell ref="K1:T1"/>
    <mergeCell ref="X1:X2"/>
    <mergeCell ref="Y1:Y2"/>
    <mergeCell ref="Z1:Z2"/>
    <mergeCell ref="AA1:AA2"/>
    <mergeCell ref="AB1:AB2"/>
    <mergeCell ref="AL1:AL2"/>
    <mergeCell ref="A2:T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hyperlinks>
    <hyperlink ref="E499" r:id="rId1" display="https://www.havan.com.br/mangueira-para-gas-de-cozinha-glp-1-20m-durin-05207.html" xr:uid="{680F49E3-C811-4691-9E33-8EA7E14536A6}"/>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E5C7-C334-47FF-99EB-B795B05DE9C5}">
  <sheetPr>
    <tabColor rgb="FF92D050"/>
  </sheetPr>
  <dimension ref="A1:AL649"/>
  <sheetViews>
    <sheetView topLeftCell="A29" zoomScale="80" zoomScaleNormal="80" workbookViewId="0">
      <selection activeCell="E38" sqref="E38"/>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5" style="4" bestFit="1" customWidth="1"/>
    <col min="12"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1</v>
      </c>
      <c r="L4" s="110">
        <f>IF(SUM(U4:AL4)&gt;K4+N4,K4+N4,SUM(U4:AL4))</f>
        <v>0</v>
      </c>
      <c r="M4" s="110">
        <f t="shared" ref="M4:M35" si="0">(SUM(U4:W4))</f>
        <v>0</v>
      </c>
      <c r="N4" s="121"/>
      <c r="O4" s="120">
        <f>ROUND(IF(K4*0.25-0.5&lt;0,0,K4*0.25-0.5),0)-R4-P4</f>
        <v>0</v>
      </c>
      <c r="P4" s="121"/>
      <c r="Q4" s="121"/>
      <c r="R4" s="121"/>
      <c r="S4" s="13">
        <f>K4+N4+P4+Q4-M4</f>
        <v>1</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27</v>
      </c>
      <c r="L5" s="110">
        <f t="shared" ref="L5:L58" si="2">IF(SUM(U5:AL5)&gt;K5+N5,K5+N5,SUM(U5:AL5))</f>
        <v>0</v>
      </c>
      <c r="M5" s="110">
        <f t="shared" si="0"/>
        <v>0</v>
      </c>
      <c r="N5" s="121"/>
      <c r="O5" s="120">
        <f t="shared" ref="O5:O58" si="3">ROUND(IF(K5*0.25-0.5&lt;0,0,K5*0.25-0.5),0)-R5-P5</f>
        <v>6</v>
      </c>
      <c r="P5" s="121"/>
      <c r="Q5" s="121"/>
      <c r="R5" s="121"/>
      <c r="S5" s="13">
        <f t="shared" ref="S5:S58" si="4">K5+N5+P5+Q5-M5</f>
        <v>27</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80</v>
      </c>
      <c r="L6" s="110">
        <f t="shared" si="2"/>
        <v>0</v>
      </c>
      <c r="M6" s="110">
        <f t="shared" si="0"/>
        <v>0</v>
      </c>
      <c r="N6" s="121"/>
      <c r="O6" s="120">
        <f t="shared" si="3"/>
        <v>20</v>
      </c>
      <c r="P6" s="121"/>
      <c r="Q6" s="121"/>
      <c r="R6" s="121"/>
      <c r="S6" s="13">
        <f t="shared" si="4"/>
        <v>80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80</v>
      </c>
      <c r="L7" s="110">
        <f t="shared" si="2"/>
        <v>0</v>
      </c>
      <c r="M7" s="110">
        <f t="shared" si="0"/>
        <v>0</v>
      </c>
      <c r="N7" s="121"/>
      <c r="O7" s="120">
        <f t="shared" si="3"/>
        <v>20</v>
      </c>
      <c r="P7" s="121"/>
      <c r="Q7" s="121"/>
      <c r="R7" s="121"/>
      <c r="S7" s="13">
        <f t="shared" si="4"/>
        <v>80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c r="L8" s="110">
        <f t="shared" si="2"/>
        <v>0</v>
      </c>
      <c r="M8" s="110">
        <f t="shared" si="0"/>
        <v>0</v>
      </c>
      <c r="N8" s="121"/>
      <c r="O8" s="120">
        <f t="shared" si="3"/>
        <v>0</v>
      </c>
      <c r="P8" s="121"/>
      <c r="Q8" s="121"/>
      <c r="R8" s="121"/>
      <c r="S8" s="13">
        <f t="shared" si="4"/>
        <v>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v>2</v>
      </c>
      <c r="L9" s="110">
        <f t="shared" si="2"/>
        <v>0</v>
      </c>
      <c r="M9" s="110">
        <f t="shared" si="0"/>
        <v>0</v>
      </c>
      <c r="N9" s="121"/>
      <c r="O9" s="120">
        <f t="shared" si="3"/>
        <v>0</v>
      </c>
      <c r="P9" s="121"/>
      <c r="Q9" s="121"/>
      <c r="R9" s="121"/>
      <c r="S9" s="13">
        <f t="shared" si="4"/>
        <v>2</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80</v>
      </c>
      <c r="L10" s="110">
        <f t="shared" si="2"/>
        <v>0</v>
      </c>
      <c r="M10" s="110">
        <f t="shared" si="0"/>
        <v>0</v>
      </c>
      <c r="N10" s="121"/>
      <c r="O10" s="120">
        <f t="shared" si="3"/>
        <v>20</v>
      </c>
      <c r="P10" s="121"/>
      <c r="Q10" s="121"/>
      <c r="R10" s="121"/>
      <c r="S10" s="13">
        <f t="shared" si="4"/>
        <v>80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2</v>
      </c>
      <c r="L12" s="110">
        <f t="shared" si="2"/>
        <v>0</v>
      </c>
      <c r="M12" s="110">
        <f t="shared" si="0"/>
        <v>0</v>
      </c>
      <c r="N12" s="121"/>
      <c r="O12" s="120">
        <f t="shared" si="3"/>
        <v>0</v>
      </c>
      <c r="P12" s="121"/>
      <c r="Q12" s="121"/>
      <c r="R12" s="121"/>
      <c r="S12" s="13">
        <f t="shared" si="4"/>
        <v>2</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v>2</v>
      </c>
      <c r="L13" s="110">
        <f t="shared" si="2"/>
        <v>0</v>
      </c>
      <c r="M13" s="110">
        <f t="shared" si="0"/>
        <v>0</v>
      </c>
      <c r="N13" s="121"/>
      <c r="O13" s="120">
        <f t="shared" si="3"/>
        <v>0</v>
      </c>
      <c r="P13" s="121"/>
      <c r="Q13" s="121"/>
      <c r="R13" s="121"/>
      <c r="S13" s="13">
        <f t="shared" si="4"/>
        <v>2</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v>5</v>
      </c>
      <c r="L14" s="110">
        <f t="shared" si="2"/>
        <v>0</v>
      </c>
      <c r="M14" s="110">
        <f t="shared" si="0"/>
        <v>0</v>
      </c>
      <c r="N14" s="121"/>
      <c r="O14" s="120">
        <f t="shared" si="3"/>
        <v>1</v>
      </c>
      <c r="P14" s="121"/>
      <c r="Q14" s="121"/>
      <c r="R14" s="121"/>
      <c r="S14" s="13">
        <f t="shared" si="4"/>
        <v>5</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20</v>
      </c>
      <c r="L15" s="110">
        <f t="shared" si="2"/>
        <v>0</v>
      </c>
      <c r="M15" s="110">
        <f t="shared" si="0"/>
        <v>0</v>
      </c>
      <c r="N15" s="121"/>
      <c r="O15" s="120">
        <f t="shared" si="3"/>
        <v>5</v>
      </c>
      <c r="P15" s="121"/>
      <c r="Q15" s="121"/>
      <c r="R15" s="121"/>
      <c r="S15" s="13">
        <f t="shared" si="4"/>
        <v>20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70</v>
      </c>
      <c r="L16" s="110">
        <f t="shared" si="2"/>
        <v>0</v>
      </c>
      <c r="M16" s="110">
        <f t="shared" si="0"/>
        <v>0</v>
      </c>
      <c r="N16" s="121"/>
      <c r="O16" s="120">
        <f t="shared" si="3"/>
        <v>17</v>
      </c>
      <c r="P16" s="121"/>
      <c r="Q16" s="121"/>
      <c r="R16" s="121"/>
      <c r="S16" s="13">
        <f t="shared" si="4"/>
        <v>70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v>5</v>
      </c>
      <c r="L17" s="110">
        <f t="shared" si="2"/>
        <v>0</v>
      </c>
      <c r="M17" s="110">
        <f t="shared" si="0"/>
        <v>0</v>
      </c>
      <c r="N17" s="121"/>
      <c r="O17" s="120">
        <f t="shared" si="3"/>
        <v>1</v>
      </c>
      <c r="P17" s="121"/>
      <c r="Q17" s="121"/>
      <c r="R17" s="121"/>
      <c r="S17" s="13">
        <f t="shared" si="4"/>
        <v>5</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50</v>
      </c>
      <c r="L20" s="110">
        <f t="shared" si="2"/>
        <v>0</v>
      </c>
      <c r="M20" s="110">
        <f t="shared" si="0"/>
        <v>0</v>
      </c>
      <c r="N20" s="121"/>
      <c r="O20" s="120">
        <f t="shared" si="3"/>
        <v>12</v>
      </c>
      <c r="P20" s="121"/>
      <c r="Q20" s="121"/>
      <c r="R20" s="121"/>
      <c r="S20" s="13">
        <f t="shared" si="4"/>
        <v>50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10</v>
      </c>
      <c r="L22" s="110">
        <f t="shared" si="2"/>
        <v>0</v>
      </c>
      <c r="M22" s="110">
        <f t="shared" si="0"/>
        <v>0</v>
      </c>
      <c r="N22" s="121"/>
      <c r="O22" s="120">
        <f t="shared" si="3"/>
        <v>2</v>
      </c>
      <c r="P22" s="121"/>
      <c r="Q22" s="121"/>
      <c r="R22" s="121"/>
      <c r="S22" s="13">
        <f t="shared" si="4"/>
        <v>10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7</v>
      </c>
      <c r="L24" s="110">
        <f t="shared" si="2"/>
        <v>0</v>
      </c>
      <c r="M24" s="110">
        <f t="shared" si="0"/>
        <v>0</v>
      </c>
      <c r="N24" s="121"/>
      <c r="O24" s="120">
        <f t="shared" si="3"/>
        <v>1</v>
      </c>
      <c r="P24" s="121"/>
      <c r="Q24" s="121"/>
      <c r="R24" s="121"/>
      <c r="S24" s="13">
        <f t="shared" si="4"/>
        <v>7</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50</v>
      </c>
      <c r="L25" s="110">
        <f t="shared" si="2"/>
        <v>0</v>
      </c>
      <c r="M25" s="110">
        <f t="shared" si="0"/>
        <v>0</v>
      </c>
      <c r="N25" s="121"/>
      <c r="O25" s="120">
        <f t="shared" si="3"/>
        <v>12</v>
      </c>
      <c r="P25" s="121"/>
      <c r="Q25" s="121"/>
      <c r="R25" s="121"/>
      <c r="S25" s="13">
        <f t="shared" si="4"/>
        <v>50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v>2</v>
      </c>
      <c r="L26" s="110">
        <f t="shared" si="2"/>
        <v>0</v>
      </c>
      <c r="M26" s="110">
        <f t="shared" si="0"/>
        <v>0</v>
      </c>
      <c r="N26" s="121"/>
      <c r="O26" s="120">
        <f t="shared" si="3"/>
        <v>0</v>
      </c>
      <c r="P26" s="121"/>
      <c r="Q26" s="121"/>
      <c r="R26" s="121"/>
      <c r="S26" s="13">
        <f t="shared" si="4"/>
        <v>2</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10</v>
      </c>
      <c r="L27" s="110">
        <f t="shared" si="2"/>
        <v>0</v>
      </c>
      <c r="M27" s="110">
        <f t="shared" si="0"/>
        <v>0</v>
      </c>
      <c r="N27" s="121"/>
      <c r="O27" s="120">
        <f t="shared" si="3"/>
        <v>2</v>
      </c>
      <c r="P27" s="121"/>
      <c r="Q27" s="121"/>
      <c r="R27" s="121"/>
      <c r="S27" s="13">
        <f t="shared" si="4"/>
        <v>10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15</v>
      </c>
      <c r="L29" s="110">
        <f t="shared" si="2"/>
        <v>0</v>
      </c>
      <c r="M29" s="110">
        <f t="shared" si="0"/>
        <v>0</v>
      </c>
      <c r="N29" s="121"/>
      <c r="O29" s="120">
        <f t="shared" si="3"/>
        <v>3</v>
      </c>
      <c r="P29" s="121"/>
      <c r="Q29" s="121"/>
      <c r="R29" s="121"/>
      <c r="S29" s="13">
        <f t="shared" si="4"/>
        <v>15</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4</v>
      </c>
      <c r="L30" s="110">
        <f t="shared" si="2"/>
        <v>0</v>
      </c>
      <c r="M30" s="110">
        <f t="shared" si="0"/>
        <v>0</v>
      </c>
      <c r="N30" s="121"/>
      <c r="O30" s="120">
        <f t="shared" si="3"/>
        <v>1</v>
      </c>
      <c r="P30" s="121"/>
      <c r="Q30" s="121"/>
      <c r="R30" s="121"/>
      <c r="S30" s="13">
        <f t="shared" si="4"/>
        <v>4</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4</v>
      </c>
      <c r="L31" s="110">
        <f t="shared" si="2"/>
        <v>0</v>
      </c>
      <c r="M31" s="110">
        <f t="shared" si="0"/>
        <v>0</v>
      </c>
      <c r="N31" s="121"/>
      <c r="O31" s="120">
        <f t="shared" si="3"/>
        <v>1</v>
      </c>
      <c r="P31" s="121"/>
      <c r="Q31" s="121"/>
      <c r="R31" s="121"/>
      <c r="S31" s="13">
        <f t="shared" si="4"/>
        <v>4</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v>5</v>
      </c>
      <c r="L32" s="110">
        <f t="shared" si="2"/>
        <v>0</v>
      </c>
      <c r="M32" s="110">
        <f t="shared" si="0"/>
        <v>0</v>
      </c>
      <c r="N32" s="121"/>
      <c r="O32" s="120">
        <f t="shared" si="3"/>
        <v>1</v>
      </c>
      <c r="P32" s="121"/>
      <c r="Q32" s="121"/>
      <c r="R32" s="121"/>
      <c r="S32" s="13">
        <f t="shared" si="4"/>
        <v>5</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v>2</v>
      </c>
      <c r="L33" s="110">
        <f t="shared" si="2"/>
        <v>0</v>
      </c>
      <c r="M33" s="110">
        <f t="shared" si="0"/>
        <v>0</v>
      </c>
      <c r="N33" s="121"/>
      <c r="O33" s="120">
        <f t="shared" si="3"/>
        <v>0</v>
      </c>
      <c r="P33" s="121"/>
      <c r="Q33" s="121"/>
      <c r="R33" s="121"/>
      <c r="S33" s="13">
        <f t="shared" si="4"/>
        <v>2</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c r="L34" s="110">
        <f t="shared" si="2"/>
        <v>0</v>
      </c>
      <c r="M34" s="110">
        <f t="shared" si="0"/>
        <v>0</v>
      </c>
      <c r="N34" s="121"/>
      <c r="O34" s="120">
        <f t="shared" si="3"/>
        <v>0</v>
      </c>
      <c r="P34" s="121"/>
      <c r="Q34" s="121"/>
      <c r="R34" s="121"/>
      <c r="S34" s="13">
        <f t="shared" si="4"/>
        <v>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c r="L35" s="110">
        <f t="shared" si="2"/>
        <v>0</v>
      </c>
      <c r="M35" s="110">
        <f t="shared" si="0"/>
        <v>0</v>
      </c>
      <c r="N35" s="121"/>
      <c r="O35" s="120">
        <f t="shared" si="3"/>
        <v>0</v>
      </c>
      <c r="P35" s="121"/>
      <c r="Q35" s="121"/>
      <c r="R35" s="121"/>
      <c r="S35" s="13">
        <f t="shared" si="4"/>
        <v>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30</v>
      </c>
      <c r="L36" s="110">
        <f t="shared" si="2"/>
        <v>0</v>
      </c>
      <c r="M36" s="110">
        <f t="shared" ref="M36:M58" si="5">(SUM(U36:W36))</f>
        <v>0</v>
      </c>
      <c r="N36" s="121"/>
      <c r="O36" s="120">
        <f t="shared" si="3"/>
        <v>7</v>
      </c>
      <c r="P36" s="121"/>
      <c r="Q36" s="121"/>
      <c r="R36" s="121"/>
      <c r="S36" s="13">
        <f t="shared" si="4"/>
        <v>30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v>12</v>
      </c>
      <c r="L37" s="110">
        <f t="shared" si="2"/>
        <v>0</v>
      </c>
      <c r="M37" s="110">
        <f t="shared" si="5"/>
        <v>0</v>
      </c>
      <c r="N37" s="121"/>
      <c r="O37" s="120">
        <f t="shared" si="3"/>
        <v>3</v>
      </c>
      <c r="P37" s="121"/>
      <c r="Q37" s="121"/>
      <c r="R37" s="121"/>
      <c r="S37" s="13">
        <f t="shared" si="4"/>
        <v>12</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v>30</v>
      </c>
      <c r="L38" s="110">
        <f t="shared" si="2"/>
        <v>0</v>
      </c>
      <c r="M38" s="110">
        <f t="shared" si="5"/>
        <v>0</v>
      </c>
      <c r="N38" s="121"/>
      <c r="O38" s="120">
        <f t="shared" si="3"/>
        <v>7</v>
      </c>
      <c r="P38" s="121"/>
      <c r="Q38" s="121"/>
      <c r="R38" s="121"/>
      <c r="S38" s="13">
        <f t="shared" si="4"/>
        <v>30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30</v>
      </c>
      <c r="L39" s="110">
        <f t="shared" si="2"/>
        <v>0</v>
      </c>
      <c r="M39" s="110">
        <f t="shared" si="5"/>
        <v>0</v>
      </c>
      <c r="N39" s="121"/>
      <c r="O39" s="120">
        <f t="shared" si="3"/>
        <v>7</v>
      </c>
      <c r="P39" s="121"/>
      <c r="Q39" s="121"/>
      <c r="R39" s="121"/>
      <c r="S39" s="13">
        <f t="shared" si="4"/>
        <v>30</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v>20</v>
      </c>
      <c r="L41" s="110">
        <f t="shared" si="2"/>
        <v>0</v>
      </c>
      <c r="M41" s="110">
        <f t="shared" si="5"/>
        <v>0</v>
      </c>
      <c r="N41" s="121"/>
      <c r="O41" s="120">
        <f t="shared" si="3"/>
        <v>5</v>
      </c>
      <c r="P41" s="121"/>
      <c r="Q41" s="121"/>
      <c r="R41" s="121"/>
      <c r="S41" s="13">
        <f t="shared" si="4"/>
        <v>20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7</v>
      </c>
      <c r="L42" s="110">
        <f t="shared" si="2"/>
        <v>0</v>
      </c>
      <c r="M42" s="110">
        <f t="shared" si="5"/>
        <v>0</v>
      </c>
      <c r="N42" s="121"/>
      <c r="O42" s="120">
        <f t="shared" si="3"/>
        <v>1</v>
      </c>
      <c r="P42" s="121"/>
      <c r="Q42" s="121"/>
      <c r="R42" s="121"/>
      <c r="S42" s="13">
        <f t="shared" si="4"/>
        <v>7</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4</v>
      </c>
      <c r="L43" s="110">
        <f t="shared" si="2"/>
        <v>0</v>
      </c>
      <c r="M43" s="110">
        <f t="shared" si="5"/>
        <v>0</v>
      </c>
      <c r="N43" s="121"/>
      <c r="O43" s="120">
        <f t="shared" si="3"/>
        <v>1</v>
      </c>
      <c r="P43" s="121"/>
      <c r="Q43" s="121"/>
      <c r="R43" s="121"/>
      <c r="S43" s="13">
        <f t="shared" si="4"/>
        <v>4</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21</v>
      </c>
      <c r="L44" s="110">
        <f t="shared" si="2"/>
        <v>0</v>
      </c>
      <c r="M44" s="110">
        <f t="shared" si="5"/>
        <v>0</v>
      </c>
      <c r="N44" s="121"/>
      <c r="O44" s="120">
        <f t="shared" si="3"/>
        <v>5</v>
      </c>
      <c r="P44" s="121"/>
      <c r="Q44" s="121"/>
      <c r="R44" s="121"/>
      <c r="S44" s="13">
        <f t="shared" si="4"/>
        <v>21</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v>10</v>
      </c>
      <c r="L45" s="110">
        <f t="shared" si="2"/>
        <v>0</v>
      </c>
      <c r="M45" s="110">
        <f t="shared" si="5"/>
        <v>0</v>
      </c>
      <c r="N45" s="121"/>
      <c r="O45" s="120">
        <f t="shared" si="3"/>
        <v>2</v>
      </c>
      <c r="P45" s="121"/>
      <c r="Q45" s="121"/>
      <c r="R45" s="121"/>
      <c r="S45" s="13">
        <f t="shared" si="4"/>
        <v>10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v>3</v>
      </c>
      <c r="L46" s="110">
        <f t="shared" si="2"/>
        <v>0</v>
      </c>
      <c r="M46" s="110">
        <f t="shared" si="5"/>
        <v>0</v>
      </c>
      <c r="N46" s="121"/>
      <c r="O46" s="120">
        <f t="shared" si="3"/>
        <v>0</v>
      </c>
      <c r="P46" s="121"/>
      <c r="Q46" s="121"/>
      <c r="R46" s="121"/>
      <c r="S46" s="13">
        <f t="shared" si="4"/>
        <v>3</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v>3</v>
      </c>
      <c r="L47" s="110">
        <f t="shared" si="2"/>
        <v>0</v>
      </c>
      <c r="M47" s="110">
        <f t="shared" si="5"/>
        <v>0</v>
      </c>
      <c r="N47" s="121"/>
      <c r="O47" s="120">
        <f t="shared" si="3"/>
        <v>0</v>
      </c>
      <c r="P47" s="121"/>
      <c r="Q47" s="121"/>
      <c r="R47" s="121"/>
      <c r="S47" s="13">
        <f t="shared" si="4"/>
        <v>3</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v>3</v>
      </c>
      <c r="L48" s="110">
        <f t="shared" si="2"/>
        <v>0</v>
      </c>
      <c r="M48" s="110">
        <f t="shared" si="5"/>
        <v>0</v>
      </c>
      <c r="N48" s="121"/>
      <c r="O48" s="120">
        <f t="shared" si="3"/>
        <v>0</v>
      </c>
      <c r="P48" s="121"/>
      <c r="Q48" s="121"/>
      <c r="R48" s="121"/>
      <c r="S48" s="13">
        <f t="shared" si="4"/>
        <v>3</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v>5</v>
      </c>
      <c r="L49" s="110">
        <f t="shared" si="2"/>
        <v>0</v>
      </c>
      <c r="M49" s="110">
        <f t="shared" si="5"/>
        <v>0</v>
      </c>
      <c r="N49" s="121"/>
      <c r="O49" s="120">
        <f t="shared" si="3"/>
        <v>1</v>
      </c>
      <c r="P49" s="121"/>
      <c r="Q49" s="121"/>
      <c r="R49" s="121"/>
      <c r="S49" s="13">
        <f t="shared" si="4"/>
        <v>5</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v>14</v>
      </c>
      <c r="L50" s="110">
        <f t="shared" si="2"/>
        <v>0</v>
      </c>
      <c r="M50" s="110">
        <f t="shared" si="5"/>
        <v>0</v>
      </c>
      <c r="N50" s="121"/>
      <c r="O50" s="120">
        <f t="shared" si="3"/>
        <v>3</v>
      </c>
      <c r="P50" s="121"/>
      <c r="Q50" s="121"/>
      <c r="R50" s="121"/>
      <c r="S50" s="13">
        <f t="shared" si="4"/>
        <v>14</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v>4</v>
      </c>
      <c r="L51" s="110">
        <f t="shared" si="2"/>
        <v>0</v>
      </c>
      <c r="M51" s="110">
        <f t="shared" si="5"/>
        <v>0</v>
      </c>
      <c r="N51" s="121"/>
      <c r="O51" s="120">
        <f t="shared" si="3"/>
        <v>1</v>
      </c>
      <c r="P51" s="121"/>
      <c r="Q51" s="121"/>
      <c r="R51" s="121"/>
      <c r="S51" s="13">
        <f t="shared" si="4"/>
        <v>4</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v>14</v>
      </c>
      <c r="L52" s="110">
        <f t="shared" si="2"/>
        <v>0</v>
      </c>
      <c r="M52" s="110">
        <f t="shared" si="5"/>
        <v>0</v>
      </c>
      <c r="N52" s="121"/>
      <c r="O52" s="120">
        <f t="shared" si="3"/>
        <v>3</v>
      </c>
      <c r="P52" s="121"/>
      <c r="Q52" s="121"/>
      <c r="R52" s="121"/>
      <c r="S52" s="13">
        <f t="shared" si="4"/>
        <v>14</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v>4</v>
      </c>
      <c r="L53" s="110">
        <f t="shared" si="2"/>
        <v>0</v>
      </c>
      <c r="M53" s="110">
        <f t="shared" si="5"/>
        <v>0</v>
      </c>
      <c r="N53" s="121"/>
      <c r="O53" s="120">
        <f t="shared" si="3"/>
        <v>1</v>
      </c>
      <c r="P53" s="121"/>
      <c r="Q53" s="121"/>
      <c r="R53" s="121"/>
      <c r="S53" s="13">
        <f t="shared" si="4"/>
        <v>4</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v>4</v>
      </c>
      <c r="L54" s="110">
        <f t="shared" si="2"/>
        <v>0</v>
      </c>
      <c r="M54" s="110">
        <f t="shared" si="5"/>
        <v>0</v>
      </c>
      <c r="N54" s="121"/>
      <c r="O54" s="120">
        <f t="shared" si="3"/>
        <v>1</v>
      </c>
      <c r="P54" s="121"/>
      <c r="Q54" s="121"/>
      <c r="R54" s="121"/>
      <c r="S54" s="13">
        <f t="shared" si="4"/>
        <v>4</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v>4</v>
      </c>
      <c r="L55" s="110">
        <f t="shared" si="2"/>
        <v>0</v>
      </c>
      <c r="M55" s="110">
        <f t="shared" si="5"/>
        <v>0</v>
      </c>
      <c r="N55" s="121"/>
      <c r="O55" s="120">
        <f t="shared" si="3"/>
        <v>1</v>
      </c>
      <c r="P55" s="121"/>
      <c r="Q55" s="121"/>
      <c r="R55" s="121"/>
      <c r="S55" s="13">
        <f t="shared" si="4"/>
        <v>4</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v>4</v>
      </c>
      <c r="L56" s="110">
        <f t="shared" si="2"/>
        <v>0</v>
      </c>
      <c r="M56" s="110">
        <f t="shared" si="5"/>
        <v>0</v>
      </c>
      <c r="N56" s="121"/>
      <c r="O56" s="120">
        <f t="shared" si="3"/>
        <v>1</v>
      </c>
      <c r="P56" s="121"/>
      <c r="Q56" s="121"/>
      <c r="R56" s="121"/>
      <c r="S56" s="13">
        <f t="shared" si="4"/>
        <v>4</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v>4</v>
      </c>
      <c r="L57" s="110">
        <f t="shared" si="2"/>
        <v>0</v>
      </c>
      <c r="M57" s="110">
        <f t="shared" si="5"/>
        <v>0</v>
      </c>
      <c r="N57" s="121"/>
      <c r="O57" s="120">
        <f t="shared" si="3"/>
        <v>1</v>
      </c>
      <c r="P57" s="121"/>
      <c r="Q57" s="121"/>
      <c r="R57" s="121"/>
      <c r="S57" s="13">
        <f t="shared" si="4"/>
        <v>4</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v>2</v>
      </c>
      <c r="L58" s="110">
        <f t="shared" si="2"/>
        <v>0</v>
      </c>
      <c r="M58" s="110">
        <f t="shared" si="5"/>
        <v>0</v>
      </c>
      <c r="N58" s="121"/>
      <c r="O58" s="120">
        <f t="shared" si="3"/>
        <v>0</v>
      </c>
      <c r="P58" s="121"/>
      <c r="Q58" s="121"/>
      <c r="R58" s="121"/>
      <c r="S58" s="13">
        <f t="shared" si="4"/>
        <v>2</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765</v>
      </c>
    </row>
    <row r="60" spans="1:38" ht="39.950000000000003" customHeight="1" x14ac:dyDescent="0.25">
      <c r="K60" s="162">
        <f>SUMPRODUCT($J$4:$J$58,K4:K58)</f>
        <v>300304.61000000004</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V1:V2"/>
    <mergeCell ref="U1:U2"/>
    <mergeCell ref="AI1:AI2"/>
    <mergeCell ref="AJ1:AJ2"/>
    <mergeCell ref="AK1:AK2"/>
    <mergeCell ref="AC1:AC2"/>
    <mergeCell ref="AD1:AD2"/>
    <mergeCell ref="AE1:AE2"/>
    <mergeCell ref="AF1:AF2"/>
    <mergeCell ref="AG1:AG2"/>
    <mergeCell ref="AL1:AL2"/>
    <mergeCell ref="AH1:AH2"/>
    <mergeCell ref="W1:W2"/>
    <mergeCell ref="X1:X2"/>
    <mergeCell ref="Y1:Y2"/>
    <mergeCell ref="Z1:Z2"/>
    <mergeCell ref="AA1:AA2"/>
    <mergeCell ref="AB1:AB2"/>
    <mergeCell ref="A1:C1"/>
    <mergeCell ref="D1:J1"/>
    <mergeCell ref="K1:T1"/>
    <mergeCell ref="A2:T2"/>
    <mergeCell ref="A6:A7"/>
    <mergeCell ref="B6:B7"/>
    <mergeCell ref="A8:A16"/>
    <mergeCell ref="B8:B16"/>
    <mergeCell ref="A17:A19"/>
    <mergeCell ref="B17:B19"/>
    <mergeCell ref="A21:A23"/>
    <mergeCell ref="B21:B23"/>
    <mergeCell ref="A24:A26"/>
    <mergeCell ref="B24:B26"/>
    <mergeCell ref="A27:A33"/>
    <mergeCell ref="B27:B33"/>
    <mergeCell ref="A34:A40"/>
    <mergeCell ref="B34:B40"/>
    <mergeCell ref="A42:A44"/>
    <mergeCell ref="B42:B44"/>
    <mergeCell ref="A46:A49"/>
    <mergeCell ref="B46:B49"/>
    <mergeCell ref="A50:A57"/>
    <mergeCell ref="B50:B57"/>
  </mergeCells>
  <conditionalFormatting sqref="U4:W58 AA4:AF58">
    <cfRule type="cellIs" dxfId="26" priority="1" stopIfTrue="1" operator="greaterThan">
      <formula>0</formula>
    </cfRule>
    <cfRule type="cellIs" dxfId="25" priority="2" stopIfTrue="1" operator="greaterThan">
      <formula>0</formula>
    </cfRule>
    <cfRule type="cellIs" dxfId="24" priority="3" stopIfTrue="1" operator="greaterThan">
      <formula>0</formula>
    </cfRule>
  </conditionalFormatting>
  <hyperlinks>
    <hyperlink ref="E499" r:id="rId1" display="https://www.havan.com.br/mangueira-para-gas-de-cozinha-glp-1-20m-durin-05207.html" xr:uid="{3E6209F2-1D7E-4328-8D53-DB03A16A70FA}"/>
  </hyperlink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DEE8B-DDAF-4BB1-9D05-007DF2AC86EF}">
  <sheetPr>
    <tabColor rgb="FF92D050"/>
  </sheetPr>
  <dimension ref="A1:AL649"/>
  <sheetViews>
    <sheetView topLeftCell="A31" zoomScale="70" zoomScaleNormal="70" workbookViewId="0">
      <selection activeCell="E39" sqref="E39"/>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5.28515625" style="4" bestFit="1" customWidth="1"/>
    <col min="12"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c r="L4" s="110">
        <f>IF(SUM(U4:AL4)&gt;K4+N4,K4+N4,SUM(U4:AL4))</f>
        <v>0</v>
      </c>
      <c r="M4" s="110">
        <f t="shared" ref="M4:M35" si="0">(SUM(U4:W4))</f>
        <v>0</v>
      </c>
      <c r="N4" s="121"/>
      <c r="O4" s="120">
        <f>ROUND(IF(K4*0.25-0.5&lt;0,0,K4*0.25-0.5),0)-R4-P4</f>
        <v>0</v>
      </c>
      <c r="P4" s="121"/>
      <c r="Q4" s="121"/>
      <c r="R4" s="121"/>
      <c r="S4" s="13">
        <f>K4+N4+P4+Q4-M4</f>
        <v>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12</v>
      </c>
      <c r="L5" s="110">
        <f t="shared" ref="L5:L58" si="2">IF(SUM(U5:AL5)&gt;K5+N5,K5+N5,SUM(U5:AL5))</f>
        <v>0</v>
      </c>
      <c r="M5" s="110">
        <f t="shared" si="0"/>
        <v>0</v>
      </c>
      <c r="N5" s="121"/>
      <c r="O5" s="120">
        <f t="shared" ref="O5:O58" si="3">ROUND(IF(K5*0.25-0.5&lt;0,0,K5*0.25-0.5),0)-R5-P5</f>
        <v>3</v>
      </c>
      <c r="P5" s="121"/>
      <c r="Q5" s="121"/>
      <c r="R5" s="121"/>
      <c r="S5" s="13">
        <f t="shared" ref="S5:S58" si="4">K5+N5+P5+Q5-M5</f>
        <v>12</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c r="L6" s="110">
        <f t="shared" si="2"/>
        <v>0</v>
      </c>
      <c r="M6" s="110">
        <f t="shared" si="0"/>
        <v>0</v>
      </c>
      <c r="N6" s="121"/>
      <c r="O6" s="120">
        <f t="shared" si="3"/>
        <v>0</v>
      </c>
      <c r="P6" s="121"/>
      <c r="Q6" s="121"/>
      <c r="R6" s="121"/>
      <c r="S6" s="13">
        <f t="shared" si="4"/>
        <v>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15</v>
      </c>
      <c r="L7" s="110">
        <f t="shared" si="2"/>
        <v>0</v>
      </c>
      <c r="M7" s="110">
        <f t="shared" si="0"/>
        <v>0</v>
      </c>
      <c r="N7" s="121"/>
      <c r="O7" s="120">
        <f t="shared" si="3"/>
        <v>3</v>
      </c>
      <c r="P7" s="121"/>
      <c r="Q7" s="121"/>
      <c r="R7" s="121"/>
      <c r="S7" s="13">
        <f t="shared" si="4"/>
        <v>15</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c r="L8" s="110">
        <f t="shared" si="2"/>
        <v>0</v>
      </c>
      <c r="M8" s="110">
        <f t="shared" si="0"/>
        <v>0</v>
      </c>
      <c r="N8" s="121"/>
      <c r="O8" s="120">
        <f t="shared" si="3"/>
        <v>0</v>
      </c>
      <c r="P8" s="121"/>
      <c r="Q8" s="121"/>
      <c r="R8" s="121"/>
      <c r="S8" s="13">
        <f t="shared" si="4"/>
        <v>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v>5</v>
      </c>
      <c r="L9" s="110">
        <f t="shared" si="2"/>
        <v>0</v>
      </c>
      <c r="M9" s="110">
        <f t="shared" si="0"/>
        <v>0</v>
      </c>
      <c r="N9" s="121"/>
      <c r="O9" s="120">
        <f t="shared" si="3"/>
        <v>1</v>
      </c>
      <c r="P9" s="121"/>
      <c r="Q9" s="121"/>
      <c r="R9" s="121"/>
      <c r="S9" s="13">
        <f t="shared" si="4"/>
        <v>5</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v>5</v>
      </c>
      <c r="L13" s="110">
        <f t="shared" si="2"/>
        <v>0</v>
      </c>
      <c r="M13" s="110">
        <f t="shared" si="0"/>
        <v>0</v>
      </c>
      <c r="N13" s="121"/>
      <c r="O13" s="120">
        <f t="shared" si="3"/>
        <v>1</v>
      </c>
      <c r="P13" s="121"/>
      <c r="Q13" s="121"/>
      <c r="R13" s="121"/>
      <c r="S13" s="13">
        <f t="shared" si="4"/>
        <v>5</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v>5</v>
      </c>
      <c r="L14" s="110">
        <f t="shared" si="2"/>
        <v>0</v>
      </c>
      <c r="M14" s="110">
        <f t="shared" si="0"/>
        <v>0</v>
      </c>
      <c r="N14" s="121"/>
      <c r="O14" s="120">
        <f t="shared" si="3"/>
        <v>1</v>
      </c>
      <c r="P14" s="121"/>
      <c r="Q14" s="121"/>
      <c r="R14" s="121"/>
      <c r="S14" s="13">
        <f t="shared" si="4"/>
        <v>5</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c r="L15" s="110">
        <f t="shared" si="2"/>
        <v>0</v>
      </c>
      <c r="M15" s="110">
        <f t="shared" si="0"/>
        <v>0</v>
      </c>
      <c r="N15" s="121"/>
      <c r="O15" s="120">
        <f t="shared" si="3"/>
        <v>0</v>
      </c>
      <c r="P15" s="121"/>
      <c r="Q15" s="121"/>
      <c r="R15" s="121"/>
      <c r="S15" s="13">
        <f t="shared" si="4"/>
        <v>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22</v>
      </c>
      <c r="L16" s="110">
        <f t="shared" si="2"/>
        <v>0</v>
      </c>
      <c r="M16" s="110">
        <f t="shared" si="0"/>
        <v>0</v>
      </c>
      <c r="N16" s="121"/>
      <c r="O16" s="120">
        <f t="shared" si="3"/>
        <v>5</v>
      </c>
      <c r="P16" s="121"/>
      <c r="Q16" s="121"/>
      <c r="R16" s="121"/>
      <c r="S16" s="13">
        <f t="shared" si="4"/>
        <v>22</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v>10</v>
      </c>
      <c r="L17" s="110">
        <f t="shared" si="2"/>
        <v>0</v>
      </c>
      <c r="M17" s="110">
        <f t="shared" si="0"/>
        <v>0</v>
      </c>
      <c r="N17" s="121"/>
      <c r="O17" s="120">
        <f t="shared" si="3"/>
        <v>2</v>
      </c>
      <c r="P17" s="121"/>
      <c r="Q17" s="121"/>
      <c r="R17" s="121"/>
      <c r="S17" s="13">
        <f t="shared" si="4"/>
        <v>10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v>2</v>
      </c>
      <c r="L19" s="110">
        <f t="shared" si="2"/>
        <v>0</v>
      </c>
      <c r="M19" s="110">
        <f t="shared" si="0"/>
        <v>0</v>
      </c>
      <c r="N19" s="121"/>
      <c r="O19" s="120">
        <f t="shared" si="3"/>
        <v>0</v>
      </c>
      <c r="P19" s="121"/>
      <c r="Q19" s="121"/>
      <c r="R19" s="121"/>
      <c r="S19" s="13">
        <f t="shared" si="4"/>
        <v>2</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20</v>
      </c>
      <c r="L20" s="110">
        <f t="shared" si="2"/>
        <v>0</v>
      </c>
      <c r="M20" s="110">
        <f t="shared" si="0"/>
        <v>0</v>
      </c>
      <c r="N20" s="121"/>
      <c r="O20" s="120">
        <f t="shared" si="3"/>
        <v>5</v>
      </c>
      <c r="P20" s="121"/>
      <c r="Q20" s="121"/>
      <c r="R20" s="121"/>
      <c r="S20" s="13">
        <f t="shared" si="4"/>
        <v>20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c r="L22" s="110">
        <f t="shared" si="2"/>
        <v>0</v>
      </c>
      <c r="M22" s="110">
        <f t="shared" si="0"/>
        <v>0</v>
      </c>
      <c r="N22" s="121"/>
      <c r="O22" s="120">
        <f t="shared" si="3"/>
        <v>0</v>
      </c>
      <c r="P22" s="121"/>
      <c r="Q22" s="121"/>
      <c r="R22" s="121"/>
      <c r="S22" s="13">
        <f t="shared" si="4"/>
        <v>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10</v>
      </c>
      <c r="L24" s="110">
        <f t="shared" si="2"/>
        <v>0</v>
      </c>
      <c r="M24" s="110">
        <f t="shared" si="0"/>
        <v>0</v>
      </c>
      <c r="N24" s="121"/>
      <c r="O24" s="120">
        <f t="shared" si="3"/>
        <v>2</v>
      </c>
      <c r="P24" s="121"/>
      <c r="Q24" s="121"/>
      <c r="R24" s="121"/>
      <c r="S24" s="13">
        <f t="shared" si="4"/>
        <v>10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15</v>
      </c>
      <c r="L25" s="110">
        <f t="shared" si="2"/>
        <v>0</v>
      </c>
      <c r="M25" s="110">
        <f t="shared" si="0"/>
        <v>0</v>
      </c>
      <c r="N25" s="121"/>
      <c r="O25" s="120">
        <f t="shared" si="3"/>
        <v>3</v>
      </c>
      <c r="P25" s="121"/>
      <c r="Q25" s="121"/>
      <c r="R25" s="121"/>
      <c r="S25" s="13">
        <f t="shared" si="4"/>
        <v>15</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11</v>
      </c>
      <c r="L27" s="110">
        <f t="shared" si="2"/>
        <v>0</v>
      </c>
      <c r="M27" s="110">
        <f t="shared" si="0"/>
        <v>0</v>
      </c>
      <c r="N27" s="121"/>
      <c r="O27" s="120">
        <f t="shared" si="3"/>
        <v>2</v>
      </c>
      <c r="P27" s="121"/>
      <c r="Q27" s="121"/>
      <c r="R27" s="121"/>
      <c r="S27" s="13">
        <f t="shared" si="4"/>
        <v>11</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10</v>
      </c>
      <c r="L29" s="110">
        <f t="shared" si="2"/>
        <v>0</v>
      </c>
      <c r="M29" s="110">
        <f t="shared" si="0"/>
        <v>0</v>
      </c>
      <c r="N29" s="121"/>
      <c r="O29" s="120">
        <f t="shared" si="3"/>
        <v>2</v>
      </c>
      <c r="P29" s="121"/>
      <c r="Q29" s="121"/>
      <c r="R29" s="121"/>
      <c r="S29" s="13">
        <f t="shared" si="4"/>
        <v>10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10</v>
      </c>
      <c r="L30" s="110">
        <f t="shared" si="2"/>
        <v>0</v>
      </c>
      <c r="M30" s="110">
        <f t="shared" si="0"/>
        <v>0</v>
      </c>
      <c r="N30" s="121"/>
      <c r="O30" s="120">
        <f t="shared" si="3"/>
        <v>2</v>
      </c>
      <c r="P30" s="121"/>
      <c r="Q30" s="121"/>
      <c r="R30" s="121"/>
      <c r="S30" s="13">
        <f t="shared" si="4"/>
        <v>10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10</v>
      </c>
      <c r="L31" s="110">
        <f t="shared" si="2"/>
        <v>0</v>
      </c>
      <c r="M31" s="110">
        <f t="shared" si="0"/>
        <v>0</v>
      </c>
      <c r="N31" s="121"/>
      <c r="O31" s="120">
        <f t="shared" si="3"/>
        <v>2</v>
      </c>
      <c r="P31" s="121"/>
      <c r="Q31" s="121"/>
      <c r="R31" s="121"/>
      <c r="S31" s="13">
        <f t="shared" si="4"/>
        <v>10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20</v>
      </c>
      <c r="L34" s="110">
        <f t="shared" si="2"/>
        <v>0</v>
      </c>
      <c r="M34" s="110">
        <f t="shared" si="0"/>
        <v>0</v>
      </c>
      <c r="N34" s="121"/>
      <c r="O34" s="120">
        <f t="shared" si="3"/>
        <v>5</v>
      </c>
      <c r="P34" s="121"/>
      <c r="Q34" s="121"/>
      <c r="R34" s="121"/>
      <c r="S34" s="13">
        <f t="shared" si="4"/>
        <v>20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20</v>
      </c>
      <c r="L35" s="110">
        <f t="shared" si="2"/>
        <v>0</v>
      </c>
      <c r="M35" s="110">
        <f t="shared" si="0"/>
        <v>0</v>
      </c>
      <c r="N35" s="121"/>
      <c r="O35" s="120">
        <f t="shared" si="3"/>
        <v>5</v>
      </c>
      <c r="P35" s="121"/>
      <c r="Q35" s="121"/>
      <c r="R35" s="121"/>
      <c r="S35" s="13">
        <f t="shared" si="4"/>
        <v>20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(SUM(U36:W36))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1</v>
      </c>
      <c r="L39" s="110">
        <f t="shared" si="2"/>
        <v>0</v>
      </c>
      <c r="M39" s="110">
        <f t="shared" si="5"/>
        <v>0</v>
      </c>
      <c r="N39" s="121"/>
      <c r="O39" s="120">
        <f t="shared" si="3"/>
        <v>0</v>
      </c>
      <c r="P39" s="121"/>
      <c r="Q39" s="121"/>
      <c r="R39" s="121"/>
      <c r="S39" s="13">
        <f t="shared" si="4"/>
        <v>1</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5</v>
      </c>
      <c r="L42" s="110">
        <f t="shared" si="2"/>
        <v>0</v>
      </c>
      <c r="M42" s="110">
        <f t="shared" si="5"/>
        <v>0</v>
      </c>
      <c r="N42" s="121"/>
      <c r="O42" s="120">
        <f t="shared" si="3"/>
        <v>1</v>
      </c>
      <c r="P42" s="121"/>
      <c r="Q42" s="121"/>
      <c r="R42" s="121"/>
      <c r="S42" s="13">
        <f t="shared" si="4"/>
        <v>5</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3</v>
      </c>
      <c r="L43" s="110">
        <f t="shared" si="2"/>
        <v>0</v>
      </c>
      <c r="M43" s="110">
        <f t="shared" si="5"/>
        <v>0</v>
      </c>
      <c r="N43" s="121"/>
      <c r="O43" s="120">
        <f t="shared" si="3"/>
        <v>0</v>
      </c>
      <c r="P43" s="121"/>
      <c r="Q43" s="121"/>
      <c r="R43" s="121"/>
      <c r="S43" s="13">
        <f t="shared" si="4"/>
        <v>3</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3</v>
      </c>
      <c r="L44" s="110">
        <f t="shared" si="2"/>
        <v>0</v>
      </c>
      <c r="M44" s="110">
        <f t="shared" si="5"/>
        <v>0</v>
      </c>
      <c r="N44" s="121"/>
      <c r="O44" s="120">
        <f t="shared" si="3"/>
        <v>0</v>
      </c>
      <c r="P44" s="121"/>
      <c r="Q44" s="121"/>
      <c r="R44" s="121"/>
      <c r="S44" s="13">
        <f t="shared" si="4"/>
        <v>3</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v>5</v>
      </c>
      <c r="L45" s="110">
        <f t="shared" si="2"/>
        <v>0</v>
      </c>
      <c r="M45" s="110">
        <f t="shared" si="5"/>
        <v>0</v>
      </c>
      <c r="N45" s="121"/>
      <c r="O45" s="120">
        <f t="shared" si="3"/>
        <v>1</v>
      </c>
      <c r="P45" s="121"/>
      <c r="Q45" s="121"/>
      <c r="R45" s="121"/>
      <c r="S45" s="13">
        <f t="shared" si="4"/>
        <v>5</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219</v>
      </c>
    </row>
    <row r="60" spans="1:38" ht="39.950000000000003" customHeight="1" x14ac:dyDescent="0.25">
      <c r="K60" s="162">
        <f>SUMPRODUCT($J$4:$J$58,K4:K58)</f>
        <v>62822.07</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V1:V2"/>
    <mergeCell ref="U1:U2"/>
    <mergeCell ref="A1:C1"/>
    <mergeCell ref="D1:J1"/>
    <mergeCell ref="K1:T1"/>
    <mergeCell ref="X1:X2"/>
    <mergeCell ref="Y1:Y2"/>
    <mergeCell ref="Z1:Z2"/>
    <mergeCell ref="AA1:AA2"/>
    <mergeCell ref="AB1:AB2"/>
    <mergeCell ref="AL1:AL2"/>
    <mergeCell ref="A2:T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23" priority="1" stopIfTrue="1" operator="greaterThan">
      <formula>0</formula>
    </cfRule>
    <cfRule type="cellIs" dxfId="22" priority="2" stopIfTrue="1" operator="greaterThan">
      <formula>0</formula>
    </cfRule>
    <cfRule type="cellIs" dxfId="21" priority="3" stopIfTrue="1" operator="greaterThan">
      <formula>0</formula>
    </cfRule>
  </conditionalFormatting>
  <hyperlinks>
    <hyperlink ref="E499" r:id="rId1" display="https://www.havan.com.br/mangueira-para-gas-de-cozinha-glp-1-20m-durin-05207.html" xr:uid="{50D97DEC-9E21-4875-B1AE-D9DA66507FC7}"/>
  </hyperlink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1007-B77E-4C53-BFE2-0F0689BE3246}">
  <sheetPr>
    <tabColor rgb="FF92D050"/>
  </sheetPr>
  <dimension ref="A1:AL649"/>
  <sheetViews>
    <sheetView zoomScale="80" zoomScaleNormal="80" workbookViewId="0">
      <pane xSplit="3" ySplit="3" topLeftCell="E33" activePane="bottomRight" state="frozen"/>
      <selection pane="topRight" activeCell="D1" sqref="D1"/>
      <selection pane="bottomLeft" activeCell="A4" sqref="A4"/>
      <selection pane="bottomRight" activeCell="F38" sqref="F38"/>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5" style="4" bestFit="1" customWidth="1"/>
    <col min="12" max="14" width="13.85546875" style="4" customWidth="1"/>
    <col min="15" max="15" width="18.5703125" style="4" customWidth="1"/>
    <col min="16" max="18" width="13.85546875" style="4"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7</v>
      </c>
      <c r="L4" s="110">
        <f>IF(SUM(U4:AL4)&gt;K4+N4,K4+N4,SUM(U4:AL4))</f>
        <v>0</v>
      </c>
      <c r="M4" s="110">
        <f t="shared" ref="M4:M35" si="0">(SUM(U4:W4))</f>
        <v>0</v>
      </c>
      <c r="N4" s="121"/>
      <c r="O4" s="120">
        <f>ROUND(IF(K4*0.25-0.5&lt;0,0,K4*0.25-0.5),0)-R4-P4</f>
        <v>1</v>
      </c>
      <c r="P4" s="121"/>
      <c r="Q4" s="121"/>
      <c r="R4" s="121"/>
      <c r="S4" s="13">
        <f>K4+N4+P4+Q4-M4</f>
        <v>7</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45</v>
      </c>
      <c r="L5" s="110">
        <f t="shared" ref="L5:L58" si="2">IF(SUM(U5:AL5)&gt;K5+N5,K5+N5,SUM(U5:AL5))</f>
        <v>0</v>
      </c>
      <c r="M5" s="110">
        <f t="shared" si="0"/>
        <v>0</v>
      </c>
      <c r="N5" s="121"/>
      <c r="O5" s="120">
        <f t="shared" ref="O5:O58" si="3">ROUND(IF(K5*0.25-0.5&lt;0,0,K5*0.25-0.5),0)-R5-P5</f>
        <v>11</v>
      </c>
      <c r="P5" s="121"/>
      <c r="Q5" s="121"/>
      <c r="R5" s="121"/>
      <c r="S5" s="13">
        <f t="shared" ref="S5:S58" si="4">K5+N5+P5+Q5-M5</f>
        <v>45</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50</v>
      </c>
      <c r="L6" s="110">
        <f t="shared" si="2"/>
        <v>0</v>
      </c>
      <c r="M6" s="110">
        <f t="shared" si="0"/>
        <v>0</v>
      </c>
      <c r="N6" s="121"/>
      <c r="O6" s="120">
        <f t="shared" si="3"/>
        <v>12</v>
      </c>
      <c r="P6" s="121"/>
      <c r="Q6" s="121"/>
      <c r="R6" s="121"/>
      <c r="S6" s="13">
        <f t="shared" si="4"/>
        <v>50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60</v>
      </c>
      <c r="L7" s="110">
        <f t="shared" si="2"/>
        <v>0</v>
      </c>
      <c r="M7" s="110">
        <f t="shared" si="0"/>
        <v>0</v>
      </c>
      <c r="N7" s="121"/>
      <c r="O7" s="120">
        <f t="shared" si="3"/>
        <v>15</v>
      </c>
      <c r="P7" s="121"/>
      <c r="Q7" s="121"/>
      <c r="R7" s="121"/>
      <c r="S7" s="13">
        <f t="shared" si="4"/>
        <v>60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80</v>
      </c>
      <c r="L8" s="110">
        <f t="shared" si="2"/>
        <v>0</v>
      </c>
      <c r="M8" s="110">
        <f t="shared" si="0"/>
        <v>0</v>
      </c>
      <c r="N8" s="121"/>
      <c r="O8" s="120">
        <f t="shared" si="3"/>
        <v>20</v>
      </c>
      <c r="P8" s="121"/>
      <c r="Q8" s="121"/>
      <c r="R8" s="121"/>
      <c r="S8" s="13">
        <f t="shared" si="4"/>
        <v>80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30</v>
      </c>
      <c r="L10" s="110">
        <f t="shared" si="2"/>
        <v>0</v>
      </c>
      <c r="M10" s="110">
        <f t="shared" si="0"/>
        <v>0</v>
      </c>
      <c r="N10" s="121"/>
      <c r="O10" s="120">
        <f t="shared" si="3"/>
        <v>7</v>
      </c>
      <c r="P10" s="121"/>
      <c r="Q10" s="121"/>
      <c r="R10" s="121"/>
      <c r="S10" s="13">
        <f t="shared" si="4"/>
        <v>30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30</v>
      </c>
      <c r="L11" s="110">
        <f t="shared" si="2"/>
        <v>0</v>
      </c>
      <c r="M11" s="110">
        <f t="shared" si="0"/>
        <v>0</v>
      </c>
      <c r="N11" s="121"/>
      <c r="O11" s="120">
        <f t="shared" si="3"/>
        <v>7</v>
      </c>
      <c r="P11" s="121"/>
      <c r="Q11" s="121"/>
      <c r="R11" s="121"/>
      <c r="S11" s="13">
        <f t="shared" si="4"/>
        <v>30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10</v>
      </c>
      <c r="L12" s="110">
        <f t="shared" si="2"/>
        <v>0</v>
      </c>
      <c r="M12" s="110">
        <f t="shared" si="0"/>
        <v>0</v>
      </c>
      <c r="N12" s="121"/>
      <c r="O12" s="120">
        <f t="shared" si="3"/>
        <v>2</v>
      </c>
      <c r="P12" s="121"/>
      <c r="Q12" s="121"/>
      <c r="R12" s="121"/>
      <c r="S12" s="13">
        <f t="shared" si="4"/>
        <v>10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v>10</v>
      </c>
      <c r="L13" s="110">
        <f t="shared" si="2"/>
        <v>0</v>
      </c>
      <c r="M13" s="110">
        <f t="shared" si="0"/>
        <v>0</v>
      </c>
      <c r="N13" s="121"/>
      <c r="O13" s="120">
        <f t="shared" si="3"/>
        <v>2</v>
      </c>
      <c r="P13" s="121"/>
      <c r="Q13" s="121"/>
      <c r="R13" s="121"/>
      <c r="S13" s="13">
        <f t="shared" si="4"/>
        <v>10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82</v>
      </c>
      <c r="L15" s="110">
        <f t="shared" si="2"/>
        <v>0</v>
      </c>
      <c r="M15" s="110">
        <f t="shared" si="0"/>
        <v>0</v>
      </c>
      <c r="N15" s="121"/>
      <c r="O15" s="120">
        <f t="shared" si="3"/>
        <v>20</v>
      </c>
      <c r="P15" s="121"/>
      <c r="Q15" s="121"/>
      <c r="R15" s="121"/>
      <c r="S15" s="13">
        <f t="shared" si="4"/>
        <v>82</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30</v>
      </c>
      <c r="L16" s="110">
        <f t="shared" si="2"/>
        <v>0</v>
      </c>
      <c r="M16" s="110">
        <f t="shared" si="0"/>
        <v>0</v>
      </c>
      <c r="N16" s="121"/>
      <c r="O16" s="120">
        <f t="shared" si="3"/>
        <v>7</v>
      </c>
      <c r="P16" s="121"/>
      <c r="Q16" s="121"/>
      <c r="R16" s="121"/>
      <c r="S16" s="13">
        <f t="shared" si="4"/>
        <v>30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v>30</v>
      </c>
      <c r="L17" s="110">
        <f t="shared" si="2"/>
        <v>0</v>
      </c>
      <c r="M17" s="110">
        <f t="shared" si="0"/>
        <v>0</v>
      </c>
      <c r="N17" s="121"/>
      <c r="O17" s="120">
        <f t="shared" si="3"/>
        <v>7</v>
      </c>
      <c r="P17" s="121"/>
      <c r="Q17" s="121"/>
      <c r="R17" s="121"/>
      <c r="S17" s="13">
        <f t="shared" si="4"/>
        <v>30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v>30</v>
      </c>
      <c r="L18" s="110">
        <f t="shared" si="2"/>
        <v>0</v>
      </c>
      <c r="M18" s="110">
        <f t="shared" si="0"/>
        <v>0</v>
      </c>
      <c r="N18" s="121"/>
      <c r="O18" s="120">
        <f t="shared" si="3"/>
        <v>7</v>
      </c>
      <c r="P18" s="121"/>
      <c r="Q18" s="121"/>
      <c r="R18" s="121"/>
      <c r="S18" s="13">
        <f t="shared" si="4"/>
        <v>30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v>80</v>
      </c>
      <c r="L19" s="110">
        <f t="shared" si="2"/>
        <v>0</v>
      </c>
      <c r="M19" s="110">
        <f t="shared" si="0"/>
        <v>0</v>
      </c>
      <c r="N19" s="121"/>
      <c r="O19" s="120">
        <f t="shared" si="3"/>
        <v>20</v>
      </c>
      <c r="P19" s="121"/>
      <c r="Q19" s="121"/>
      <c r="R19" s="121"/>
      <c r="S19" s="13">
        <f t="shared" si="4"/>
        <v>80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33</v>
      </c>
      <c r="L20" s="110">
        <f t="shared" si="2"/>
        <v>0</v>
      </c>
      <c r="M20" s="110">
        <f t="shared" si="0"/>
        <v>0</v>
      </c>
      <c r="N20" s="121"/>
      <c r="O20" s="120">
        <f t="shared" si="3"/>
        <v>8</v>
      </c>
      <c r="P20" s="121"/>
      <c r="Q20" s="121"/>
      <c r="R20" s="121"/>
      <c r="S20" s="13">
        <f t="shared" si="4"/>
        <v>33</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34</v>
      </c>
      <c r="L21" s="110">
        <f t="shared" si="2"/>
        <v>0</v>
      </c>
      <c r="M21" s="110">
        <f t="shared" si="0"/>
        <v>0</v>
      </c>
      <c r="N21" s="121"/>
      <c r="O21" s="120">
        <f t="shared" si="3"/>
        <v>8</v>
      </c>
      <c r="P21" s="121"/>
      <c r="Q21" s="121"/>
      <c r="R21" s="121"/>
      <c r="S21" s="13">
        <f t="shared" si="4"/>
        <v>34</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5</v>
      </c>
      <c r="L22" s="110">
        <f t="shared" si="2"/>
        <v>0</v>
      </c>
      <c r="M22" s="110">
        <f t="shared" si="0"/>
        <v>0</v>
      </c>
      <c r="N22" s="121"/>
      <c r="O22" s="120">
        <f t="shared" si="3"/>
        <v>1</v>
      </c>
      <c r="P22" s="121"/>
      <c r="Q22" s="121"/>
      <c r="R22" s="121"/>
      <c r="S22" s="13">
        <f t="shared" si="4"/>
        <v>5</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5</v>
      </c>
      <c r="L23" s="110">
        <f t="shared" si="2"/>
        <v>0</v>
      </c>
      <c r="M23" s="110">
        <f t="shared" si="0"/>
        <v>0</v>
      </c>
      <c r="N23" s="121"/>
      <c r="O23" s="120">
        <f t="shared" si="3"/>
        <v>1</v>
      </c>
      <c r="P23" s="121"/>
      <c r="Q23" s="121"/>
      <c r="R23" s="121"/>
      <c r="S23" s="13">
        <f t="shared" si="4"/>
        <v>5</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100</v>
      </c>
      <c r="L24" s="110">
        <f t="shared" si="2"/>
        <v>0</v>
      </c>
      <c r="M24" s="110">
        <f t="shared" si="0"/>
        <v>0</v>
      </c>
      <c r="N24" s="121"/>
      <c r="O24" s="120">
        <f t="shared" si="3"/>
        <v>25</v>
      </c>
      <c r="P24" s="121"/>
      <c r="Q24" s="121"/>
      <c r="R24" s="121"/>
      <c r="S24" s="13">
        <f t="shared" si="4"/>
        <v>100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40</v>
      </c>
      <c r="L25" s="110">
        <f t="shared" si="2"/>
        <v>0</v>
      </c>
      <c r="M25" s="110">
        <f t="shared" si="0"/>
        <v>0</v>
      </c>
      <c r="N25" s="121"/>
      <c r="O25" s="120">
        <f t="shared" si="3"/>
        <v>10</v>
      </c>
      <c r="P25" s="121"/>
      <c r="Q25" s="121"/>
      <c r="R25" s="121"/>
      <c r="S25" s="13">
        <f t="shared" si="4"/>
        <v>40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v>100</v>
      </c>
      <c r="L26" s="110">
        <f t="shared" si="2"/>
        <v>0</v>
      </c>
      <c r="M26" s="110">
        <f t="shared" si="0"/>
        <v>0</v>
      </c>
      <c r="N26" s="121"/>
      <c r="O26" s="120">
        <f t="shared" si="3"/>
        <v>25</v>
      </c>
      <c r="P26" s="121"/>
      <c r="Q26" s="121"/>
      <c r="R26" s="121"/>
      <c r="S26" s="13">
        <f t="shared" si="4"/>
        <v>100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40</v>
      </c>
      <c r="L27" s="110">
        <f t="shared" si="2"/>
        <v>0</v>
      </c>
      <c r="M27" s="110">
        <f t="shared" si="0"/>
        <v>0</v>
      </c>
      <c r="N27" s="121"/>
      <c r="O27" s="120">
        <f t="shared" si="3"/>
        <v>10</v>
      </c>
      <c r="P27" s="121"/>
      <c r="Q27" s="121"/>
      <c r="R27" s="121"/>
      <c r="S27" s="13">
        <f t="shared" si="4"/>
        <v>40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v>10</v>
      </c>
      <c r="L28" s="110">
        <f t="shared" si="2"/>
        <v>0</v>
      </c>
      <c r="M28" s="110">
        <f t="shared" si="0"/>
        <v>0</v>
      </c>
      <c r="N28" s="121"/>
      <c r="O28" s="120">
        <f t="shared" si="3"/>
        <v>2</v>
      </c>
      <c r="P28" s="121"/>
      <c r="Q28" s="121"/>
      <c r="R28" s="121"/>
      <c r="S28" s="13">
        <f t="shared" si="4"/>
        <v>10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20</v>
      </c>
      <c r="L29" s="110">
        <f t="shared" si="2"/>
        <v>0</v>
      </c>
      <c r="M29" s="110">
        <f t="shared" si="0"/>
        <v>0</v>
      </c>
      <c r="N29" s="121"/>
      <c r="O29" s="120">
        <f t="shared" si="3"/>
        <v>5</v>
      </c>
      <c r="P29" s="121"/>
      <c r="Q29" s="121"/>
      <c r="R29" s="121"/>
      <c r="S29" s="13">
        <f t="shared" si="4"/>
        <v>20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6</v>
      </c>
      <c r="L31" s="110">
        <f t="shared" si="2"/>
        <v>0</v>
      </c>
      <c r="M31" s="110">
        <f t="shared" si="0"/>
        <v>0</v>
      </c>
      <c r="N31" s="121"/>
      <c r="O31" s="120">
        <f t="shared" si="3"/>
        <v>1</v>
      </c>
      <c r="P31" s="121"/>
      <c r="Q31" s="121"/>
      <c r="R31" s="121"/>
      <c r="S31" s="13">
        <f t="shared" si="4"/>
        <v>6</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v>5</v>
      </c>
      <c r="L32" s="110">
        <f t="shared" si="2"/>
        <v>0</v>
      </c>
      <c r="M32" s="110">
        <f t="shared" si="0"/>
        <v>0</v>
      </c>
      <c r="N32" s="121"/>
      <c r="O32" s="120">
        <f t="shared" si="3"/>
        <v>1</v>
      </c>
      <c r="P32" s="121"/>
      <c r="Q32" s="121"/>
      <c r="R32" s="121"/>
      <c r="S32" s="13">
        <f t="shared" si="4"/>
        <v>5</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v>3</v>
      </c>
      <c r="L33" s="110">
        <f t="shared" si="2"/>
        <v>0</v>
      </c>
      <c r="M33" s="110">
        <f t="shared" si="0"/>
        <v>0</v>
      </c>
      <c r="N33" s="121"/>
      <c r="O33" s="120">
        <f t="shared" si="3"/>
        <v>0</v>
      </c>
      <c r="P33" s="121"/>
      <c r="Q33" s="121"/>
      <c r="R33" s="121"/>
      <c r="S33" s="13">
        <f t="shared" si="4"/>
        <v>3</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250</v>
      </c>
      <c r="L34" s="110">
        <f t="shared" si="2"/>
        <v>0</v>
      </c>
      <c r="M34" s="110">
        <f t="shared" si="0"/>
        <v>0</v>
      </c>
      <c r="N34" s="121"/>
      <c r="O34" s="120">
        <f t="shared" si="3"/>
        <v>62</v>
      </c>
      <c r="P34" s="121"/>
      <c r="Q34" s="121"/>
      <c r="R34" s="121"/>
      <c r="S34" s="13">
        <f t="shared" si="4"/>
        <v>250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160</v>
      </c>
      <c r="L35" s="110">
        <f t="shared" si="2"/>
        <v>0</v>
      </c>
      <c r="M35" s="110">
        <f t="shared" si="0"/>
        <v>0</v>
      </c>
      <c r="N35" s="121"/>
      <c r="O35" s="120">
        <f t="shared" si="3"/>
        <v>40</v>
      </c>
      <c r="P35" s="121"/>
      <c r="Q35" s="121"/>
      <c r="R35" s="121"/>
      <c r="S35" s="13">
        <f t="shared" si="4"/>
        <v>160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3</v>
      </c>
      <c r="L36" s="110">
        <f t="shared" si="2"/>
        <v>0</v>
      </c>
      <c r="M36" s="110">
        <f t="shared" ref="M36:M58" si="5">(SUM(U36:W36))</f>
        <v>0</v>
      </c>
      <c r="N36" s="121"/>
      <c r="O36" s="120">
        <f t="shared" si="3"/>
        <v>0</v>
      </c>
      <c r="P36" s="121"/>
      <c r="Q36" s="121"/>
      <c r="R36" s="121"/>
      <c r="S36" s="13">
        <f t="shared" si="4"/>
        <v>3</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v>5</v>
      </c>
      <c r="L37" s="110">
        <f t="shared" si="2"/>
        <v>0</v>
      </c>
      <c r="M37" s="110">
        <f t="shared" si="5"/>
        <v>0</v>
      </c>
      <c r="N37" s="121"/>
      <c r="O37" s="120">
        <f t="shared" si="3"/>
        <v>1</v>
      </c>
      <c r="P37" s="121"/>
      <c r="Q37" s="121"/>
      <c r="R37" s="121"/>
      <c r="S37" s="13">
        <f t="shared" si="4"/>
        <v>5</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4</v>
      </c>
      <c r="L39" s="110">
        <f t="shared" si="2"/>
        <v>0</v>
      </c>
      <c r="M39" s="110">
        <f t="shared" si="5"/>
        <v>0</v>
      </c>
      <c r="N39" s="121"/>
      <c r="O39" s="120">
        <f t="shared" si="3"/>
        <v>1</v>
      </c>
      <c r="P39" s="121"/>
      <c r="Q39" s="121"/>
      <c r="R39" s="121"/>
      <c r="S39" s="13">
        <f t="shared" si="4"/>
        <v>4</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v>24</v>
      </c>
      <c r="L40" s="110">
        <f t="shared" si="2"/>
        <v>0</v>
      </c>
      <c r="M40" s="110">
        <f t="shared" si="5"/>
        <v>0</v>
      </c>
      <c r="N40" s="121"/>
      <c r="O40" s="120">
        <f t="shared" si="3"/>
        <v>6</v>
      </c>
      <c r="P40" s="121"/>
      <c r="Q40" s="121"/>
      <c r="R40" s="121"/>
      <c r="S40" s="13">
        <f t="shared" si="4"/>
        <v>24</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v>25</v>
      </c>
      <c r="L41" s="110">
        <f t="shared" si="2"/>
        <v>0</v>
      </c>
      <c r="M41" s="110">
        <f t="shared" si="5"/>
        <v>0</v>
      </c>
      <c r="N41" s="121"/>
      <c r="O41" s="120">
        <f t="shared" si="3"/>
        <v>6</v>
      </c>
      <c r="P41" s="121"/>
      <c r="Q41" s="121"/>
      <c r="R41" s="121"/>
      <c r="S41" s="13">
        <f t="shared" si="4"/>
        <v>25</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60</v>
      </c>
      <c r="L42" s="110">
        <f t="shared" si="2"/>
        <v>0</v>
      </c>
      <c r="M42" s="110">
        <f t="shared" si="5"/>
        <v>0</v>
      </c>
      <c r="N42" s="121"/>
      <c r="O42" s="120">
        <f t="shared" si="3"/>
        <v>15</v>
      </c>
      <c r="P42" s="121"/>
      <c r="Q42" s="121"/>
      <c r="R42" s="121"/>
      <c r="S42" s="13">
        <f t="shared" si="4"/>
        <v>60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5</v>
      </c>
      <c r="L43" s="110">
        <f t="shared" si="2"/>
        <v>0</v>
      </c>
      <c r="M43" s="110">
        <f t="shared" si="5"/>
        <v>0</v>
      </c>
      <c r="N43" s="121"/>
      <c r="O43" s="120">
        <f t="shared" si="3"/>
        <v>1</v>
      </c>
      <c r="P43" s="121"/>
      <c r="Q43" s="121"/>
      <c r="R43" s="121"/>
      <c r="S43" s="13">
        <f t="shared" si="4"/>
        <v>5</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43</v>
      </c>
      <c r="L44" s="110">
        <f t="shared" si="2"/>
        <v>0</v>
      </c>
      <c r="M44" s="110">
        <f t="shared" si="5"/>
        <v>0</v>
      </c>
      <c r="N44" s="121"/>
      <c r="O44" s="120">
        <f t="shared" si="3"/>
        <v>10</v>
      </c>
      <c r="P44" s="121"/>
      <c r="Q44" s="121"/>
      <c r="R44" s="121"/>
      <c r="S44" s="13">
        <f t="shared" si="4"/>
        <v>43</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v>5</v>
      </c>
      <c r="L45" s="110">
        <f t="shared" si="2"/>
        <v>0</v>
      </c>
      <c r="M45" s="110">
        <f t="shared" si="5"/>
        <v>0</v>
      </c>
      <c r="N45" s="121"/>
      <c r="O45" s="120">
        <f t="shared" si="3"/>
        <v>1</v>
      </c>
      <c r="P45" s="121"/>
      <c r="Q45" s="121"/>
      <c r="R45" s="121"/>
      <c r="S45" s="13">
        <f t="shared" si="4"/>
        <v>5</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v>2</v>
      </c>
      <c r="L51" s="110">
        <f t="shared" si="2"/>
        <v>0</v>
      </c>
      <c r="M51" s="110">
        <f t="shared" si="5"/>
        <v>0</v>
      </c>
      <c r="N51" s="121"/>
      <c r="O51" s="120">
        <f t="shared" si="3"/>
        <v>0</v>
      </c>
      <c r="P51" s="121"/>
      <c r="Q51" s="121"/>
      <c r="R51" s="121"/>
      <c r="S51" s="13">
        <f t="shared" si="4"/>
        <v>2</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v>58</v>
      </c>
      <c r="L52" s="110">
        <f t="shared" si="2"/>
        <v>0</v>
      </c>
      <c r="M52" s="110">
        <f t="shared" si="5"/>
        <v>0</v>
      </c>
      <c r="N52" s="121"/>
      <c r="O52" s="120">
        <f t="shared" si="3"/>
        <v>14</v>
      </c>
      <c r="P52" s="121"/>
      <c r="Q52" s="121"/>
      <c r="R52" s="121"/>
      <c r="S52" s="13">
        <f t="shared" si="4"/>
        <v>58</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v>3</v>
      </c>
      <c r="L57" s="110">
        <f t="shared" si="2"/>
        <v>0</v>
      </c>
      <c r="M57" s="110">
        <f t="shared" si="5"/>
        <v>0</v>
      </c>
      <c r="N57" s="121"/>
      <c r="O57" s="120">
        <f t="shared" si="3"/>
        <v>0</v>
      </c>
      <c r="P57" s="121"/>
      <c r="Q57" s="121"/>
      <c r="R57" s="121"/>
      <c r="S57" s="13">
        <f t="shared" si="4"/>
        <v>3</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v>6</v>
      </c>
      <c r="L58" s="110">
        <f t="shared" si="2"/>
        <v>0</v>
      </c>
      <c r="M58" s="110">
        <f t="shared" si="5"/>
        <v>0</v>
      </c>
      <c r="N58" s="121"/>
      <c r="O58" s="120">
        <f t="shared" si="3"/>
        <v>1</v>
      </c>
      <c r="P58" s="121"/>
      <c r="Q58" s="121"/>
      <c r="R58" s="121"/>
      <c r="S58" s="13">
        <f t="shared" si="4"/>
        <v>6</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1628</v>
      </c>
    </row>
    <row r="60" spans="1:38" ht="39.950000000000003" customHeight="1" x14ac:dyDescent="0.25">
      <c r="K60" s="162">
        <f>SUMPRODUCT($J$4:$J$58,K4:K58)</f>
        <v>392456.61</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V1:V2"/>
    <mergeCell ref="U1:U2"/>
    <mergeCell ref="A1:C1"/>
    <mergeCell ref="D1:J1"/>
    <mergeCell ref="K1:T1"/>
    <mergeCell ref="X1:X2"/>
    <mergeCell ref="Y1:Y2"/>
    <mergeCell ref="Z1:Z2"/>
    <mergeCell ref="AA1:AA2"/>
    <mergeCell ref="AB1:AB2"/>
    <mergeCell ref="AL1:AL2"/>
    <mergeCell ref="A2:T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hyperlinks>
    <hyperlink ref="E499" r:id="rId1" display="https://www.havan.com.br/mangueira-para-gas-de-cozinha-glp-1-20m-durin-05207.html" xr:uid="{D6CD407B-C5AC-4079-BE83-FC558B009A95}"/>
  </hyperlink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A054-A67B-41B9-AD7A-82D17BBC848F}">
  <sheetPr>
    <tabColor rgb="FF92D050"/>
  </sheetPr>
  <dimension ref="A1:AL649"/>
  <sheetViews>
    <sheetView topLeftCell="A31" zoomScale="70" zoomScaleNormal="70" workbookViewId="0">
      <selection activeCell="E41" sqref="E41"/>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6" style="4" bestFit="1" customWidth="1"/>
    <col min="12"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50</v>
      </c>
      <c r="L4" s="110">
        <f>IF(SUM(U4:AL4)&gt;K4+N4,K4+N4,SUM(U4:AL4))</f>
        <v>0</v>
      </c>
      <c r="M4" s="110">
        <f t="shared" ref="M4:M35" si="0">(SUM(U4:W4))</f>
        <v>0</v>
      </c>
      <c r="N4" s="121"/>
      <c r="O4" s="120">
        <f>ROUND(IF(K4*0.25-0.5&lt;0,0,K4*0.25-0.5),0)-R4-P4</f>
        <v>12</v>
      </c>
      <c r="P4" s="121"/>
      <c r="Q4" s="121"/>
      <c r="R4" s="121"/>
      <c r="S4" s="13">
        <f>K4+N4+P4+Q4-M4</f>
        <v>50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50</v>
      </c>
      <c r="L5" s="110">
        <f t="shared" ref="L5:L58" si="2">IF(SUM(U5:AL5)&gt;K5+N5,K5+N5,SUM(U5:AL5))</f>
        <v>0</v>
      </c>
      <c r="M5" s="110">
        <f t="shared" si="0"/>
        <v>0</v>
      </c>
      <c r="N5" s="121"/>
      <c r="O5" s="120">
        <f t="shared" ref="O5:O58" si="3">ROUND(IF(K5*0.25-0.5&lt;0,0,K5*0.25-0.5),0)-R5-P5</f>
        <v>12</v>
      </c>
      <c r="P5" s="121"/>
      <c r="Q5" s="121"/>
      <c r="R5" s="121"/>
      <c r="S5" s="13">
        <f t="shared" ref="S5:S58" si="4">K5+N5+P5+Q5-M5</f>
        <v>50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100</v>
      </c>
      <c r="L6" s="110">
        <f t="shared" si="2"/>
        <v>0</v>
      </c>
      <c r="M6" s="110">
        <f t="shared" si="0"/>
        <v>0</v>
      </c>
      <c r="N6" s="121"/>
      <c r="O6" s="120">
        <f t="shared" si="3"/>
        <v>25</v>
      </c>
      <c r="P6" s="121"/>
      <c r="Q6" s="121"/>
      <c r="R6" s="121"/>
      <c r="S6" s="13">
        <f t="shared" si="4"/>
        <v>100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250</v>
      </c>
      <c r="L7" s="110">
        <f t="shared" si="2"/>
        <v>0</v>
      </c>
      <c r="M7" s="110">
        <f t="shared" si="0"/>
        <v>0</v>
      </c>
      <c r="N7" s="121"/>
      <c r="O7" s="120">
        <f t="shared" si="3"/>
        <v>62</v>
      </c>
      <c r="P7" s="121"/>
      <c r="Q7" s="121"/>
      <c r="R7" s="121"/>
      <c r="S7" s="13">
        <f t="shared" si="4"/>
        <v>250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300</v>
      </c>
      <c r="L8" s="110">
        <f t="shared" si="2"/>
        <v>0</v>
      </c>
      <c r="M8" s="110">
        <f t="shared" si="0"/>
        <v>0</v>
      </c>
      <c r="N8" s="121"/>
      <c r="O8" s="120">
        <f t="shared" si="3"/>
        <v>75</v>
      </c>
      <c r="P8" s="121"/>
      <c r="Q8" s="121"/>
      <c r="R8" s="121"/>
      <c r="S8" s="13">
        <f t="shared" si="4"/>
        <v>300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30</v>
      </c>
      <c r="L15" s="110">
        <f t="shared" si="2"/>
        <v>0</v>
      </c>
      <c r="M15" s="110">
        <f t="shared" si="0"/>
        <v>0</v>
      </c>
      <c r="N15" s="121"/>
      <c r="O15" s="120">
        <f t="shared" si="3"/>
        <v>7</v>
      </c>
      <c r="P15" s="121"/>
      <c r="Q15" s="121"/>
      <c r="R15" s="121"/>
      <c r="S15" s="13">
        <f t="shared" si="4"/>
        <v>30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v>40</v>
      </c>
      <c r="L17" s="110">
        <f t="shared" si="2"/>
        <v>0</v>
      </c>
      <c r="M17" s="110">
        <f t="shared" si="0"/>
        <v>0</v>
      </c>
      <c r="N17" s="121"/>
      <c r="O17" s="120">
        <f t="shared" si="3"/>
        <v>10</v>
      </c>
      <c r="P17" s="121"/>
      <c r="Q17" s="121"/>
      <c r="R17" s="121"/>
      <c r="S17" s="13">
        <f t="shared" si="4"/>
        <v>40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v>20</v>
      </c>
      <c r="L19" s="110">
        <f t="shared" si="2"/>
        <v>0</v>
      </c>
      <c r="M19" s="110">
        <f t="shared" si="0"/>
        <v>0</v>
      </c>
      <c r="N19" s="121"/>
      <c r="O19" s="120">
        <f t="shared" si="3"/>
        <v>5</v>
      </c>
      <c r="P19" s="121"/>
      <c r="Q19" s="121"/>
      <c r="R19" s="121"/>
      <c r="S19" s="13">
        <f t="shared" si="4"/>
        <v>20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50</v>
      </c>
      <c r="L20" s="110">
        <f t="shared" si="2"/>
        <v>0</v>
      </c>
      <c r="M20" s="110">
        <f t="shared" si="0"/>
        <v>0</v>
      </c>
      <c r="N20" s="121"/>
      <c r="O20" s="120">
        <f t="shared" si="3"/>
        <v>12</v>
      </c>
      <c r="P20" s="121"/>
      <c r="Q20" s="121"/>
      <c r="R20" s="121"/>
      <c r="S20" s="13">
        <f t="shared" si="4"/>
        <v>50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50</v>
      </c>
      <c r="L22" s="110">
        <f t="shared" si="2"/>
        <v>0</v>
      </c>
      <c r="M22" s="110">
        <f t="shared" si="0"/>
        <v>0</v>
      </c>
      <c r="N22" s="121"/>
      <c r="O22" s="120">
        <f t="shared" si="3"/>
        <v>12</v>
      </c>
      <c r="P22" s="121"/>
      <c r="Q22" s="121"/>
      <c r="R22" s="121"/>
      <c r="S22" s="13">
        <f t="shared" si="4"/>
        <v>50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30</v>
      </c>
      <c r="L24" s="110">
        <f t="shared" si="2"/>
        <v>0</v>
      </c>
      <c r="M24" s="110">
        <f t="shared" si="0"/>
        <v>0</v>
      </c>
      <c r="N24" s="121"/>
      <c r="O24" s="120">
        <f t="shared" si="3"/>
        <v>7</v>
      </c>
      <c r="P24" s="121"/>
      <c r="Q24" s="121"/>
      <c r="R24" s="121"/>
      <c r="S24" s="13">
        <f t="shared" si="4"/>
        <v>30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c r="L25" s="110">
        <f t="shared" si="2"/>
        <v>0</v>
      </c>
      <c r="M25" s="110">
        <f t="shared" si="0"/>
        <v>0</v>
      </c>
      <c r="N25" s="121"/>
      <c r="O25" s="120">
        <f t="shared" si="3"/>
        <v>0</v>
      </c>
      <c r="P25" s="121"/>
      <c r="Q25" s="121"/>
      <c r="R25" s="121"/>
      <c r="S25" s="13">
        <f t="shared" si="4"/>
        <v>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v>20</v>
      </c>
      <c r="L26" s="110">
        <f t="shared" si="2"/>
        <v>0</v>
      </c>
      <c r="M26" s="110">
        <f t="shared" si="0"/>
        <v>0</v>
      </c>
      <c r="N26" s="121"/>
      <c r="O26" s="120">
        <f t="shared" si="3"/>
        <v>5</v>
      </c>
      <c r="P26" s="121"/>
      <c r="Q26" s="121"/>
      <c r="R26" s="121"/>
      <c r="S26" s="13">
        <f t="shared" si="4"/>
        <v>20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c r="L27" s="110">
        <f t="shared" si="2"/>
        <v>0</v>
      </c>
      <c r="M27" s="110">
        <f t="shared" si="0"/>
        <v>0</v>
      </c>
      <c r="N27" s="121"/>
      <c r="O27" s="120">
        <f t="shared" si="3"/>
        <v>0</v>
      </c>
      <c r="P27" s="121"/>
      <c r="Q27" s="121"/>
      <c r="R27" s="121"/>
      <c r="S27" s="13">
        <f t="shared" si="4"/>
        <v>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c r="L29" s="110">
        <f t="shared" si="2"/>
        <v>0</v>
      </c>
      <c r="M29" s="110">
        <f t="shared" si="0"/>
        <v>0</v>
      </c>
      <c r="N29" s="121"/>
      <c r="O29" s="120">
        <f t="shared" si="3"/>
        <v>0</v>
      </c>
      <c r="P29" s="121"/>
      <c r="Q29" s="121"/>
      <c r="R29" s="121"/>
      <c r="S29" s="13">
        <f t="shared" si="4"/>
        <v>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30</v>
      </c>
      <c r="L30" s="110">
        <f t="shared" si="2"/>
        <v>0</v>
      </c>
      <c r="M30" s="110">
        <f t="shared" si="0"/>
        <v>0</v>
      </c>
      <c r="N30" s="121"/>
      <c r="O30" s="120">
        <f t="shared" si="3"/>
        <v>7</v>
      </c>
      <c r="P30" s="121"/>
      <c r="Q30" s="121"/>
      <c r="R30" s="121"/>
      <c r="S30" s="13">
        <f t="shared" si="4"/>
        <v>30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30</v>
      </c>
      <c r="L31" s="110">
        <f t="shared" si="2"/>
        <v>0</v>
      </c>
      <c r="M31" s="110">
        <f t="shared" si="0"/>
        <v>0</v>
      </c>
      <c r="N31" s="121"/>
      <c r="O31" s="120">
        <f t="shared" si="3"/>
        <v>7</v>
      </c>
      <c r="P31" s="121"/>
      <c r="Q31" s="121"/>
      <c r="R31" s="121"/>
      <c r="S31" s="13">
        <f t="shared" si="4"/>
        <v>30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80</v>
      </c>
      <c r="L34" s="110">
        <f t="shared" si="2"/>
        <v>0</v>
      </c>
      <c r="M34" s="110">
        <f t="shared" si="0"/>
        <v>0</v>
      </c>
      <c r="N34" s="121"/>
      <c r="O34" s="120">
        <f t="shared" si="3"/>
        <v>20</v>
      </c>
      <c r="P34" s="121"/>
      <c r="Q34" s="121"/>
      <c r="R34" s="121"/>
      <c r="S34" s="13">
        <f t="shared" si="4"/>
        <v>80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50</v>
      </c>
      <c r="L35" s="110">
        <f t="shared" si="2"/>
        <v>0</v>
      </c>
      <c r="M35" s="110">
        <f t="shared" si="0"/>
        <v>0</v>
      </c>
      <c r="N35" s="121"/>
      <c r="O35" s="120">
        <f t="shared" si="3"/>
        <v>12</v>
      </c>
      <c r="P35" s="121"/>
      <c r="Q35" s="121"/>
      <c r="R35" s="121"/>
      <c r="S35" s="13">
        <f t="shared" si="4"/>
        <v>50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(SUM(U36:W36))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20</v>
      </c>
      <c r="L39" s="110">
        <f t="shared" si="2"/>
        <v>0</v>
      </c>
      <c r="M39" s="110">
        <f t="shared" si="5"/>
        <v>0</v>
      </c>
      <c r="N39" s="121"/>
      <c r="O39" s="120">
        <f t="shared" si="3"/>
        <v>5</v>
      </c>
      <c r="P39" s="121"/>
      <c r="Q39" s="121"/>
      <c r="R39" s="121"/>
      <c r="S39" s="13">
        <f t="shared" si="4"/>
        <v>20</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v>50</v>
      </c>
      <c r="L40" s="110">
        <f t="shared" si="2"/>
        <v>0</v>
      </c>
      <c r="M40" s="110">
        <f t="shared" si="5"/>
        <v>0</v>
      </c>
      <c r="N40" s="121"/>
      <c r="O40" s="120">
        <f t="shared" si="3"/>
        <v>12</v>
      </c>
      <c r="P40" s="121"/>
      <c r="Q40" s="121"/>
      <c r="R40" s="121"/>
      <c r="S40" s="13">
        <f t="shared" si="4"/>
        <v>50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c r="L42" s="110">
        <f t="shared" si="2"/>
        <v>0</v>
      </c>
      <c r="M42" s="110">
        <f t="shared" si="5"/>
        <v>0</v>
      </c>
      <c r="N42" s="121"/>
      <c r="O42" s="120">
        <f t="shared" si="3"/>
        <v>0</v>
      </c>
      <c r="P42" s="121"/>
      <c r="Q42" s="121"/>
      <c r="R42" s="121"/>
      <c r="S42" s="13">
        <f t="shared" si="4"/>
        <v>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c r="L44" s="110">
        <f t="shared" si="2"/>
        <v>0</v>
      </c>
      <c r="M44" s="110">
        <f t="shared" si="5"/>
        <v>0</v>
      </c>
      <c r="N44" s="121"/>
      <c r="O44" s="120">
        <f t="shared" si="3"/>
        <v>0</v>
      </c>
      <c r="P44" s="121"/>
      <c r="Q44" s="121"/>
      <c r="R44" s="121"/>
      <c r="S44" s="13">
        <f t="shared" si="4"/>
        <v>0</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v>5</v>
      </c>
      <c r="L45" s="110">
        <f t="shared" si="2"/>
        <v>0</v>
      </c>
      <c r="M45" s="110">
        <f t="shared" si="5"/>
        <v>0</v>
      </c>
      <c r="N45" s="121"/>
      <c r="O45" s="120">
        <f t="shared" si="3"/>
        <v>1</v>
      </c>
      <c r="P45" s="121"/>
      <c r="Q45" s="121"/>
      <c r="R45" s="121"/>
      <c r="S45" s="13">
        <f t="shared" si="4"/>
        <v>5</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1255</v>
      </c>
    </row>
    <row r="60" spans="1:38" ht="39.950000000000003" customHeight="1" x14ac:dyDescent="0.25">
      <c r="K60" s="162">
        <f>SUMPRODUCT($J$4:$J$58,K4:K58)</f>
        <v>278312.7</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AB1:AB2"/>
    <mergeCell ref="AC1:AC2"/>
    <mergeCell ref="A1:C1"/>
    <mergeCell ref="D1:J1"/>
    <mergeCell ref="K1:T1"/>
    <mergeCell ref="U1:U2"/>
    <mergeCell ref="V1:V2"/>
    <mergeCell ref="W1:W2"/>
    <mergeCell ref="AJ1:AJ2"/>
    <mergeCell ref="AK1:AK2"/>
    <mergeCell ref="AL1:AL2"/>
    <mergeCell ref="A2:T2"/>
    <mergeCell ref="A6:A7"/>
    <mergeCell ref="B6:B7"/>
    <mergeCell ref="AD1:AD2"/>
    <mergeCell ref="AE1:AE2"/>
    <mergeCell ref="AF1:AF2"/>
    <mergeCell ref="AG1:AG2"/>
    <mergeCell ref="AH1:AH2"/>
    <mergeCell ref="AI1:AI2"/>
    <mergeCell ref="X1:X2"/>
    <mergeCell ref="Y1:Y2"/>
    <mergeCell ref="Z1:Z2"/>
    <mergeCell ref="AA1:AA2"/>
    <mergeCell ref="A8:A16"/>
    <mergeCell ref="B8:B16"/>
    <mergeCell ref="A17:A19"/>
    <mergeCell ref="B17:B19"/>
    <mergeCell ref="A21:A23"/>
    <mergeCell ref="B21:B23"/>
    <mergeCell ref="A24:A26"/>
    <mergeCell ref="B24:B26"/>
    <mergeCell ref="A27:A33"/>
    <mergeCell ref="B27:B33"/>
    <mergeCell ref="A34:A40"/>
    <mergeCell ref="B34:B40"/>
    <mergeCell ref="A42:A44"/>
    <mergeCell ref="B42:B44"/>
    <mergeCell ref="A46:A49"/>
    <mergeCell ref="B46:B49"/>
    <mergeCell ref="A50:A57"/>
    <mergeCell ref="B50:B57"/>
  </mergeCells>
  <conditionalFormatting sqref="U4:W58 AA4:AF58">
    <cfRule type="cellIs" dxfId="17" priority="1" stopIfTrue="1" operator="greaterThan">
      <formula>0</formula>
    </cfRule>
    <cfRule type="cellIs" dxfId="16" priority="2" stopIfTrue="1" operator="greaterThan">
      <formula>0</formula>
    </cfRule>
    <cfRule type="cellIs" dxfId="15" priority="3" stopIfTrue="1" operator="greaterThan">
      <formula>0</formula>
    </cfRule>
  </conditionalFormatting>
  <hyperlinks>
    <hyperlink ref="E499" r:id="rId1" display="https://www.havan.com.br/mangueira-para-gas-de-cozinha-glp-1-20m-durin-05207.html" xr:uid="{214009A3-5958-44A1-8524-8B8FD2F276D4}"/>
  </hyperlink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L649"/>
  <sheetViews>
    <sheetView topLeftCell="A31" zoomScale="70" zoomScaleNormal="70" workbookViewId="0">
      <selection activeCell="D41" sqref="D41"/>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7.85546875" style="4" bestFit="1" customWidth="1"/>
    <col min="12"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3</v>
      </c>
      <c r="L4" s="110">
        <f>IF(SUM(U4:AL4)&gt;K4+N4,K4+N4,SUM(U4:AL4))</f>
        <v>0</v>
      </c>
      <c r="M4" s="110">
        <f t="shared" ref="M4:M35" si="0">(SUM(U4:W4))</f>
        <v>0</v>
      </c>
      <c r="N4" s="121"/>
      <c r="O4" s="120">
        <f>ROUND(IF(K4*0.25-0.5&lt;0,0,K4*0.25-0.5),0)-R4-P4</f>
        <v>0</v>
      </c>
      <c r="P4" s="121"/>
      <c r="Q4" s="121"/>
      <c r="R4" s="121"/>
      <c r="S4" s="13">
        <f>K4+N4+P4+Q4-M4</f>
        <v>3</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20</v>
      </c>
      <c r="L5" s="110">
        <f t="shared" ref="L5:L58" si="2">IF(SUM(U5:AL5)&gt;K5+N5,K5+N5,SUM(U5:AL5))</f>
        <v>0</v>
      </c>
      <c r="M5" s="110">
        <f t="shared" si="0"/>
        <v>0</v>
      </c>
      <c r="N5" s="121"/>
      <c r="O5" s="120">
        <f t="shared" ref="O5:O58" si="3">ROUND(IF(K5*0.25-0.5&lt;0,0,K5*0.25-0.5),0)-R5-P5</f>
        <v>5</v>
      </c>
      <c r="P5" s="121"/>
      <c r="Q5" s="121"/>
      <c r="R5" s="121"/>
      <c r="S5" s="13">
        <f t="shared" ref="S5:S58" si="4">K5+N5+P5+Q5-M5</f>
        <v>20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30</v>
      </c>
      <c r="L6" s="110">
        <f t="shared" si="2"/>
        <v>0</v>
      </c>
      <c r="M6" s="110">
        <f t="shared" si="0"/>
        <v>0</v>
      </c>
      <c r="N6" s="121"/>
      <c r="O6" s="120">
        <f t="shared" si="3"/>
        <v>7</v>
      </c>
      <c r="P6" s="121"/>
      <c r="Q6" s="121"/>
      <c r="R6" s="121"/>
      <c r="S6" s="13">
        <f t="shared" si="4"/>
        <v>30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60</v>
      </c>
      <c r="L7" s="110">
        <f t="shared" si="2"/>
        <v>0</v>
      </c>
      <c r="M7" s="110">
        <f t="shared" si="0"/>
        <v>0</v>
      </c>
      <c r="N7" s="121"/>
      <c r="O7" s="120">
        <f t="shared" si="3"/>
        <v>15</v>
      </c>
      <c r="P7" s="121"/>
      <c r="Q7" s="121"/>
      <c r="R7" s="121"/>
      <c r="S7" s="13">
        <f t="shared" si="4"/>
        <v>60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c r="L8" s="110">
        <f t="shared" si="2"/>
        <v>0</v>
      </c>
      <c r="M8" s="110">
        <f t="shared" si="0"/>
        <v>0</v>
      </c>
      <c r="N8" s="121"/>
      <c r="O8" s="120">
        <f t="shared" si="3"/>
        <v>0</v>
      </c>
      <c r="P8" s="121"/>
      <c r="Q8" s="121"/>
      <c r="R8" s="121"/>
      <c r="S8" s="13">
        <f t="shared" si="4"/>
        <v>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v>3</v>
      </c>
      <c r="L9" s="110">
        <f t="shared" si="2"/>
        <v>0</v>
      </c>
      <c r="M9" s="110">
        <f t="shared" si="0"/>
        <v>0</v>
      </c>
      <c r="N9" s="121"/>
      <c r="O9" s="120">
        <f t="shared" si="3"/>
        <v>0</v>
      </c>
      <c r="P9" s="121"/>
      <c r="Q9" s="121"/>
      <c r="R9" s="121"/>
      <c r="S9" s="13">
        <f t="shared" si="4"/>
        <v>3</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3</v>
      </c>
      <c r="L12" s="110">
        <f t="shared" si="2"/>
        <v>0</v>
      </c>
      <c r="M12" s="110">
        <f t="shared" si="0"/>
        <v>0</v>
      </c>
      <c r="N12" s="121"/>
      <c r="O12" s="120">
        <f t="shared" si="3"/>
        <v>0</v>
      </c>
      <c r="P12" s="121"/>
      <c r="Q12" s="121"/>
      <c r="R12" s="121"/>
      <c r="S12" s="13">
        <f t="shared" si="4"/>
        <v>3</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3</v>
      </c>
      <c r="L15" s="110">
        <f t="shared" si="2"/>
        <v>0</v>
      </c>
      <c r="M15" s="110">
        <f t="shared" si="0"/>
        <v>0</v>
      </c>
      <c r="N15" s="121"/>
      <c r="O15" s="120">
        <f t="shared" si="3"/>
        <v>0</v>
      </c>
      <c r="P15" s="121"/>
      <c r="Q15" s="121"/>
      <c r="R15" s="121"/>
      <c r="S15" s="13">
        <f t="shared" si="4"/>
        <v>3</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12</v>
      </c>
      <c r="L20" s="110">
        <f t="shared" si="2"/>
        <v>0</v>
      </c>
      <c r="M20" s="110">
        <f t="shared" si="0"/>
        <v>0</v>
      </c>
      <c r="N20" s="121"/>
      <c r="O20" s="120">
        <f t="shared" si="3"/>
        <v>3</v>
      </c>
      <c r="P20" s="121"/>
      <c r="Q20" s="121"/>
      <c r="R20" s="121"/>
      <c r="S20" s="13">
        <f t="shared" si="4"/>
        <v>12</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3</v>
      </c>
      <c r="L21" s="110">
        <f t="shared" si="2"/>
        <v>0</v>
      </c>
      <c r="M21" s="110">
        <f t="shared" si="0"/>
        <v>0</v>
      </c>
      <c r="N21" s="121"/>
      <c r="O21" s="120">
        <f t="shared" si="3"/>
        <v>0</v>
      </c>
      <c r="P21" s="121"/>
      <c r="Q21" s="121"/>
      <c r="R21" s="121"/>
      <c r="S21" s="13">
        <f t="shared" si="4"/>
        <v>3</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c r="L22" s="110">
        <f t="shared" si="2"/>
        <v>0</v>
      </c>
      <c r="M22" s="110">
        <f t="shared" si="0"/>
        <v>0</v>
      </c>
      <c r="N22" s="121"/>
      <c r="O22" s="120">
        <f t="shared" si="3"/>
        <v>0</v>
      </c>
      <c r="P22" s="121"/>
      <c r="Q22" s="121"/>
      <c r="R22" s="121"/>
      <c r="S22" s="13">
        <f t="shared" si="4"/>
        <v>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15</v>
      </c>
      <c r="L24" s="110">
        <f t="shared" si="2"/>
        <v>0</v>
      </c>
      <c r="M24" s="110">
        <f t="shared" si="0"/>
        <v>0</v>
      </c>
      <c r="N24" s="121"/>
      <c r="O24" s="120">
        <f t="shared" si="3"/>
        <v>3</v>
      </c>
      <c r="P24" s="121"/>
      <c r="Q24" s="121"/>
      <c r="R24" s="121"/>
      <c r="S24" s="13">
        <f t="shared" si="4"/>
        <v>15</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27</v>
      </c>
      <c r="L25" s="110">
        <f t="shared" si="2"/>
        <v>0</v>
      </c>
      <c r="M25" s="110">
        <f t="shared" si="0"/>
        <v>0</v>
      </c>
      <c r="N25" s="121"/>
      <c r="O25" s="120">
        <f t="shared" si="3"/>
        <v>6</v>
      </c>
      <c r="P25" s="121"/>
      <c r="Q25" s="121"/>
      <c r="R25" s="121"/>
      <c r="S25" s="13">
        <f t="shared" si="4"/>
        <v>27</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c r="L27" s="110">
        <f t="shared" si="2"/>
        <v>0</v>
      </c>
      <c r="M27" s="110">
        <f t="shared" si="0"/>
        <v>0</v>
      </c>
      <c r="N27" s="121"/>
      <c r="O27" s="120">
        <f t="shared" si="3"/>
        <v>0</v>
      </c>
      <c r="P27" s="121"/>
      <c r="Q27" s="121"/>
      <c r="R27" s="121"/>
      <c r="S27" s="13">
        <f t="shared" si="4"/>
        <v>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c r="L29" s="110">
        <f t="shared" si="2"/>
        <v>0</v>
      </c>
      <c r="M29" s="110">
        <f t="shared" si="0"/>
        <v>0</v>
      </c>
      <c r="N29" s="121"/>
      <c r="O29" s="120">
        <f t="shared" si="3"/>
        <v>0</v>
      </c>
      <c r="P29" s="121"/>
      <c r="Q29" s="121"/>
      <c r="R29" s="121"/>
      <c r="S29" s="13">
        <f t="shared" si="4"/>
        <v>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c r="L31" s="110">
        <f t="shared" si="2"/>
        <v>0</v>
      </c>
      <c r="M31" s="110">
        <f t="shared" si="0"/>
        <v>0</v>
      </c>
      <c r="N31" s="121"/>
      <c r="O31" s="120">
        <f t="shared" si="3"/>
        <v>0</v>
      </c>
      <c r="P31" s="121"/>
      <c r="Q31" s="121"/>
      <c r="R31" s="121"/>
      <c r="S31" s="13">
        <f t="shared" si="4"/>
        <v>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v>6</v>
      </c>
      <c r="L32" s="110">
        <f t="shared" si="2"/>
        <v>0</v>
      </c>
      <c r="M32" s="110">
        <f t="shared" si="0"/>
        <v>0</v>
      </c>
      <c r="N32" s="121"/>
      <c r="O32" s="120">
        <f t="shared" si="3"/>
        <v>1</v>
      </c>
      <c r="P32" s="121"/>
      <c r="Q32" s="121"/>
      <c r="R32" s="121"/>
      <c r="S32" s="13">
        <f t="shared" si="4"/>
        <v>6</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42</v>
      </c>
      <c r="L34" s="110">
        <f t="shared" si="2"/>
        <v>0</v>
      </c>
      <c r="M34" s="110">
        <f t="shared" si="0"/>
        <v>0</v>
      </c>
      <c r="N34" s="121"/>
      <c r="O34" s="120">
        <f t="shared" si="3"/>
        <v>10</v>
      </c>
      <c r="P34" s="121"/>
      <c r="Q34" s="121"/>
      <c r="R34" s="121"/>
      <c r="S34" s="13">
        <f t="shared" si="4"/>
        <v>42</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c r="L35" s="110">
        <f t="shared" si="2"/>
        <v>0</v>
      </c>
      <c r="M35" s="110">
        <f t="shared" si="0"/>
        <v>0</v>
      </c>
      <c r="N35" s="121"/>
      <c r="O35" s="120">
        <f t="shared" si="3"/>
        <v>0</v>
      </c>
      <c r="P35" s="121"/>
      <c r="Q35" s="121"/>
      <c r="R35" s="121"/>
      <c r="S35" s="13">
        <f t="shared" si="4"/>
        <v>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(SUM(U36:W36))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3</v>
      </c>
      <c r="L39" s="110">
        <f t="shared" si="2"/>
        <v>0</v>
      </c>
      <c r="M39" s="110">
        <f t="shared" si="5"/>
        <v>0</v>
      </c>
      <c r="N39" s="121"/>
      <c r="O39" s="120">
        <f t="shared" si="3"/>
        <v>0</v>
      </c>
      <c r="P39" s="121"/>
      <c r="Q39" s="121"/>
      <c r="R39" s="121"/>
      <c r="S39" s="13">
        <f t="shared" si="4"/>
        <v>3</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v>12</v>
      </c>
      <c r="L40" s="110">
        <f t="shared" si="2"/>
        <v>0</v>
      </c>
      <c r="M40" s="110">
        <f t="shared" si="5"/>
        <v>0</v>
      </c>
      <c r="N40" s="121"/>
      <c r="O40" s="120">
        <f t="shared" si="3"/>
        <v>3</v>
      </c>
      <c r="P40" s="121"/>
      <c r="Q40" s="121"/>
      <c r="R40" s="121"/>
      <c r="S40" s="13">
        <f t="shared" si="4"/>
        <v>12</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v>20</v>
      </c>
      <c r="L41" s="110">
        <f t="shared" si="2"/>
        <v>0</v>
      </c>
      <c r="M41" s="110">
        <f t="shared" si="5"/>
        <v>0</v>
      </c>
      <c r="N41" s="121"/>
      <c r="O41" s="120">
        <f t="shared" si="3"/>
        <v>5</v>
      </c>
      <c r="P41" s="121"/>
      <c r="Q41" s="121"/>
      <c r="R41" s="121"/>
      <c r="S41" s="13">
        <f t="shared" si="4"/>
        <v>20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3</v>
      </c>
      <c r="L42" s="110">
        <f t="shared" si="2"/>
        <v>0</v>
      </c>
      <c r="M42" s="110">
        <f t="shared" si="5"/>
        <v>0</v>
      </c>
      <c r="N42" s="121"/>
      <c r="O42" s="120">
        <f t="shared" si="3"/>
        <v>0</v>
      </c>
      <c r="P42" s="121"/>
      <c r="Q42" s="121"/>
      <c r="R42" s="121"/>
      <c r="S42" s="13">
        <f t="shared" si="4"/>
        <v>3</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c r="L44" s="110">
        <f t="shared" si="2"/>
        <v>0</v>
      </c>
      <c r="M44" s="110">
        <f t="shared" si="5"/>
        <v>0</v>
      </c>
      <c r="N44" s="121"/>
      <c r="O44" s="120">
        <f t="shared" si="3"/>
        <v>0</v>
      </c>
      <c r="P44" s="121"/>
      <c r="Q44" s="121"/>
      <c r="R44" s="121"/>
      <c r="S44" s="13">
        <f t="shared" si="4"/>
        <v>0</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v>15</v>
      </c>
      <c r="L55" s="110">
        <f t="shared" si="2"/>
        <v>0</v>
      </c>
      <c r="M55" s="110">
        <f t="shared" si="5"/>
        <v>0</v>
      </c>
      <c r="N55" s="121"/>
      <c r="O55" s="120">
        <f t="shared" si="3"/>
        <v>3</v>
      </c>
      <c r="P55" s="121"/>
      <c r="Q55" s="121"/>
      <c r="R55" s="121"/>
      <c r="S55" s="13">
        <f t="shared" si="4"/>
        <v>15</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v>15</v>
      </c>
      <c r="L56" s="110">
        <f t="shared" si="2"/>
        <v>0</v>
      </c>
      <c r="M56" s="110">
        <f t="shared" si="5"/>
        <v>0</v>
      </c>
      <c r="N56" s="121"/>
      <c r="O56" s="120">
        <f t="shared" si="3"/>
        <v>3</v>
      </c>
      <c r="P56" s="121"/>
      <c r="Q56" s="121"/>
      <c r="R56" s="121"/>
      <c r="S56" s="13">
        <f t="shared" si="4"/>
        <v>15</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v>15</v>
      </c>
      <c r="L58" s="110">
        <f t="shared" si="2"/>
        <v>0</v>
      </c>
      <c r="M58" s="110">
        <f t="shared" si="5"/>
        <v>0</v>
      </c>
      <c r="N58" s="121"/>
      <c r="O58" s="120">
        <f t="shared" si="3"/>
        <v>3</v>
      </c>
      <c r="P58" s="121"/>
      <c r="Q58" s="121"/>
      <c r="R58" s="121"/>
      <c r="S58" s="13">
        <f t="shared" si="4"/>
        <v>15</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310</v>
      </c>
    </row>
    <row r="60" spans="1:38" ht="39.950000000000003" customHeight="1" x14ac:dyDescent="0.25">
      <c r="K60" s="162">
        <f>SUMPRODUCT($J$4:$J$58,K4:K58)</f>
        <v>72504.76999999999</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T3" xr:uid="{00000000-0001-0000-0100-000000000000}"/>
  <mergeCells count="42">
    <mergeCell ref="Y1:Y2"/>
    <mergeCell ref="Z1:Z2"/>
    <mergeCell ref="V1:V2"/>
    <mergeCell ref="U1:U2"/>
    <mergeCell ref="AJ1:AJ2"/>
    <mergeCell ref="AE1:AE2"/>
    <mergeCell ref="A1:C1"/>
    <mergeCell ref="D1:J1"/>
    <mergeCell ref="K1:T1"/>
    <mergeCell ref="AL1:AL2"/>
    <mergeCell ref="A2:T2"/>
    <mergeCell ref="AG1:AG2"/>
    <mergeCell ref="AH1:AH2"/>
    <mergeCell ref="AI1:AI2"/>
    <mergeCell ref="AF1:AF2"/>
    <mergeCell ref="AK1:AK2"/>
    <mergeCell ref="AA1:AA2"/>
    <mergeCell ref="AB1:AB2"/>
    <mergeCell ref="AC1:AC2"/>
    <mergeCell ref="AD1:AD2"/>
    <mergeCell ref="W1:W2"/>
    <mergeCell ref="X1:X2"/>
    <mergeCell ref="A6:A7"/>
    <mergeCell ref="B6:B7"/>
    <mergeCell ref="A8:A16"/>
    <mergeCell ref="B8:B16"/>
    <mergeCell ref="A17:A19"/>
    <mergeCell ref="B17:B19"/>
    <mergeCell ref="A21:A23"/>
    <mergeCell ref="B21:B23"/>
    <mergeCell ref="A24:A26"/>
    <mergeCell ref="B24:B26"/>
    <mergeCell ref="A27:A33"/>
    <mergeCell ref="B27:B33"/>
    <mergeCell ref="A50:A57"/>
    <mergeCell ref="B50:B57"/>
    <mergeCell ref="A34:A40"/>
    <mergeCell ref="B34:B40"/>
    <mergeCell ref="A42:A44"/>
    <mergeCell ref="B42:B44"/>
    <mergeCell ref="A46:A49"/>
    <mergeCell ref="B46:B49"/>
  </mergeCells>
  <conditionalFormatting sqref="U4:W58 AA4:AF58">
    <cfRule type="cellIs" dxfId="14" priority="1" stopIfTrue="1" operator="greaterThan">
      <formula>0</formula>
    </cfRule>
    <cfRule type="cellIs" dxfId="13" priority="2" stopIfTrue="1" operator="greaterThan">
      <formula>0</formula>
    </cfRule>
    <cfRule type="cellIs" dxfId="12" priority="3" stopIfTrue="1" operator="greaterThan">
      <formula>0</formula>
    </cfRule>
  </conditionalFormatting>
  <hyperlinks>
    <hyperlink ref="E499" r:id="rId1" display="https://www.havan.com.br/mangueira-para-gas-de-cozinha-glp-1-20m-durin-05207.html" xr:uid="{4D90F1DF-4CB0-4E8B-AE12-57E5782913A4}"/>
  </hyperlink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2D8-3803-4747-966C-3AE0DE62DAE4}">
  <sheetPr>
    <tabColor rgb="FF92D050"/>
  </sheetPr>
  <dimension ref="A1:AL649"/>
  <sheetViews>
    <sheetView topLeftCell="A26" zoomScale="70" zoomScaleNormal="70" workbookViewId="0">
      <selection activeCell="E35" sqref="E35"/>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7.85546875" style="4" bestFit="1" customWidth="1"/>
    <col min="12" max="14" width="13.85546875" style="4" customWidth="1"/>
    <col min="15" max="15" width="18.5703125" style="4" customWidth="1"/>
    <col min="16" max="18" width="13.85546875" style="4"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2</v>
      </c>
      <c r="L4" s="110">
        <f>IF(SUM(U4:AL4)&gt;K4+N4,K4+N4,SUM(U4:AL4))</f>
        <v>0</v>
      </c>
      <c r="M4" s="110">
        <f t="shared" ref="M4:M35" si="0">(SUM(U4:W4))</f>
        <v>0</v>
      </c>
      <c r="N4" s="121"/>
      <c r="O4" s="120">
        <f>ROUND(IF(K4*0.25-0.5&lt;0,0,K4*0.25-0.5),0)-R4-P4</f>
        <v>0</v>
      </c>
      <c r="P4" s="121"/>
      <c r="Q4" s="121"/>
      <c r="R4" s="121"/>
      <c r="S4" s="13">
        <f>K4+N4+P4+Q4-M4</f>
        <v>2</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0</v>
      </c>
      <c r="L5" s="110">
        <f t="shared" ref="L5:L58" si="2">IF(SUM(U5:AL5)&gt;K5+N5,K5+N5,SUM(U5:AL5))</f>
        <v>0</v>
      </c>
      <c r="M5" s="110">
        <f t="shared" si="0"/>
        <v>0</v>
      </c>
      <c r="N5" s="121"/>
      <c r="O5" s="120">
        <f t="shared" ref="O5:O58" si="3">ROUND(IF(K5*0.25-0.5&lt;0,0,K5*0.25-0.5),0)-R5-P5</f>
        <v>0</v>
      </c>
      <c r="P5" s="121"/>
      <c r="Q5" s="121"/>
      <c r="R5" s="121"/>
      <c r="S5" s="13">
        <f t="shared" ref="S5:S58" si="4">K5+N5+P5+Q5-M5</f>
        <v>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21</v>
      </c>
      <c r="L6" s="110">
        <f t="shared" si="2"/>
        <v>0</v>
      </c>
      <c r="M6" s="110">
        <f t="shared" si="0"/>
        <v>0</v>
      </c>
      <c r="N6" s="121"/>
      <c r="O6" s="120">
        <f t="shared" si="3"/>
        <v>5</v>
      </c>
      <c r="P6" s="121"/>
      <c r="Q6" s="121"/>
      <c r="R6" s="121"/>
      <c r="S6" s="13">
        <f t="shared" si="4"/>
        <v>21</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24</v>
      </c>
      <c r="L7" s="110">
        <f t="shared" si="2"/>
        <v>0</v>
      </c>
      <c r="M7" s="110">
        <f t="shared" si="0"/>
        <v>0</v>
      </c>
      <c r="N7" s="121"/>
      <c r="O7" s="120">
        <f t="shared" si="3"/>
        <v>6</v>
      </c>
      <c r="P7" s="121"/>
      <c r="Q7" s="121"/>
      <c r="R7" s="121"/>
      <c r="S7" s="13">
        <f t="shared" si="4"/>
        <v>24</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20</v>
      </c>
      <c r="L8" s="110">
        <f t="shared" si="2"/>
        <v>0</v>
      </c>
      <c r="M8" s="110">
        <f t="shared" si="0"/>
        <v>0</v>
      </c>
      <c r="N8" s="121"/>
      <c r="O8" s="120">
        <f t="shared" si="3"/>
        <v>5</v>
      </c>
      <c r="P8" s="121"/>
      <c r="Q8" s="121"/>
      <c r="R8" s="121"/>
      <c r="S8" s="13">
        <f t="shared" si="4"/>
        <v>20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20</v>
      </c>
      <c r="L11" s="110">
        <f t="shared" si="2"/>
        <v>0</v>
      </c>
      <c r="M11" s="110">
        <f t="shared" si="0"/>
        <v>0</v>
      </c>
      <c r="N11" s="121"/>
      <c r="O11" s="120">
        <f t="shared" si="3"/>
        <v>5</v>
      </c>
      <c r="P11" s="121"/>
      <c r="Q11" s="121"/>
      <c r="R11" s="121"/>
      <c r="S11" s="13">
        <f t="shared" si="4"/>
        <v>20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13</v>
      </c>
      <c r="L15" s="110">
        <f t="shared" si="2"/>
        <v>0</v>
      </c>
      <c r="M15" s="110">
        <f t="shared" si="0"/>
        <v>0</v>
      </c>
      <c r="N15" s="121"/>
      <c r="O15" s="120">
        <f t="shared" si="3"/>
        <v>3</v>
      </c>
      <c r="P15" s="121"/>
      <c r="Q15" s="121"/>
      <c r="R15" s="121"/>
      <c r="S15" s="13">
        <f t="shared" si="4"/>
        <v>13</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3</v>
      </c>
      <c r="L20" s="110">
        <f t="shared" si="2"/>
        <v>0</v>
      </c>
      <c r="M20" s="110">
        <f t="shared" si="0"/>
        <v>0</v>
      </c>
      <c r="N20" s="121"/>
      <c r="O20" s="120">
        <f t="shared" si="3"/>
        <v>0</v>
      </c>
      <c r="P20" s="121"/>
      <c r="Q20" s="121"/>
      <c r="R20" s="121"/>
      <c r="S20" s="13">
        <f t="shared" si="4"/>
        <v>3</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c r="L22" s="110">
        <f t="shared" si="2"/>
        <v>0</v>
      </c>
      <c r="M22" s="110">
        <f t="shared" si="0"/>
        <v>0</v>
      </c>
      <c r="N22" s="121"/>
      <c r="O22" s="120">
        <f t="shared" si="3"/>
        <v>0</v>
      </c>
      <c r="P22" s="121"/>
      <c r="Q22" s="121"/>
      <c r="R22" s="121"/>
      <c r="S22" s="13">
        <f t="shared" si="4"/>
        <v>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c r="L24" s="110">
        <f t="shared" si="2"/>
        <v>0</v>
      </c>
      <c r="M24" s="110">
        <f t="shared" si="0"/>
        <v>0</v>
      </c>
      <c r="N24" s="121"/>
      <c r="O24" s="120">
        <f t="shared" si="3"/>
        <v>0</v>
      </c>
      <c r="P24" s="121"/>
      <c r="Q24" s="121"/>
      <c r="R24" s="121"/>
      <c r="S24" s="13">
        <f t="shared" si="4"/>
        <v>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c r="L25" s="110">
        <f t="shared" si="2"/>
        <v>0</v>
      </c>
      <c r="M25" s="110">
        <f t="shared" si="0"/>
        <v>0</v>
      </c>
      <c r="N25" s="121"/>
      <c r="O25" s="120">
        <f t="shared" si="3"/>
        <v>0</v>
      </c>
      <c r="P25" s="121"/>
      <c r="Q25" s="121"/>
      <c r="R25" s="121"/>
      <c r="S25" s="13">
        <f t="shared" si="4"/>
        <v>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c r="L27" s="110">
        <f t="shared" si="2"/>
        <v>0</v>
      </c>
      <c r="M27" s="110">
        <f t="shared" si="0"/>
        <v>0</v>
      </c>
      <c r="N27" s="121"/>
      <c r="O27" s="120">
        <f t="shared" si="3"/>
        <v>0</v>
      </c>
      <c r="P27" s="121"/>
      <c r="Q27" s="121"/>
      <c r="R27" s="121"/>
      <c r="S27" s="13">
        <f t="shared" si="4"/>
        <v>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10</v>
      </c>
      <c r="L29" s="110">
        <f t="shared" si="2"/>
        <v>0</v>
      </c>
      <c r="M29" s="110">
        <f t="shared" si="0"/>
        <v>0</v>
      </c>
      <c r="N29" s="121"/>
      <c r="O29" s="120">
        <f t="shared" si="3"/>
        <v>2</v>
      </c>
      <c r="P29" s="121"/>
      <c r="Q29" s="121"/>
      <c r="R29" s="121"/>
      <c r="S29" s="13">
        <f t="shared" si="4"/>
        <v>10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c r="L31" s="110">
        <f t="shared" si="2"/>
        <v>0</v>
      </c>
      <c r="M31" s="110">
        <f t="shared" si="0"/>
        <v>0</v>
      </c>
      <c r="N31" s="121"/>
      <c r="O31" s="120">
        <f t="shared" si="3"/>
        <v>0</v>
      </c>
      <c r="P31" s="121"/>
      <c r="Q31" s="121"/>
      <c r="R31" s="121"/>
      <c r="S31" s="13">
        <f t="shared" si="4"/>
        <v>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20</v>
      </c>
      <c r="L34" s="110">
        <f t="shared" si="2"/>
        <v>0</v>
      </c>
      <c r="M34" s="110">
        <f t="shared" si="0"/>
        <v>0</v>
      </c>
      <c r="N34" s="121"/>
      <c r="O34" s="120">
        <f t="shared" si="3"/>
        <v>5</v>
      </c>
      <c r="P34" s="121"/>
      <c r="Q34" s="121"/>
      <c r="R34" s="121"/>
      <c r="S34" s="13">
        <f t="shared" si="4"/>
        <v>20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20</v>
      </c>
      <c r="L35" s="110">
        <f t="shared" si="2"/>
        <v>0</v>
      </c>
      <c r="M35" s="110">
        <f t="shared" si="0"/>
        <v>0</v>
      </c>
      <c r="N35" s="121"/>
      <c r="O35" s="120">
        <f t="shared" si="3"/>
        <v>5</v>
      </c>
      <c r="P35" s="121"/>
      <c r="Q35" s="121"/>
      <c r="R35" s="121"/>
      <c r="S35" s="13">
        <f t="shared" si="4"/>
        <v>20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(SUM(U36:W36))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1</v>
      </c>
      <c r="L39" s="110">
        <f t="shared" si="2"/>
        <v>0</v>
      </c>
      <c r="M39" s="110">
        <f t="shared" si="5"/>
        <v>0</v>
      </c>
      <c r="N39" s="121"/>
      <c r="O39" s="120">
        <f t="shared" si="3"/>
        <v>0</v>
      </c>
      <c r="P39" s="121"/>
      <c r="Q39" s="121"/>
      <c r="R39" s="121"/>
      <c r="S39" s="13">
        <f t="shared" si="4"/>
        <v>1</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5</v>
      </c>
      <c r="L42" s="110">
        <f t="shared" si="2"/>
        <v>0</v>
      </c>
      <c r="M42" s="110">
        <f t="shared" si="5"/>
        <v>0</v>
      </c>
      <c r="N42" s="121"/>
      <c r="O42" s="120">
        <f t="shared" si="3"/>
        <v>1</v>
      </c>
      <c r="P42" s="121"/>
      <c r="Q42" s="121"/>
      <c r="R42" s="121"/>
      <c r="S42" s="13">
        <f t="shared" si="4"/>
        <v>5</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5</v>
      </c>
      <c r="L43" s="110">
        <f t="shared" si="2"/>
        <v>0</v>
      </c>
      <c r="M43" s="110">
        <f t="shared" si="5"/>
        <v>0</v>
      </c>
      <c r="N43" s="121"/>
      <c r="O43" s="120">
        <f t="shared" si="3"/>
        <v>1</v>
      </c>
      <c r="P43" s="121"/>
      <c r="Q43" s="121"/>
      <c r="R43" s="121"/>
      <c r="S43" s="13">
        <f t="shared" si="4"/>
        <v>5</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5</v>
      </c>
      <c r="L44" s="110">
        <f t="shared" si="2"/>
        <v>0</v>
      </c>
      <c r="M44" s="110">
        <f t="shared" si="5"/>
        <v>0</v>
      </c>
      <c r="N44" s="121"/>
      <c r="O44" s="120">
        <f t="shared" si="3"/>
        <v>1</v>
      </c>
      <c r="P44" s="121"/>
      <c r="Q44" s="121"/>
      <c r="R44" s="121"/>
      <c r="S44" s="13">
        <f t="shared" si="4"/>
        <v>5</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169</v>
      </c>
    </row>
    <row r="60" spans="1:38" ht="39.950000000000003" customHeight="1" x14ac:dyDescent="0.25">
      <c r="K60" s="162">
        <f>SUMPRODUCT($J$4:$J$58,K4:K58)</f>
        <v>23315.850000000002</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T3" xr:uid="{6904D2D8-3803-4747-966C-3AE0DE62DAE4}"/>
  <mergeCells count="42">
    <mergeCell ref="A1:C1"/>
    <mergeCell ref="D1:J1"/>
    <mergeCell ref="K1:T1"/>
    <mergeCell ref="A2:T2"/>
    <mergeCell ref="AL1:AL2"/>
    <mergeCell ref="V1:V2"/>
    <mergeCell ref="AI1:AI2"/>
    <mergeCell ref="AJ1:AJ2"/>
    <mergeCell ref="AK1:AK2"/>
    <mergeCell ref="AC1:AC2"/>
    <mergeCell ref="AD1:AD2"/>
    <mergeCell ref="AE1:AE2"/>
    <mergeCell ref="AF1:AF2"/>
    <mergeCell ref="AG1:AG2"/>
    <mergeCell ref="AH1:AH2"/>
    <mergeCell ref="W1:W2"/>
    <mergeCell ref="Y1:Y2"/>
    <mergeCell ref="Z1:Z2"/>
    <mergeCell ref="AA1:AA2"/>
    <mergeCell ref="AB1:AB2"/>
    <mergeCell ref="U1:U2"/>
    <mergeCell ref="X1:X2"/>
    <mergeCell ref="A6:A7"/>
    <mergeCell ref="B6:B7"/>
    <mergeCell ref="A8:A16"/>
    <mergeCell ref="B8:B16"/>
    <mergeCell ref="A17:A19"/>
    <mergeCell ref="B17:B19"/>
    <mergeCell ref="A21:A23"/>
    <mergeCell ref="B21:B23"/>
    <mergeCell ref="A24:A26"/>
    <mergeCell ref="B24:B26"/>
    <mergeCell ref="A27:A33"/>
    <mergeCell ref="B27:B33"/>
    <mergeCell ref="A50:A57"/>
    <mergeCell ref="B50:B57"/>
    <mergeCell ref="A34:A40"/>
    <mergeCell ref="B34:B40"/>
    <mergeCell ref="A42:A44"/>
    <mergeCell ref="B42:B44"/>
    <mergeCell ref="A46:A49"/>
    <mergeCell ref="B46:B49"/>
  </mergeCells>
  <conditionalFormatting sqref="U4:W58 AA4:AF58">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hyperlinks>
    <hyperlink ref="E499" r:id="rId1" display="https://www.havan.com.br/mangueira-para-gas-de-cozinha-glp-1-20m-durin-05207.html" xr:uid="{D1CDB7F4-2744-4B34-A00E-FA3768B80944}"/>
  </hyperlink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DC9-FFE1-4C7A-83F3-8014CBDE0F06}">
  <sheetPr>
    <tabColor rgb="FF92D050"/>
  </sheetPr>
  <dimension ref="A1:AL649"/>
  <sheetViews>
    <sheetView topLeftCell="A30" zoomScale="70" zoomScaleNormal="70" workbookViewId="0">
      <selection activeCell="E41" sqref="E41"/>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7.85546875" style="4" bestFit="1" customWidth="1"/>
    <col min="12" max="14" width="13.85546875" style="4" customWidth="1"/>
    <col min="15" max="15" width="18.5703125" style="4" customWidth="1"/>
    <col min="16" max="18" width="13.85546875" style="4"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4</v>
      </c>
      <c r="L4" s="110">
        <f>IF(SUM(U4:AL4)&gt;K4+N4,K4+N4,SUM(U4:AL4))</f>
        <v>0</v>
      </c>
      <c r="M4" s="110">
        <f t="shared" ref="M4:M35" si="0">(SUM(U4:W4))</f>
        <v>0</v>
      </c>
      <c r="N4" s="121"/>
      <c r="O4" s="120">
        <f>ROUND(IF(K4*0.25-0.5&lt;0,0,K4*0.25-0.5),0)-R4-P4</f>
        <v>1</v>
      </c>
      <c r="P4" s="121"/>
      <c r="Q4" s="121"/>
      <c r="R4" s="121"/>
      <c r="S4" s="13">
        <f>K4+N4+P4+Q4-M4</f>
        <v>4</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25</v>
      </c>
      <c r="L5" s="110">
        <f t="shared" ref="L5:L58" si="2">IF(SUM(U5:AL5)&gt;K5+N5,K5+N5,SUM(U5:AL5))</f>
        <v>0</v>
      </c>
      <c r="M5" s="110">
        <f t="shared" si="0"/>
        <v>0</v>
      </c>
      <c r="N5" s="121"/>
      <c r="O5" s="120">
        <f t="shared" ref="O5:O58" si="3">ROUND(IF(K5*0.25-0.5&lt;0,0,K5*0.25-0.5),0)-R5-P5</f>
        <v>6</v>
      </c>
      <c r="P5" s="121"/>
      <c r="Q5" s="121"/>
      <c r="R5" s="121"/>
      <c r="S5" s="13">
        <f t="shared" ref="S5:S58" si="4">K5+N5+P5+Q5-M5</f>
        <v>25</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30</v>
      </c>
      <c r="L6" s="110">
        <f t="shared" si="2"/>
        <v>0</v>
      </c>
      <c r="M6" s="110">
        <f t="shared" si="0"/>
        <v>0</v>
      </c>
      <c r="N6" s="121"/>
      <c r="O6" s="120">
        <f t="shared" si="3"/>
        <v>7</v>
      </c>
      <c r="P6" s="121"/>
      <c r="Q6" s="121"/>
      <c r="R6" s="121"/>
      <c r="S6" s="13">
        <f t="shared" si="4"/>
        <v>30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50</v>
      </c>
      <c r="L7" s="110">
        <f t="shared" si="2"/>
        <v>0</v>
      </c>
      <c r="M7" s="110">
        <f t="shared" si="0"/>
        <v>0</v>
      </c>
      <c r="N7" s="121"/>
      <c r="O7" s="120">
        <f t="shared" si="3"/>
        <v>12</v>
      </c>
      <c r="P7" s="121"/>
      <c r="Q7" s="121"/>
      <c r="R7" s="121"/>
      <c r="S7" s="13">
        <f t="shared" si="4"/>
        <v>50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20</v>
      </c>
      <c r="L8" s="110">
        <f t="shared" si="2"/>
        <v>0</v>
      </c>
      <c r="M8" s="110">
        <f t="shared" si="0"/>
        <v>0</v>
      </c>
      <c r="N8" s="121"/>
      <c r="O8" s="120">
        <f t="shared" si="3"/>
        <v>5</v>
      </c>
      <c r="P8" s="121"/>
      <c r="Q8" s="121"/>
      <c r="R8" s="121"/>
      <c r="S8" s="13">
        <f t="shared" si="4"/>
        <v>20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10</v>
      </c>
      <c r="L10" s="110">
        <f t="shared" si="2"/>
        <v>0</v>
      </c>
      <c r="M10" s="110">
        <f t="shared" si="0"/>
        <v>0</v>
      </c>
      <c r="N10" s="121"/>
      <c r="O10" s="120">
        <f t="shared" si="3"/>
        <v>2</v>
      </c>
      <c r="P10" s="121"/>
      <c r="Q10" s="121"/>
      <c r="R10" s="121"/>
      <c r="S10" s="13">
        <f t="shared" si="4"/>
        <v>10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20</v>
      </c>
      <c r="L11" s="110">
        <f t="shared" si="2"/>
        <v>0</v>
      </c>
      <c r="M11" s="110">
        <f t="shared" si="0"/>
        <v>0</v>
      </c>
      <c r="N11" s="121"/>
      <c r="O11" s="120">
        <f t="shared" si="3"/>
        <v>5</v>
      </c>
      <c r="P11" s="121"/>
      <c r="Q11" s="121"/>
      <c r="R11" s="121"/>
      <c r="S11" s="13">
        <f t="shared" si="4"/>
        <v>20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v>5</v>
      </c>
      <c r="L13" s="110">
        <f t="shared" si="2"/>
        <v>0</v>
      </c>
      <c r="M13" s="110">
        <f t="shared" si="0"/>
        <v>0</v>
      </c>
      <c r="N13" s="121"/>
      <c r="O13" s="120">
        <f t="shared" si="3"/>
        <v>1</v>
      </c>
      <c r="P13" s="121"/>
      <c r="Q13" s="121"/>
      <c r="R13" s="121"/>
      <c r="S13" s="13">
        <f t="shared" si="4"/>
        <v>5</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v>10</v>
      </c>
      <c r="L14" s="110">
        <f t="shared" si="2"/>
        <v>0</v>
      </c>
      <c r="M14" s="110">
        <f t="shared" si="0"/>
        <v>0</v>
      </c>
      <c r="N14" s="121"/>
      <c r="O14" s="120">
        <f t="shared" si="3"/>
        <v>2</v>
      </c>
      <c r="P14" s="121"/>
      <c r="Q14" s="121"/>
      <c r="R14" s="121"/>
      <c r="S14" s="13">
        <f t="shared" si="4"/>
        <v>10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15</v>
      </c>
      <c r="L15" s="110">
        <f t="shared" si="2"/>
        <v>0</v>
      </c>
      <c r="M15" s="110">
        <f t="shared" si="0"/>
        <v>0</v>
      </c>
      <c r="N15" s="121"/>
      <c r="O15" s="120">
        <f t="shared" si="3"/>
        <v>3</v>
      </c>
      <c r="P15" s="121"/>
      <c r="Q15" s="121"/>
      <c r="R15" s="121"/>
      <c r="S15" s="13">
        <f t="shared" si="4"/>
        <v>15</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20</v>
      </c>
      <c r="L20" s="110">
        <f t="shared" si="2"/>
        <v>0</v>
      </c>
      <c r="M20" s="110">
        <f t="shared" si="0"/>
        <v>0</v>
      </c>
      <c r="N20" s="121"/>
      <c r="O20" s="120">
        <f t="shared" si="3"/>
        <v>5</v>
      </c>
      <c r="P20" s="121"/>
      <c r="Q20" s="121"/>
      <c r="R20" s="121"/>
      <c r="S20" s="13">
        <f t="shared" si="4"/>
        <v>20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20</v>
      </c>
      <c r="L21" s="110">
        <f t="shared" si="2"/>
        <v>0</v>
      </c>
      <c r="M21" s="110">
        <f t="shared" si="0"/>
        <v>0</v>
      </c>
      <c r="N21" s="121"/>
      <c r="O21" s="120">
        <f t="shared" si="3"/>
        <v>5</v>
      </c>
      <c r="P21" s="121"/>
      <c r="Q21" s="121"/>
      <c r="R21" s="121"/>
      <c r="S21" s="13">
        <f t="shared" si="4"/>
        <v>20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5</v>
      </c>
      <c r="L22" s="110">
        <f t="shared" si="2"/>
        <v>0</v>
      </c>
      <c r="M22" s="110">
        <f t="shared" si="0"/>
        <v>0</v>
      </c>
      <c r="N22" s="121"/>
      <c r="O22" s="120">
        <f t="shared" si="3"/>
        <v>1</v>
      </c>
      <c r="P22" s="121"/>
      <c r="Q22" s="121"/>
      <c r="R22" s="121"/>
      <c r="S22" s="13">
        <f t="shared" si="4"/>
        <v>5</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5</v>
      </c>
      <c r="L23" s="110">
        <f t="shared" si="2"/>
        <v>0</v>
      </c>
      <c r="M23" s="110">
        <f t="shared" si="0"/>
        <v>0</v>
      </c>
      <c r="N23" s="121"/>
      <c r="O23" s="120">
        <f t="shared" si="3"/>
        <v>1</v>
      </c>
      <c r="P23" s="121"/>
      <c r="Q23" s="121"/>
      <c r="R23" s="121"/>
      <c r="S23" s="13">
        <f t="shared" si="4"/>
        <v>5</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25</v>
      </c>
      <c r="L24" s="110">
        <f t="shared" si="2"/>
        <v>0</v>
      </c>
      <c r="M24" s="110">
        <f t="shared" si="0"/>
        <v>0</v>
      </c>
      <c r="N24" s="121"/>
      <c r="O24" s="120">
        <f t="shared" si="3"/>
        <v>6</v>
      </c>
      <c r="P24" s="121"/>
      <c r="Q24" s="121"/>
      <c r="R24" s="121"/>
      <c r="S24" s="13">
        <f t="shared" si="4"/>
        <v>25</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5</v>
      </c>
      <c r="L25" s="110">
        <f t="shared" si="2"/>
        <v>0</v>
      </c>
      <c r="M25" s="110">
        <f t="shared" si="0"/>
        <v>0</v>
      </c>
      <c r="N25" s="121"/>
      <c r="O25" s="120">
        <f t="shared" si="3"/>
        <v>1</v>
      </c>
      <c r="P25" s="121"/>
      <c r="Q25" s="121"/>
      <c r="R25" s="121"/>
      <c r="S25" s="13">
        <f t="shared" si="4"/>
        <v>5</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5</v>
      </c>
      <c r="L27" s="110">
        <f t="shared" si="2"/>
        <v>0</v>
      </c>
      <c r="M27" s="110">
        <f t="shared" si="0"/>
        <v>0</v>
      </c>
      <c r="N27" s="121"/>
      <c r="O27" s="120">
        <f t="shared" si="3"/>
        <v>1</v>
      </c>
      <c r="P27" s="121"/>
      <c r="Q27" s="121"/>
      <c r="R27" s="121"/>
      <c r="S27" s="13">
        <f t="shared" si="4"/>
        <v>5</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5</v>
      </c>
      <c r="L29" s="110">
        <f t="shared" si="2"/>
        <v>0</v>
      </c>
      <c r="M29" s="110">
        <f t="shared" si="0"/>
        <v>0</v>
      </c>
      <c r="N29" s="121"/>
      <c r="O29" s="120">
        <f t="shared" si="3"/>
        <v>1</v>
      </c>
      <c r="P29" s="121"/>
      <c r="Q29" s="121"/>
      <c r="R29" s="121"/>
      <c r="S29" s="13">
        <f t="shared" si="4"/>
        <v>5</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40</v>
      </c>
      <c r="L30" s="110">
        <f t="shared" si="2"/>
        <v>0</v>
      </c>
      <c r="M30" s="110">
        <f t="shared" si="0"/>
        <v>0</v>
      </c>
      <c r="N30" s="121"/>
      <c r="O30" s="120">
        <f t="shared" si="3"/>
        <v>10</v>
      </c>
      <c r="P30" s="121"/>
      <c r="Q30" s="121"/>
      <c r="R30" s="121"/>
      <c r="S30" s="13">
        <f t="shared" si="4"/>
        <v>40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40</v>
      </c>
      <c r="L31" s="110">
        <f t="shared" si="2"/>
        <v>0</v>
      </c>
      <c r="M31" s="110">
        <f t="shared" si="0"/>
        <v>0</v>
      </c>
      <c r="N31" s="121"/>
      <c r="O31" s="120">
        <f t="shared" si="3"/>
        <v>10</v>
      </c>
      <c r="P31" s="121"/>
      <c r="Q31" s="121"/>
      <c r="R31" s="121"/>
      <c r="S31" s="13">
        <f t="shared" si="4"/>
        <v>40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1</v>
      </c>
      <c r="L34" s="110">
        <f t="shared" si="2"/>
        <v>0</v>
      </c>
      <c r="M34" s="110">
        <f t="shared" si="0"/>
        <v>0</v>
      </c>
      <c r="N34" s="121"/>
      <c r="O34" s="120">
        <f t="shared" si="3"/>
        <v>0</v>
      </c>
      <c r="P34" s="121"/>
      <c r="Q34" s="121"/>
      <c r="R34" s="121"/>
      <c r="S34" s="13">
        <f t="shared" si="4"/>
        <v>1</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40</v>
      </c>
      <c r="L35" s="110">
        <f t="shared" si="2"/>
        <v>0</v>
      </c>
      <c r="M35" s="110">
        <f t="shared" si="0"/>
        <v>0</v>
      </c>
      <c r="N35" s="121"/>
      <c r="O35" s="120">
        <f t="shared" si="3"/>
        <v>10</v>
      </c>
      <c r="P35" s="121"/>
      <c r="Q35" s="121"/>
      <c r="R35" s="121"/>
      <c r="S35" s="13">
        <f t="shared" si="4"/>
        <v>40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8</v>
      </c>
      <c r="L36" s="110">
        <f t="shared" si="2"/>
        <v>0</v>
      </c>
      <c r="M36" s="110">
        <f t="shared" ref="M36:M58" si="5">(SUM(U36:W36))</f>
        <v>0</v>
      </c>
      <c r="N36" s="121"/>
      <c r="O36" s="120">
        <f t="shared" si="3"/>
        <v>2</v>
      </c>
      <c r="P36" s="121"/>
      <c r="Q36" s="121"/>
      <c r="R36" s="121"/>
      <c r="S36" s="13">
        <f t="shared" si="4"/>
        <v>8</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v>1</v>
      </c>
      <c r="L38" s="110">
        <f t="shared" si="2"/>
        <v>0</v>
      </c>
      <c r="M38" s="110">
        <f t="shared" si="5"/>
        <v>0</v>
      </c>
      <c r="N38" s="121"/>
      <c r="O38" s="120">
        <f t="shared" si="3"/>
        <v>0</v>
      </c>
      <c r="P38" s="121"/>
      <c r="Q38" s="121"/>
      <c r="R38" s="121"/>
      <c r="S38" s="13">
        <f t="shared" si="4"/>
        <v>1</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1</v>
      </c>
      <c r="L39" s="110">
        <f t="shared" si="2"/>
        <v>0</v>
      </c>
      <c r="M39" s="110">
        <f t="shared" si="5"/>
        <v>0</v>
      </c>
      <c r="N39" s="121"/>
      <c r="O39" s="120">
        <f t="shared" si="3"/>
        <v>0</v>
      </c>
      <c r="P39" s="121"/>
      <c r="Q39" s="121"/>
      <c r="R39" s="121"/>
      <c r="S39" s="13">
        <f t="shared" si="4"/>
        <v>1</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v>20</v>
      </c>
      <c r="L41" s="110">
        <f t="shared" si="2"/>
        <v>0</v>
      </c>
      <c r="M41" s="110">
        <f t="shared" si="5"/>
        <v>0</v>
      </c>
      <c r="N41" s="121"/>
      <c r="O41" s="120">
        <f t="shared" si="3"/>
        <v>5</v>
      </c>
      <c r="P41" s="121"/>
      <c r="Q41" s="121"/>
      <c r="R41" s="121"/>
      <c r="S41" s="13">
        <f t="shared" si="4"/>
        <v>20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3</v>
      </c>
      <c r="L42" s="110">
        <f t="shared" si="2"/>
        <v>0</v>
      </c>
      <c r="M42" s="110">
        <f t="shared" si="5"/>
        <v>0</v>
      </c>
      <c r="N42" s="121"/>
      <c r="O42" s="120">
        <f t="shared" si="3"/>
        <v>0</v>
      </c>
      <c r="P42" s="121"/>
      <c r="Q42" s="121"/>
      <c r="R42" s="121"/>
      <c r="S42" s="13">
        <f t="shared" si="4"/>
        <v>3</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2</v>
      </c>
      <c r="L43" s="110">
        <f t="shared" si="2"/>
        <v>0</v>
      </c>
      <c r="M43" s="110">
        <f t="shared" si="5"/>
        <v>0</v>
      </c>
      <c r="N43" s="121"/>
      <c r="O43" s="120">
        <f t="shared" si="3"/>
        <v>0</v>
      </c>
      <c r="P43" s="121"/>
      <c r="Q43" s="121"/>
      <c r="R43" s="121"/>
      <c r="S43" s="13">
        <f t="shared" si="4"/>
        <v>2</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5</v>
      </c>
      <c r="L44" s="110">
        <f t="shared" si="2"/>
        <v>0</v>
      </c>
      <c r="M44" s="110">
        <f t="shared" si="5"/>
        <v>0</v>
      </c>
      <c r="N44" s="121"/>
      <c r="O44" s="120">
        <f t="shared" si="3"/>
        <v>1</v>
      </c>
      <c r="P44" s="121"/>
      <c r="Q44" s="121"/>
      <c r="R44" s="121"/>
      <c r="S44" s="13">
        <f t="shared" si="4"/>
        <v>5</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440</v>
      </c>
    </row>
    <row r="60" spans="1:38" ht="39.950000000000003" customHeight="1" x14ac:dyDescent="0.25">
      <c r="K60" s="162">
        <f>SUMPRODUCT($J$4:$J$58,K4:K58)</f>
        <v>84292.700000000012</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T3" xr:uid="{C4F9FDC9-FFE1-4C7A-83F3-8014CBDE0F06}"/>
  <mergeCells count="42">
    <mergeCell ref="V1:V2"/>
    <mergeCell ref="U1:U2"/>
    <mergeCell ref="A1:C1"/>
    <mergeCell ref="D1:J1"/>
    <mergeCell ref="K1:T1"/>
    <mergeCell ref="X1:X2"/>
    <mergeCell ref="Y1:Y2"/>
    <mergeCell ref="Z1:Z2"/>
    <mergeCell ref="AA1:AA2"/>
    <mergeCell ref="AB1:AB2"/>
    <mergeCell ref="AL1:AL2"/>
    <mergeCell ref="A2:T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hyperlinks>
    <hyperlink ref="E499" r:id="rId1" display="https://www.havan.com.br/mangueira-para-gas-de-cozinha-glp-1-20m-durin-05207.html" xr:uid="{38687068-F204-461D-9553-C9F048D534EC}"/>
  </hyperlink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5CF8-7290-487C-A3FD-11714FBAC309}">
  <sheetPr>
    <tabColor rgb="FF92D050"/>
  </sheetPr>
  <dimension ref="A1:AL649"/>
  <sheetViews>
    <sheetView topLeftCell="A25" zoomScale="70" zoomScaleNormal="70" workbookViewId="0">
      <selection activeCell="E36" sqref="E36"/>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7.85546875" style="4" bestFit="1" customWidth="1"/>
    <col min="12" max="14" width="13.85546875" style="4" customWidth="1"/>
    <col min="15" max="15" width="18.5703125" style="4" customWidth="1"/>
    <col min="16" max="18" width="13.85546875" style="4"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1"/>
      <c r="T1" s="261"/>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2</v>
      </c>
      <c r="L4" s="110">
        <f>IF(SUM(U4:AL4)&gt;K4+N4,K4+N4,SUM(U4:AL4))</f>
        <v>0</v>
      </c>
      <c r="M4" s="110">
        <f t="shared" ref="M4:M35" si="0">(SUM(U4:W4))</f>
        <v>0</v>
      </c>
      <c r="N4" s="121"/>
      <c r="O4" s="120">
        <f>ROUND(IF(K4*0.25-0.5&lt;0,0,K4*0.25-0.5),0)-R4-P4</f>
        <v>0</v>
      </c>
      <c r="P4" s="121"/>
      <c r="Q4" s="121"/>
      <c r="R4" s="121"/>
      <c r="S4" s="13">
        <f>K4+N4+P4+Q4-M4</f>
        <v>2</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20</v>
      </c>
      <c r="L5" s="110">
        <f t="shared" ref="L5:L58" si="2">IF(SUM(U5:AL5)&gt;K5+N5,K5+N5,SUM(U5:AL5))</f>
        <v>0</v>
      </c>
      <c r="M5" s="110">
        <f t="shared" si="0"/>
        <v>0</v>
      </c>
      <c r="N5" s="121"/>
      <c r="O5" s="120">
        <f t="shared" ref="O5:O58" si="3">ROUND(IF(K5*0.25-0.5&lt;0,0,K5*0.25-0.5),0)-R5-P5</f>
        <v>5</v>
      </c>
      <c r="P5" s="121"/>
      <c r="Q5" s="121"/>
      <c r="R5" s="121"/>
      <c r="S5" s="13">
        <f t="shared" ref="S5:S58" si="4">K5+N5+P5+Q5-M5</f>
        <v>20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60</v>
      </c>
      <c r="L6" s="110">
        <f t="shared" si="2"/>
        <v>0</v>
      </c>
      <c r="M6" s="110">
        <f t="shared" si="0"/>
        <v>0</v>
      </c>
      <c r="N6" s="121"/>
      <c r="O6" s="120">
        <f t="shared" si="3"/>
        <v>15</v>
      </c>
      <c r="P6" s="121"/>
      <c r="Q6" s="121"/>
      <c r="R6" s="121"/>
      <c r="S6" s="13">
        <f t="shared" si="4"/>
        <v>60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60</v>
      </c>
      <c r="L7" s="110">
        <f t="shared" si="2"/>
        <v>0</v>
      </c>
      <c r="M7" s="110">
        <f t="shared" si="0"/>
        <v>0</v>
      </c>
      <c r="N7" s="121"/>
      <c r="O7" s="120">
        <f t="shared" si="3"/>
        <v>15</v>
      </c>
      <c r="P7" s="121"/>
      <c r="Q7" s="121"/>
      <c r="R7" s="121"/>
      <c r="S7" s="13">
        <f t="shared" si="4"/>
        <v>60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60</v>
      </c>
      <c r="L8" s="110">
        <f t="shared" si="2"/>
        <v>0</v>
      </c>
      <c r="M8" s="110">
        <f t="shared" si="0"/>
        <v>0</v>
      </c>
      <c r="N8" s="121"/>
      <c r="O8" s="120">
        <f t="shared" si="3"/>
        <v>15</v>
      </c>
      <c r="P8" s="121"/>
      <c r="Q8" s="121"/>
      <c r="R8" s="121"/>
      <c r="S8" s="13">
        <f t="shared" si="4"/>
        <v>60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v>60</v>
      </c>
      <c r="L9" s="110">
        <f t="shared" si="2"/>
        <v>0</v>
      </c>
      <c r="M9" s="110">
        <f t="shared" si="0"/>
        <v>0</v>
      </c>
      <c r="N9" s="121"/>
      <c r="O9" s="120">
        <f t="shared" si="3"/>
        <v>15</v>
      </c>
      <c r="P9" s="121"/>
      <c r="Q9" s="121"/>
      <c r="R9" s="121"/>
      <c r="S9" s="13">
        <f t="shared" si="4"/>
        <v>60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10</v>
      </c>
      <c r="L10" s="110">
        <f t="shared" si="2"/>
        <v>0</v>
      </c>
      <c r="M10" s="110">
        <f t="shared" si="0"/>
        <v>0</v>
      </c>
      <c r="N10" s="121"/>
      <c r="O10" s="120">
        <f t="shared" si="3"/>
        <v>2</v>
      </c>
      <c r="P10" s="121"/>
      <c r="Q10" s="121"/>
      <c r="R10" s="121"/>
      <c r="S10" s="13">
        <f t="shared" si="4"/>
        <v>10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60</v>
      </c>
      <c r="L11" s="110">
        <f t="shared" si="2"/>
        <v>0</v>
      </c>
      <c r="M11" s="110">
        <f t="shared" si="0"/>
        <v>0</v>
      </c>
      <c r="N11" s="121"/>
      <c r="O11" s="120">
        <f t="shared" si="3"/>
        <v>15</v>
      </c>
      <c r="P11" s="121"/>
      <c r="Q11" s="121"/>
      <c r="R11" s="121"/>
      <c r="S11" s="13">
        <f t="shared" si="4"/>
        <v>60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60</v>
      </c>
      <c r="L12" s="110">
        <f t="shared" si="2"/>
        <v>0</v>
      </c>
      <c r="M12" s="110">
        <f t="shared" si="0"/>
        <v>0</v>
      </c>
      <c r="N12" s="121"/>
      <c r="O12" s="120">
        <f t="shared" si="3"/>
        <v>15</v>
      </c>
      <c r="P12" s="121"/>
      <c r="Q12" s="121"/>
      <c r="R12" s="121"/>
      <c r="S12" s="13">
        <f t="shared" si="4"/>
        <v>60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v>50</v>
      </c>
      <c r="L13" s="110">
        <f t="shared" si="2"/>
        <v>0</v>
      </c>
      <c r="M13" s="110">
        <f t="shared" si="0"/>
        <v>0</v>
      </c>
      <c r="N13" s="121"/>
      <c r="O13" s="120">
        <f t="shared" si="3"/>
        <v>12</v>
      </c>
      <c r="P13" s="121"/>
      <c r="Q13" s="121"/>
      <c r="R13" s="121"/>
      <c r="S13" s="13">
        <f t="shared" si="4"/>
        <v>50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v>5</v>
      </c>
      <c r="L14" s="110">
        <f t="shared" si="2"/>
        <v>0</v>
      </c>
      <c r="M14" s="110">
        <f t="shared" si="0"/>
        <v>0</v>
      </c>
      <c r="N14" s="121"/>
      <c r="O14" s="120">
        <f t="shared" si="3"/>
        <v>1</v>
      </c>
      <c r="P14" s="121"/>
      <c r="Q14" s="121"/>
      <c r="R14" s="121"/>
      <c r="S14" s="13">
        <f t="shared" si="4"/>
        <v>5</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20</v>
      </c>
      <c r="L15" s="110">
        <f t="shared" si="2"/>
        <v>0</v>
      </c>
      <c r="M15" s="110">
        <f t="shared" si="0"/>
        <v>0</v>
      </c>
      <c r="N15" s="121"/>
      <c r="O15" s="120">
        <f t="shared" si="3"/>
        <v>5</v>
      </c>
      <c r="P15" s="121"/>
      <c r="Q15" s="121"/>
      <c r="R15" s="121"/>
      <c r="S15" s="13">
        <f t="shared" si="4"/>
        <v>20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20</v>
      </c>
      <c r="L16" s="110">
        <f t="shared" si="2"/>
        <v>0</v>
      </c>
      <c r="M16" s="110">
        <f t="shared" si="0"/>
        <v>0</v>
      </c>
      <c r="N16" s="121"/>
      <c r="O16" s="120">
        <f t="shared" si="3"/>
        <v>5</v>
      </c>
      <c r="P16" s="121"/>
      <c r="Q16" s="121"/>
      <c r="R16" s="121"/>
      <c r="S16" s="13">
        <f t="shared" si="4"/>
        <v>20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v>4</v>
      </c>
      <c r="L18" s="110">
        <f t="shared" si="2"/>
        <v>0</v>
      </c>
      <c r="M18" s="110">
        <f t="shared" si="0"/>
        <v>0</v>
      </c>
      <c r="N18" s="121"/>
      <c r="O18" s="120">
        <f t="shared" si="3"/>
        <v>1</v>
      </c>
      <c r="P18" s="121"/>
      <c r="Q18" s="121"/>
      <c r="R18" s="121"/>
      <c r="S18" s="13">
        <f t="shared" si="4"/>
        <v>4</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5</v>
      </c>
      <c r="L20" s="110">
        <f t="shared" si="2"/>
        <v>0</v>
      </c>
      <c r="M20" s="110">
        <f t="shared" si="0"/>
        <v>0</v>
      </c>
      <c r="N20" s="121"/>
      <c r="O20" s="120">
        <f t="shared" si="3"/>
        <v>1</v>
      </c>
      <c r="P20" s="121"/>
      <c r="Q20" s="121"/>
      <c r="R20" s="121"/>
      <c r="S20" s="13">
        <f t="shared" si="4"/>
        <v>5</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20</v>
      </c>
      <c r="L21" s="110">
        <f t="shared" si="2"/>
        <v>0</v>
      </c>
      <c r="M21" s="110">
        <f t="shared" si="0"/>
        <v>0</v>
      </c>
      <c r="N21" s="121"/>
      <c r="O21" s="120">
        <f t="shared" si="3"/>
        <v>5</v>
      </c>
      <c r="P21" s="121"/>
      <c r="Q21" s="121"/>
      <c r="R21" s="121"/>
      <c r="S21" s="13">
        <f t="shared" si="4"/>
        <v>20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20</v>
      </c>
      <c r="L22" s="110">
        <f t="shared" si="2"/>
        <v>0</v>
      </c>
      <c r="M22" s="110">
        <f t="shared" si="0"/>
        <v>0</v>
      </c>
      <c r="N22" s="121"/>
      <c r="O22" s="120">
        <f t="shared" si="3"/>
        <v>5</v>
      </c>
      <c r="P22" s="121"/>
      <c r="Q22" s="121"/>
      <c r="R22" s="121"/>
      <c r="S22" s="13">
        <f t="shared" si="4"/>
        <v>20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4</v>
      </c>
      <c r="L23" s="110">
        <f t="shared" si="2"/>
        <v>0</v>
      </c>
      <c r="M23" s="110">
        <f t="shared" si="0"/>
        <v>0</v>
      </c>
      <c r="N23" s="121"/>
      <c r="O23" s="120">
        <f t="shared" si="3"/>
        <v>1</v>
      </c>
      <c r="P23" s="121"/>
      <c r="Q23" s="121"/>
      <c r="R23" s="121"/>
      <c r="S23" s="13">
        <f t="shared" si="4"/>
        <v>4</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10</v>
      </c>
      <c r="L24" s="110">
        <f t="shared" si="2"/>
        <v>0</v>
      </c>
      <c r="M24" s="110">
        <f t="shared" si="0"/>
        <v>0</v>
      </c>
      <c r="N24" s="121"/>
      <c r="O24" s="120">
        <f t="shared" si="3"/>
        <v>2</v>
      </c>
      <c r="P24" s="121"/>
      <c r="Q24" s="121"/>
      <c r="R24" s="121"/>
      <c r="S24" s="13">
        <f t="shared" si="4"/>
        <v>10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10</v>
      </c>
      <c r="L25" s="110">
        <f t="shared" si="2"/>
        <v>0</v>
      </c>
      <c r="M25" s="110">
        <f t="shared" si="0"/>
        <v>0</v>
      </c>
      <c r="N25" s="121"/>
      <c r="O25" s="120">
        <f t="shared" si="3"/>
        <v>2</v>
      </c>
      <c r="P25" s="121"/>
      <c r="Q25" s="121"/>
      <c r="R25" s="121"/>
      <c r="S25" s="13">
        <f t="shared" si="4"/>
        <v>10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v>10</v>
      </c>
      <c r="L26" s="110">
        <f t="shared" si="2"/>
        <v>0</v>
      </c>
      <c r="M26" s="110">
        <f t="shared" si="0"/>
        <v>0</v>
      </c>
      <c r="N26" s="121"/>
      <c r="O26" s="120">
        <f t="shared" si="3"/>
        <v>2</v>
      </c>
      <c r="P26" s="121"/>
      <c r="Q26" s="121"/>
      <c r="R26" s="121"/>
      <c r="S26" s="13">
        <f t="shared" si="4"/>
        <v>10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20</v>
      </c>
      <c r="L27" s="110">
        <f t="shared" si="2"/>
        <v>0</v>
      </c>
      <c r="M27" s="110">
        <f t="shared" si="0"/>
        <v>0</v>
      </c>
      <c r="N27" s="121"/>
      <c r="O27" s="120">
        <f t="shared" si="3"/>
        <v>5</v>
      </c>
      <c r="P27" s="121"/>
      <c r="Q27" s="121"/>
      <c r="R27" s="121"/>
      <c r="S27" s="13">
        <f t="shared" si="4"/>
        <v>20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4</v>
      </c>
      <c r="L29" s="110">
        <f t="shared" si="2"/>
        <v>0</v>
      </c>
      <c r="M29" s="110">
        <f t="shared" si="0"/>
        <v>0</v>
      </c>
      <c r="N29" s="121"/>
      <c r="O29" s="120">
        <f t="shared" si="3"/>
        <v>1</v>
      </c>
      <c r="P29" s="121"/>
      <c r="Q29" s="121"/>
      <c r="R29" s="121"/>
      <c r="S29" s="13">
        <f t="shared" si="4"/>
        <v>4</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4</v>
      </c>
      <c r="L30" s="110">
        <f t="shared" si="2"/>
        <v>0</v>
      </c>
      <c r="M30" s="110">
        <f t="shared" si="0"/>
        <v>0</v>
      </c>
      <c r="N30" s="121"/>
      <c r="O30" s="120">
        <f t="shared" si="3"/>
        <v>1</v>
      </c>
      <c r="P30" s="121"/>
      <c r="Q30" s="121"/>
      <c r="R30" s="121"/>
      <c r="S30" s="13">
        <f t="shared" si="4"/>
        <v>4</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4</v>
      </c>
      <c r="L31" s="110">
        <f t="shared" si="2"/>
        <v>0</v>
      </c>
      <c r="M31" s="110">
        <f t="shared" si="0"/>
        <v>0</v>
      </c>
      <c r="N31" s="121"/>
      <c r="O31" s="120">
        <f t="shared" si="3"/>
        <v>1</v>
      </c>
      <c r="P31" s="121"/>
      <c r="Q31" s="121"/>
      <c r="R31" s="121"/>
      <c r="S31" s="13">
        <f t="shared" si="4"/>
        <v>4</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v>2</v>
      </c>
      <c r="L32" s="110">
        <f t="shared" si="2"/>
        <v>0</v>
      </c>
      <c r="M32" s="110">
        <f t="shared" si="0"/>
        <v>0</v>
      </c>
      <c r="N32" s="121"/>
      <c r="O32" s="120">
        <f t="shared" si="3"/>
        <v>0</v>
      </c>
      <c r="P32" s="121"/>
      <c r="Q32" s="121"/>
      <c r="R32" s="121"/>
      <c r="S32" s="13">
        <f t="shared" si="4"/>
        <v>2</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v>2</v>
      </c>
      <c r="L33" s="110">
        <f t="shared" si="2"/>
        <v>0</v>
      </c>
      <c r="M33" s="110">
        <f t="shared" si="0"/>
        <v>0</v>
      </c>
      <c r="N33" s="121"/>
      <c r="O33" s="120">
        <f t="shared" si="3"/>
        <v>0</v>
      </c>
      <c r="P33" s="121"/>
      <c r="Q33" s="121"/>
      <c r="R33" s="121"/>
      <c r="S33" s="13">
        <f t="shared" si="4"/>
        <v>2</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0</v>
      </c>
      <c r="L34" s="110">
        <f t="shared" si="2"/>
        <v>0</v>
      </c>
      <c r="M34" s="110">
        <f t="shared" si="0"/>
        <v>0</v>
      </c>
      <c r="N34" s="121"/>
      <c r="O34" s="120">
        <f t="shared" si="3"/>
        <v>0</v>
      </c>
      <c r="P34" s="121"/>
      <c r="Q34" s="121"/>
      <c r="R34" s="121"/>
      <c r="S34" s="13">
        <f t="shared" si="4"/>
        <v>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10</v>
      </c>
      <c r="L35" s="110">
        <f t="shared" si="2"/>
        <v>0</v>
      </c>
      <c r="M35" s="110">
        <f t="shared" si="0"/>
        <v>0</v>
      </c>
      <c r="N35" s="121"/>
      <c r="O35" s="120">
        <f t="shared" si="3"/>
        <v>2</v>
      </c>
      <c r="P35" s="121"/>
      <c r="Q35" s="121"/>
      <c r="R35" s="121"/>
      <c r="S35" s="13">
        <f t="shared" si="4"/>
        <v>10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20</v>
      </c>
      <c r="L36" s="110">
        <f t="shared" si="2"/>
        <v>0</v>
      </c>
      <c r="M36" s="110">
        <f t="shared" ref="M36:M58" si="5">(SUM(U36:W36))</f>
        <v>0</v>
      </c>
      <c r="N36" s="121"/>
      <c r="O36" s="120">
        <f t="shared" si="3"/>
        <v>5</v>
      </c>
      <c r="P36" s="121"/>
      <c r="Q36" s="121"/>
      <c r="R36" s="121"/>
      <c r="S36" s="13">
        <f t="shared" si="4"/>
        <v>20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v>4</v>
      </c>
      <c r="L38" s="110">
        <f t="shared" si="2"/>
        <v>0</v>
      </c>
      <c r="M38" s="110">
        <f t="shared" si="5"/>
        <v>0</v>
      </c>
      <c r="N38" s="121"/>
      <c r="O38" s="120">
        <f t="shared" si="3"/>
        <v>1</v>
      </c>
      <c r="P38" s="121"/>
      <c r="Q38" s="121"/>
      <c r="R38" s="121"/>
      <c r="S38" s="13">
        <f t="shared" si="4"/>
        <v>4</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4</v>
      </c>
      <c r="L39" s="110">
        <f t="shared" si="2"/>
        <v>0</v>
      </c>
      <c r="M39" s="110">
        <f t="shared" si="5"/>
        <v>0</v>
      </c>
      <c r="N39" s="121"/>
      <c r="O39" s="120">
        <f t="shared" si="3"/>
        <v>1</v>
      </c>
      <c r="P39" s="121"/>
      <c r="Q39" s="121"/>
      <c r="R39" s="121"/>
      <c r="S39" s="13">
        <f t="shared" si="4"/>
        <v>4</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v>0</v>
      </c>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v>4</v>
      </c>
      <c r="L41" s="110">
        <f t="shared" si="2"/>
        <v>0</v>
      </c>
      <c r="M41" s="110">
        <f t="shared" si="5"/>
        <v>0</v>
      </c>
      <c r="N41" s="121"/>
      <c r="O41" s="120">
        <f t="shared" si="3"/>
        <v>1</v>
      </c>
      <c r="P41" s="121"/>
      <c r="Q41" s="121"/>
      <c r="R41" s="121"/>
      <c r="S41" s="13">
        <f t="shared" si="4"/>
        <v>4</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10</v>
      </c>
      <c r="L42" s="110">
        <f t="shared" si="2"/>
        <v>0</v>
      </c>
      <c r="M42" s="110">
        <f t="shared" si="5"/>
        <v>0</v>
      </c>
      <c r="N42" s="121"/>
      <c r="O42" s="120">
        <f t="shared" si="3"/>
        <v>2</v>
      </c>
      <c r="P42" s="121"/>
      <c r="Q42" s="121"/>
      <c r="R42" s="121"/>
      <c r="S42" s="13">
        <f t="shared" si="4"/>
        <v>10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v>10</v>
      </c>
      <c r="L43" s="110">
        <f t="shared" si="2"/>
        <v>0</v>
      </c>
      <c r="M43" s="110">
        <f t="shared" si="5"/>
        <v>0</v>
      </c>
      <c r="N43" s="121"/>
      <c r="O43" s="120">
        <f t="shared" si="3"/>
        <v>2</v>
      </c>
      <c r="P43" s="121"/>
      <c r="Q43" s="121"/>
      <c r="R43" s="121"/>
      <c r="S43" s="13">
        <f t="shared" si="4"/>
        <v>10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20</v>
      </c>
      <c r="L44" s="110">
        <f t="shared" si="2"/>
        <v>0</v>
      </c>
      <c r="M44" s="110">
        <f t="shared" si="5"/>
        <v>0</v>
      </c>
      <c r="N44" s="121"/>
      <c r="O44" s="120">
        <f t="shared" si="3"/>
        <v>5</v>
      </c>
      <c r="P44" s="121"/>
      <c r="Q44" s="121"/>
      <c r="R44" s="121"/>
      <c r="S44" s="13">
        <f t="shared" si="4"/>
        <v>20</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688</v>
      </c>
    </row>
    <row r="60" spans="1:38" ht="39.950000000000003" customHeight="1" x14ac:dyDescent="0.25">
      <c r="K60" s="162">
        <f>SUMPRODUCT($J$4:$J$58,K4:K58)</f>
        <v>204362.62999999995</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T3" xr:uid="{D73F5CF8-7290-487C-A3FD-11714FBAC309}"/>
  <mergeCells count="42">
    <mergeCell ref="AB1:AB2"/>
    <mergeCell ref="AC1:AC2"/>
    <mergeCell ref="A1:C1"/>
    <mergeCell ref="D1:J1"/>
    <mergeCell ref="K1:T1"/>
    <mergeCell ref="U1:U2"/>
    <mergeCell ref="V1:V2"/>
    <mergeCell ref="W1:W2"/>
    <mergeCell ref="AJ1:AJ2"/>
    <mergeCell ref="AK1:AK2"/>
    <mergeCell ref="AL1:AL2"/>
    <mergeCell ref="A2:T2"/>
    <mergeCell ref="A6:A7"/>
    <mergeCell ref="B6:B7"/>
    <mergeCell ref="AD1:AD2"/>
    <mergeCell ref="AE1:AE2"/>
    <mergeCell ref="AF1:AF2"/>
    <mergeCell ref="AG1:AG2"/>
    <mergeCell ref="AH1:AH2"/>
    <mergeCell ref="AI1:AI2"/>
    <mergeCell ref="X1:X2"/>
    <mergeCell ref="Y1:Y2"/>
    <mergeCell ref="Z1:Z2"/>
    <mergeCell ref="AA1:AA2"/>
    <mergeCell ref="A8:A16"/>
    <mergeCell ref="B8:B16"/>
    <mergeCell ref="A17:A19"/>
    <mergeCell ref="B17:B19"/>
    <mergeCell ref="A21:A23"/>
    <mergeCell ref="B21:B23"/>
    <mergeCell ref="A24:A26"/>
    <mergeCell ref="B24:B26"/>
    <mergeCell ref="A27:A33"/>
    <mergeCell ref="B27:B33"/>
    <mergeCell ref="A34:A40"/>
    <mergeCell ref="B34:B40"/>
    <mergeCell ref="A42:A44"/>
    <mergeCell ref="B42:B44"/>
    <mergeCell ref="A46:A49"/>
    <mergeCell ref="B46:B49"/>
    <mergeCell ref="A50:A57"/>
    <mergeCell ref="B50:B57"/>
  </mergeCells>
  <conditionalFormatting sqref="U4:W58 AA4:AF58">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hyperlinks>
    <hyperlink ref="E499" r:id="rId1" display="https://www.havan.com.br/mangueira-para-gas-de-cozinha-glp-1-20m-durin-05207.html" xr:uid="{C82820D4-E3C0-4191-A97F-5A32CB16AF39}"/>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E21F-46F6-4513-91CE-C0587394598C}">
  <sheetPr>
    <tabColor theme="7" tint="0.39997558519241921"/>
  </sheetPr>
  <dimension ref="A1:BS57"/>
  <sheetViews>
    <sheetView zoomScale="80" zoomScaleNormal="80" workbookViewId="0">
      <selection activeCell="B4" sqref="B4"/>
    </sheetView>
  </sheetViews>
  <sheetFormatPr defaultRowHeight="12.75" x14ac:dyDescent="0.2"/>
  <cols>
    <col min="2" max="2" width="22.5703125" customWidth="1"/>
    <col min="3" max="3" width="21.28515625" style="122" customWidth="1"/>
    <col min="4" max="7" width="10.7109375" style="122" customWidth="1"/>
    <col min="8" max="8" width="10.7109375" style="123" customWidth="1"/>
    <col min="9" max="9" width="18.140625" style="123" customWidth="1"/>
    <col min="10" max="11" width="9.140625" style="123"/>
    <col min="12" max="12" width="9.7109375" style="123" customWidth="1"/>
    <col min="13" max="15" width="9.140625" style="123"/>
    <col min="16" max="16" width="9.28515625" style="123" customWidth="1"/>
    <col min="17" max="18" width="9.140625" style="123"/>
    <col min="19" max="19" width="10.85546875" style="123" customWidth="1"/>
    <col min="20" max="22" width="9.140625" style="123"/>
    <col min="23" max="23" width="10.140625" style="123" customWidth="1"/>
    <col min="24" max="24" width="11.85546875" style="124" customWidth="1"/>
    <col min="25" max="25" width="19.140625" style="124" customWidth="1"/>
    <col min="26" max="26" width="9.140625" style="124"/>
    <col min="27" max="27" width="9.42578125" style="124" customWidth="1"/>
    <col min="28" max="28" width="10.7109375" style="124" customWidth="1"/>
    <col min="29" max="29" width="9.140625" style="124"/>
    <col min="30" max="30" width="9.42578125" style="124" customWidth="1"/>
    <col min="31" max="31" width="9.7109375" style="124" customWidth="1"/>
    <col min="32" max="32" width="11.42578125" style="124" customWidth="1"/>
    <col min="33" max="33" width="10.7109375" style="124" customWidth="1"/>
    <col min="34" max="34" width="9.42578125" style="124" customWidth="1"/>
    <col min="35" max="35" width="13" style="124" customWidth="1"/>
    <col min="36" max="36" width="11.28515625" style="124" customWidth="1"/>
    <col min="37" max="37" width="9.7109375" style="124" customWidth="1"/>
    <col min="38" max="38" width="9.28515625" style="124" customWidth="1"/>
    <col min="39" max="39" width="12.28515625" style="124" customWidth="1"/>
    <col min="40" max="40" width="11.85546875" customWidth="1"/>
    <col min="41" max="41" width="19.140625" customWidth="1"/>
    <col min="43" max="43" width="9.42578125" customWidth="1"/>
    <col min="44" max="44" width="10.7109375" customWidth="1"/>
    <col min="46" max="46" width="9.42578125" customWidth="1"/>
    <col min="47" max="47" width="10.7109375" customWidth="1"/>
    <col min="48" max="48" width="13.28515625" bestFit="1" customWidth="1"/>
    <col min="49" max="49" width="10.7109375" customWidth="1"/>
    <col min="50" max="50" width="9.42578125" customWidth="1"/>
    <col min="51" max="51" width="13" customWidth="1"/>
    <col min="52" max="52" width="11.28515625" customWidth="1"/>
    <col min="53" max="53" width="9.7109375" customWidth="1"/>
    <col min="54" max="54" width="9.28515625" customWidth="1"/>
    <col min="55" max="55" width="12.28515625" customWidth="1"/>
    <col min="56" max="56" width="12.85546875" customWidth="1"/>
    <col min="57" max="57" width="20" customWidth="1"/>
    <col min="59" max="59" width="10.5703125" customWidth="1"/>
    <col min="60" max="60" width="11.85546875" customWidth="1"/>
    <col min="61" max="61" width="10.140625" customWidth="1"/>
    <col min="62" max="62" width="10.5703125" customWidth="1"/>
    <col min="63" max="63" width="11.85546875" customWidth="1"/>
    <col min="64" max="64" width="13.5703125" customWidth="1"/>
    <col min="65" max="65" width="12.85546875" customWidth="1"/>
    <col min="66" max="66" width="11.5703125" customWidth="1"/>
    <col min="67" max="67" width="15.140625" customWidth="1"/>
    <col min="68" max="68" width="13.42578125" customWidth="1"/>
    <col min="69" max="69" width="11.85546875" customWidth="1"/>
    <col min="70" max="70" width="11.42578125" customWidth="1"/>
    <col min="71" max="71" width="14.42578125" customWidth="1"/>
  </cols>
  <sheetData>
    <row r="1" spans="1:71" x14ac:dyDescent="0.2">
      <c r="C1" s="240" t="s">
        <v>630</v>
      </c>
      <c r="D1" s="240"/>
      <c r="E1" s="240"/>
      <c r="F1" s="240"/>
      <c r="G1" s="240"/>
      <c r="H1" s="241" t="s">
        <v>647</v>
      </c>
      <c r="I1" s="241"/>
      <c r="J1" s="241"/>
      <c r="K1" s="241"/>
      <c r="L1" s="241"/>
      <c r="M1" s="241"/>
      <c r="N1" s="241"/>
      <c r="O1" s="241"/>
      <c r="P1" s="241"/>
      <c r="Q1" s="241"/>
      <c r="R1" s="241"/>
      <c r="S1" s="241"/>
      <c r="T1" s="241"/>
      <c r="U1" s="241"/>
      <c r="V1" s="241"/>
      <c r="W1" s="241"/>
      <c r="X1" s="242" t="s">
        <v>648</v>
      </c>
      <c r="Y1" s="242"/>
      <c r="Z1" s="242"/>
      <c r="AA1" s="242"/>
      <c r="AB1" s="242"/>
      <c r="AC1" s="242"/>
      <c r="AD1" s="242"/>
      <c r="AE1" s="242"/>
      <c r="AF1" s="242"/>
      <c r="AG1" s="242"/>
      <c r="AH1" s="242"/>
      <c r="AI1" s="242"/>
      <c r="AJ1" s="242"/>
      <c r="AK1" s="242"/>
      <c r="AL1" s="242"/>
      <c r="AM1" s="242"/>
      <c r="AN1" s="243" t="s">
        <v>649</v>
      </c>
      <c r="AO1" s="244"/>
      <c r="AP1" s="244"/>
      <c r="AQ1" s="244"/>
      <c r="AR1" s="244"/>
      <c r="AS1" s="244"/>
      <c r="AT1" s="244"/>
      <c r="AU1" s="244"/>
      <c r="AV1" s="244"/>
      <c r="AW1" s="244"/>
      <c r="AX1" s="244"/>
      <c r="AY1" s="244"/>
      <c r="AZ1" s="244"/>
      <c r="BA1" s="244"/>
      <c r="BB1" s="244"/>
      <c r="BC1" s="244"/>
      <c r="BD1" s="245" t="s">
        <v>654</v>
      </c>
      <c r="BE1" s="246"/>
      <c r="BF1" s="246"/>
      <c r="BG1" s="246"/>
      <c r="BH1" s="246"/>
      <c r="BI1" s="246"/>
      <c r="BJ1" s="246"/>
      <c r="BK1" s="246"/>
      <c r="BL1" s="246"/>
      <c r="BM1" s="246"/>
      <c r="BN1" s="246"/>
      <c r="BO1" s="246"/>
      <c r="BP1" s="246"/>
      <c r="BQ1" s="246"/>
      <c r="BR1" s="246"/>
      <c r="BS1" s="246"/>
    </row>
    <row r="2" spans="1:71" x14ac:dyDescent="0.2">
      <c r="A2" s="138" t="s">
        <v>624</v>
      </c>
      <c r="B2" s="126" t="s">
        <v>650</v>
      </c>
      <c r="C2" s="127" t="s">
        <v>625</v>
      </c>
      <c r="D2" s="127" t="s">
        <v>626</v>
      </c>
      <c r="E2" s="127" t="s">
        <v>627</v>
      </c>
      <c r="F2" s="127" t="s">
        <v>628</v>
      </c>
      <c r="G2" s="127" t="s">
        <v>629</v>
      </c>
      <c r="H2" s="128" t="s">
        <v>631</v>
      </c>
      <c r="I2" s="128" t="s">
        <v>632</v>
      </c>
      <c r="J2" s="128" t="s">
        <v>633</v>
      </c>
      <c r="K2" s="128" t="s">
        <v>634</v>
      </c>
      <c r="L2" s="128" t="s">
        <v>635</v>
      </c>
      <c r="M2" s="128" t="s">
        <v>636</v>
      </c>
      <c r="N2" s="128" t="s">
        <v>637</v>
      </c>
      <c r="O2" s="128" t="s">
        <v>638</v>
      </c>
      <c r="P2" s="128" t="s">
        <v>639</v>
      </c>
      <c r="Q2" s="128" t="s">
        <v>640</v>
      </c>
      <c r="R2" s="128" t="s">
        <v>641</v>
      </c>
      <c r="S2" s="128" t="s">
        <v>642</v>
      </c>
      <c r="T2" s="128" t="s">
        <v>643</v>
      </c>
      <c r="U2" s="128" t="s">
        <v>644</v>
      </c>
      <c r="V2" s="128" t="s">
        <v>645</v>
      </c>
      <c r="W2" s="128" t="s">
        <v>646</v>
      </c>
      <c r="X2" s="129" t="s">
        <v>671</v>
      </c>
      <c r="Y2" s="129" t="s">
        <v>672</v>
      </c>
      <c r="Z2" s="129" t="s">
        <v>673</v>
      </c>
      <c r="AA2" s="129" t="s">
        <v>674</v>
      </c>
      <c r="AB2" s="129" t="s">
        <v>675</v>
      </c>
      <c r="AC2" s="129" t="s">
        <v>676</v>
      </c>
      <c r="AD2" s="129" t="s">
        <v>677</v>
      </c>
      <c r="AE2" s="129" t="s">
        <v>678</v>
      </c>
      <c r="AF2" s="129" t="s">
        <v>679</v>
      </c>
      <c r="AG2" s="129" t="s">
        <v>680</v>
      </c>
      <c r="AH2" s="129" t="s">
        <v>681</v>
      </c>
      <c r="AI2" s="129" t="s">
        <v>682</v>
      </c>
      <c r="AJ2" s="129" t="s">
        <v>683</v>
      </c>
      <c r="AK2" s="129" t="s">
        <v>684</v>
      </c>
      <c r="AL2" s="129" t="s">
        <v>685</v>
      </c>
      <c r="AM2" s="129" t="s">
        <v>686</v>
      </c>
      <c r="AN2" s="144" t="s">
        <v>687</v>
      </c>
      <c r="AO2" s="144" t="s">
        <v>688</v>
      </c>
      <c r="AP2" s="144" t="s">
        <v>689</v>
      </c>
      <c r="AQ2" s="144" t="s">
        <v>690</v>
      </c>
      <c r="AR2" s="144" t="s">
        <v>691</v>
      </c>
      <c r="AS2" s="144" t="s">
        <v>692</v>
      </c>
      <c r="AT2" s="144" t="s">
        <v>693</v>
      </c>
      <c r="AU2" s="144" t="s">
        <v>694</v>
      </c>
      <c r="AV2" s="144" t="s">
        <v>695</v>
      </c>
      <c r="AW2" s="144" t="s">
        <v>696</v>
      </c>
      <c r="AX2" s="144" t="s">
        <v>697</v>
      </c>
      <c r="AY2" s="144" t="s">
        <v>698</v>
      </c>
      <c r="AZ2" s="144" t="s">
        <v>699</v>
      </c>
      <c r="BA2" s="144" t="s">
        <v>700</v>
      </c>
      <c r="BB2" s="144" t="s">
        <v>701</v>
      </c>
      <c r="BC2" s="145" t="s">
        <v>702</v>
      </c>
      <c r="BD2" s="143" t="s">
        <v>655</v>
      </c>
      <c r="BE2" s="143" t="s">
        <v>656</v>
      </c>
      <c r="BF2" s="143" t="s">
        <v>657</v>
      </c>
      <c r="BG2" s="143" t="s">
        <v>658</v>
      </c>
      <c r="BH2" s="143" t="s">
        <v>659</v>
      </c>
      <c r="BI2" s="143" t="s">
        <v>660</v>
      </c>
      <c r="BJ2" s="143" t="s">
        <v>661</v>
      </c>
      <c r="BK2" s="143" t="s">
        <v>662</v>
      </c>
      <c r="BL2" s="143" t="s">
        <v>663</v>
      </c>
      <c r="BM2" s="143" t="s">
        <v>664</v>
      </c>
      <c r="BN2" s="143" t="s">
        <v>665</v>
      </c>
      <c r="BO2" s="143" t="s">
        <v>666</v>
      </c>
      <c r="BP2" s="143" t="s">
        <v>667</v>
      </c>
      <c r="BQ2" s="143" t="s">
        <v>668</v>
      </c>
      <c r="BR2" s="143" t="s">
        <v>669</v>
      </c>
      <c r="BS2" s="143" t="s">
        <v>670</v>
      </c>
    </row>
    <row r="3" spans="1:71" x14ac:dyDescent="0.2">
      <c r="A3" s="139">
        <v>1</v>
      </c>
      <c r="B3" s="146">
        <f>GESTOR!L4/GESTOR!J4</f>
        <v>0</v>
      </c>
      <c r="C3" s="130">
        <f>'(CARONA)'!AA4/'(CARONA)'!K4</f>
        <v>2</v>
      </c>
      <c r="D3" s="131">
        <f>'(CARONA)'!N4/'(CARONA)'!K4</f>
        <v>0.4942528735632184</v>
      </c>
      <c r="E3" s="131">
        <f>'(CARONA)'!Q4/'(CARONA)'!K4</f>
        <v>0.4942528735632184</v>
      </c>
      <c r="F3" s="131">
        <f>'(CARONA)'!T4/'(CARONA)'!K4</f>
        <v>0.4942528735632184</v>
      </c>
      <c r="G3" s="131">
        <f>'(CARONA)'!W4/'(CARONA)'!K4</f>
        <v>0.4942528735632184</v>
      </c>
      <c r="H3" s="132">
        <f>'Reitoria-SETIC'!O4</f>
        <v>0</v>
      </c>
      <c r="I3" s="132">
        <f>'Reit - PROEX-PROPPG'!O4</f>
        <v>0</v>
      </c>
      <c r="J3" s="132">
        <f>'Reit - BU'!O4</f>
        <v>0</v>
      </c>
      <c r="K3" s="132">
        <f>ESAG!O4</f>
        <v>1</v>
      </c>
      <c r="L3" s="132">
        <f>CEART!O4</f>
        <v>0</v>
      </c>
      <c r="M3" s="132">
        <f>FAED!O4</f>
        <v>0</v>
      </c>
      <c r="N3" s="132">
        <f>CEAD!O4</f>
        <v>2</v>
      </c>
      <c r="O3" s="132">
        <f>CEFID!O4</f>
        <v>0</v>
      </c>
      <c r="P3" s="132">
        <f>CERES!O4</f>
        <v>0</v>
      </c>
      <c r="Q3" s="132">
        <f>CESFI!O4</f>
        <v>0</v>
      </c>
      <c r="R3" s="132">
        <f>CCT!O4</f>
        <v>1</v>
      </c>
      <c r="S3" s="132">
        <f>CEPLAN!O4</f>
        <v>12</v>
      </c>
      <c r="T3" s="132">
        <f>CEAVI!O4</f>
        <v>0</v>
      </c>
      <c r="U3" s="132">
        <f>CAV!O4</f>
        <v>0</v>
      </c>
      <c r="V3" s="132">
        <f>CEO!O4</f>
        <v>1</v>
      </c>
      <c r="W3" s="132">
        <f>CESMO!O4</f>
        <v>0</v>
      </c>
      <c r="X3" s="133">
        <f>'Reitoria-SETIC'!S4</f>
        <v>0</v>
      </c>
      <c r="Y3" s="133">
        <f>'Reit - PROEX-PROPPG'!S4</f>
        <v>0</v>
      </c>
      <c r="Z3" s="133">
        <f>'Reit - BU'!S4</f>
        <v>0</v>
      </c>
      <c r="AA3" s="133">
        <f>ESAG!S4</f>
        <v>5</v>
      </c>
      <c r="AB3" s="133">
        <f>CEART!S4</f>
        <v>0</v>
      </c>
      <c r="AC3" s="133">
        <f>FAED!S4</f>
        <v>3</v>
      </c>
      <c r="AD3" s="133">
        <f>CEAD!S4</f>
        <v>10</v>
      </c>
      <c r="AE3" s="133">
        <f>CEFID!S4</f>
        <v>0</v>
      </c>
      <c r="AF3" s="133">
        <f>CERES!S4</f>
        <v>1</v>
      </c>
      <c r="AG3" s="133">
        <f>CESFI!S4</f>
        <v>0</v>
      </c>
      <c r="AH3" s="133">
        <f>CCT!S4</f>
        <v>7</v>
      </c>
      <c r="AI3" s="133">
        <f>CEPLAN!S4</f>
        <v>50</v>
      </c>
      <c r="AJ3" s="133">
        <f>CEAVI!S4</f>
        <v>3</v>
      </c>
      <c r="AK3" s="133">
        <f>CAV!S4</f>
        <v>2</v>
      </c>
      <c r="AL3" s="133">
        <f>CEO!S4</f>
        <v>4</v>
      </c>
      <c r="AM3" s="133">
        <f>CESMO!S4</f>
        <v>2</v>
      </c>
      <c r="AN3" s="147">
        <f>'Reitoria-SETIC'!L4</f>
        <v>0</v>
      </c>
      <c r="AO3" s="147">
        <f>'Reit - PROEX-PROPPG'!L4</f>
        <v>0</v>
      </c>
      <c r="AP3" s="147">
        <f>'Reit - BU'!L4</f>
        <v>0</v>
      </c>
      <c r="AQ3" s="147">
        <f>ESAG!L4</f>
        <v>0</v>
      </c>
      <c r="AR3" s="147">
        <f>CEART!L4</f>
        <v>0</v>
      </c>
      <c r="AS3" s="147">
        <f>FAED!L4</f>
        <v>0</v>
      </c>
      <c r="AT3" s="147">
        <f>CEAD!L4</f>
        <v>0</v>
      </c>
      <c r="AU3" s="147">
        <f>CEFID!L4</f>
        <v>0</v>
      </c>
      <c r="AV3" s="147">
        <f>CERES!L4</f>
        <v>0</v>
      </c>
      <c r="AW3" s="147">
        <f>CESFI!L4</f>
        <v>0</v>
      </c>
      <c r="AX3" s="147">
        <f>CCT!L4</f>
        <v>0</v>
      </c>
      <c r="AY3" s="147">
        <f>CEPLAN!L4</f>
        <v>0</v>
      </c>
      <c r="AZ3" s="147">
        <f>CEAVI!L4</f>
        <v>0</v>
      </c>
      <c r="BA3" s="147">
        <f>CAV!L4</f>
        <v>0</v>
      </c>
      <c r="BB3" s="147">
        <f>CEO!L4</f>
        <v>0</v>
      </c>
      <c r="BC3" s="148">
        <f>CESMO!L4</f>
        <v>0</v>
      </c>
      <c r="BD3" s="153">
        <f>IF('Reitoria-SETIC'!K4 = 0,0,'Reitoria-SETIC'!M4/'Reitoria-SETIC'!K4)</f>
        <v>0</v>
      </c>
      <c r="BE3" s="153">
        <f>IF('Reit - PROEX-PROPPG'!K4 = 0,0,'Reit - PROEX-PROPPG'!M4/'Reit - PROEX-PROPPG'!K4)</f>
        <v>0</v>
      </c>
      <c r="BF3" s="153">
        <f>IF('Reit - BU'!K4 = 0,0,'Reit - BU'!M4/'Reit - BU'!K4)</f>
        <v>0</v>
      </c>
      <c r="BG3" s="153">
        <f>IF(ESAG!K4 = 0,0,ESAG!M4/ESAG!K4)</f>
        <v>0</v>
      </c>
      <c r="BH3" s="153">
        <f>IF(CEART!K4 = 0,0,CEART!M4/CEART!K4)</f>
        <v>0</v>
      </c>
      <c r="BI3" s="153">
        <f>IF(FAED!K4 = 0,0,FAED!M4/FAED!K4)</f>
        <v>0</v>
      </c>
      <c r="BJ3" s="153">
        <f>IF(CEAD!K4 = 0,0,CEAD!M4/CEAD!K4)</f>
        <v>0</v>
      </c>
      <c r="BK3" s="153">
        <f>IF(CEFID!K4 = 0,0,CEFID!M4/CEFID!K4)</f>
        <v>0</v>
      </c>
      <c r="BL3" s="153">
        <f>IF(CERES!K4 = 0,0,CERES!M4/CERES!K4)</f>
        <v>0</v>
      </c>
      <c r="BM3" s="153">
        <f>IF(CESFI!K4 = 0,0,CESFI!M4/CESFI!K4)</f>
        <v>0</v>
      </c>
      <c r="BN3" s="153">
        <f>IF(CCT!K4 = 0,0,CCT!M4/CCT!K4)</f>
        <v>0</v>
      </c>
      <c r="BO3" s="153">
        <f>IF(CEPLAN!K4 = 0,0,CEPLAN!M4/CEPLAN!K4)</f>
        <v>0</v>
      </c>
      <c r="BP3" s="153">
        <f>IF(CEAVI!K4 = 0,0,CEAVI!M4/CEAVI!K4)</f>
        <v>0</v>
      </c>
      <c r="BQ3" s="153">
        <f>IF(CAV!K4 = 0,0,CAV!M4/CAV!K4)</f>
        <v>0</v>
      </c>
      <c r="BR3" s="153">
        <f>IF(CEO!K4 = 0,0,CEO!M4/CEO!K4)</f>
        <v>0</v>
      </c>
      <c r="BS3" s="153">
        <f>IF(CESMO!K4 = 0,0,CESMO!M4/CESMO!K4)</f>
        <v>0</v>
      </c>
    </row>
    <row r="4" spans="1:71" x14ac:dyDescent="0.2">
      <c r="A4" s="140">
        <v>2</v>
      </c>
      <c r="B4" s="149">
        <f>GESTOR!L5/GESTOR!J5</f>
        <v>0.12467532467532468</v>
      </c>
      <c r="C4" s="130">
        <f>'(CARONA)'!AA5/'(CARONA)'!K5</f>
        <v>2</v>
      </c>
      <c r="D4" s="131">
        <f>'(CARONA)'!N5/'(CARONA)'!K5</f>
        <v>0.4987012987012987</v>
      </c>
      <c r="E4" s="131">
        <f>'(CARONA)'!Q5/'(CARONA)'!K5</f>
        <v>0.4987012987012987</v>
      </c>
      <c r="F4" s="131">
        <f>'(CARONA)'!T5/'(CARONA)'!K5</f>
        <v>0.4987012987012987</v>
      </c>
      <c r="G4" s="131">
        <f>'(CARONA)'!W5/'(CARONA)'!K5</f>
        <v>0.4987012987012987</v>
      </c>
      <c r="H4" s="132">
        <f>'Reitoria-SETIC'!O5</f>
        <v>12</v>
      </c>
      <c r="I4" s="132">
        <f>'Reit - PROEX-PROPPG'!O5</f>
        <v>0</v>
      </c>
      <c r="J4" s="132">
        <f>'Reit - BU'!O5</f>
        <v>0</v>
      </c>
      <c r="K4" s="132">
        <f>ESAG!O5</f>
        <v>2</v>
      </c>
      <c r="L4" s="132">
        <f>CEART!O5</f>
        <v>9</v>
      </c>
      <c r="M4" s="132">
        <f>FAED!O5</f>
        <v>3</v>
      </c>
      <c r="N4" s="132">
        <f>CEAD!O5</f>
        <v>12</v>
      </c>
      <c r="O4" s="132">
        <f>CEFID!O5</f>
        <v>7</v>
      </c>
      <c r="P4" s="132">
        <f>CERES!O5</f>
        <v>6</v>
      </c>
      <c r="Q4" s="132">
        <f>CESFI!O5</f>
        <v>3</v>
      </c>
      <c r="R4" s="132">
        <f>CCT!O5</f>
        <v>11</v>
      </c>
      <c r="S4" s="132">
        <f>CEPLAN!O5</f>
        <v>12</v>
      </c>
      <c r="T4" s="132">
        <f>CEAVI!O5</f>
        <v>5</v>
      </c>
      <c r="U4" s="132">
        <f>CAV!O5</f>
        <v>0</v>
      </c>
      <c r="V4" s="132">
        <f>CEO!O5</f>
        <v>6</v>
      </c>
      <c r="W4" s="132">
        <f>CESMO!O5</f>
        <v>5</v>
      </c>
      <c r="X4" s="133">
        <f>'Reitoria-SETIC'!S5</f>
        <v>0</v>
      </c>
      <c r="Y4" s="133">
        <f>'Reit - PROEX-PROPPG'!S5</f>
        <v>0</v>
      </c>
      <c r="Z4" s="133">
        <f>'Reit - BU'!S5</f>
        <v>0</v>
      </c>
      <c r="AA4" s="133">
        <f>ESAG!S5</f>
        <v>10</v>
      </c>
      <c r="AB4" s="133">
        <f>CEART!S5</f>
        <v>36</v>
      </c>
      <c r="AC4" s="133">
        <f>FAED!S5</f>
        <v>12</v>
      </c>
      <c r="AD4" s="133">
        <f>CEAD!S5</f>
        <v>50</v>
      </c>
      <c r="AE4" s="133">
        <f>CEFID!S5</f>
        <v>30</v>
      </c>
      <c r="AF4" s="133">
        <f>CERES!S5</f>
        <v>27</v>
      </c>
      <c r="AG4" s="133">
        <f>CESFI!S5</f>
        <v>12</v>
      </c>
      <c r="AH4" s="133">
        <f>CCT!S5</f>
        <v>45</v>
      </c>
      <c r="AI4" s="133">
        <f>CEPLAN!S5</f>
        <v>50</v>
      </c>
      <c r="AJ4" s="133">
        <f>CEAVI!S5</f>
        <v>20</v>
      </c>
      <c r="AK4" s="133">
        <f>CAV!S5</f>
        <v>0</v>
      </c>
      <c r="AL4" s="133">
        <f>CEO!S5</f>
        <v>25</v>
      </c>
      <c r="AM4" s="133">
        <f>CESMO!S5</f>
        <v>20</v>
      </c>
      <c r="AN4" s="147">
        <f>'Reitoria-SETIC'!L5</f>
        <v>48</v>
      </c>
      <c r="AO4" s="147">
        <f>'Reit - PROEX-PROPPG'!L5</f>
        <v>0</v>
      </c>
      <c r="AP4" s="147">
        <f>'Reit - BU'!L5</f>
        <v>0</v>
      </c>
      <c r="AQ4" s="147">
        <f>ESAG!L5</f>
        <v>0</v>
      </c>
      <c r="AR4" s="147">
        <f>CEART!L5</f>
        <v>0</v>
      </c>
      <c r="AS4" s="147">
        <f>FAED!L5</f>
        <v>0</v>
      </c>
      <c r="AT4" s="147">
        <f>CEAD!L5</f>
        <v>0</v>
      </c>
      <c r="AU4" s="147">
        <f>CEFID!L5</f>
        <v>0</v>
      </c>
      <c r="AV4" s="147">
        <f>CERES!L5</f>
        <v>0</v>
      </c>
      <c r="AW4" s="147">
        <f>CESFI!L5</f>
        <v>0</v>
      </c>
      <c r="AX4" s="147">
        <f>CCT!L5</f>
        <v>0</v>
      </c>
      <c r="AY4" s="147">
        <f>CEPLAN!L5</f>
        <v>0</v>
      </c>
      <c r="AZ4" s="147">
        <f>CEAVI!L5</f>
        <v>0</v>
      </c>
      <c r="BA4" s="147">
        <f>CAV!L5</f>
        <v>0</v>
      </c>
      <c r="BB4" s="147">
        <f>CEO!L5</f>
        <v>0</v>
      </c>
      <c r="BC4" s="148">
        <f>CESMO!L5</f>
        <v>0</v>
      </c>
      <c r="BD4" s="153">
        <f>IF('Reitoria-SETIC'!K5 = 0,0,'Reitoria-SETIC'!M5/'Reitoria-SETIC'!K5)</f>
        <v>1</v>
      </c>
      <c r="BE4" s="153">
        <f>IF('Reit - PROEX-PROPPG'!K5 = 0,0,'Reit - PROEX-PROPPG'!M5/'Reit - PROEX-PROPPG'!K5)</f>
        <v>0</v>
      </c>
      <c r="BF4" s="153">
        <f>IF('Reit - BU'!K5 = 0,0,'Reit - BU'!M5/'Reit - BU'!K5)</f>
        <v>0</v>
      </c>
      <c r="BG4" s="153">
        <f>IF(ESAG!K5 = 0,0,ESAG!M5/ESAG!K5)</f>
        <v>0</v>
      </c>
      <c r="BH4" s="153">
        <f>IF(CEART!K5 = 0,0,CEART!M5/CEART!K5)</f>
        <v>0</v>
      </c>
      <c r="BI4" s="153">
        <f>IF(FAED!K5 = 0,0,FAED!M5/FAED!K5)</f>
        <v>0</v>
      </c>
      <c r="BJ4" s="153">
        <f>IF(CEAD!K5 = 0,0,CEAD!M5/CEAD!K5)</f>
        <v>0</v>
      </c>
      <c r="BK4" s="153">
        <f>IF(CEFID!K5 = 0,0,CEFID!M5/CEFID!K5)</f>
        <v>0</v>
      </c>
      <c r="BL4" s="153">
        <f>IF(CERES!K5 = 0,0,CERES!M5/CERES!K5)</f>
        <v>0</v>
      </c>
      <c r="BM4" s="153">
        <f>IF(CESFI!K5 = 0,0,CESFI!M5/CESFI!K5)</f>
        <v>0</v>
      </c>
      <c r="BN4" s="153">
        <f>IF(CCT!K5 = 0,0,CCT!M5/CCT!K5)</f>
        <v>0</v>
      </c>
      <c r="BO4" s="153">
        <f>IF(CEPLAN!K5 = 0,0,CEPLAN!M5/CEPLAN!K5)</f>
        <v>0</v>
      </c>
      <c r="BP4" s="153">
        <f>IF(CEAVI!K5 = 0,0,CEAVI!M5/CEAVI!K5)</f>
        <v>0</v>
      </c>
      <c r="BQ4" s="153">
        <f>IF(CAV!K5 = 0,0,CAV!M5/CAV!K5)</f>
        <v>0</v>
      </c>
      <c r="BR4" s="153">
        <f>IF(CEO!K5 = 0,0,CEO!M5/CEO!K5)</f>
        <v>0</v>
      </c>
      <c r="BS4" s="153">
        <f>IF(CESMO!K5 = 0,0,CESMO!M5/CESMO!K5)</f>
        <v>0</v>
      </c>
    </row>
    <row r="5" spans="1:71" x14ac:dyDescent="0.2">
      <c r="A5" s="139">
        <v>3</v>
      </c>
      <c r="B5" s="146">
        <f>GESTOR!L6/GESTOR!J6</f>
        <v>9.9173553719008267E-2</v>
      </c>
      <c r="C5" s="130">
        <f>'(CARONA)'!AA6/'(CARONA)'!K6</f>
        <v>2</v>
      </c>
      <c r="D5" s="131">
        <f>'(CARONA)'!N6/'(CARONA)'!K6</f>
        <v>0.5</v>
      </c>
      <c r="E5" s="131">
        <f>'(CARONA)'!Q6/'(CARONA)'!K6</f>
        <v>0.5</v>
      </c>
      <c r="F5" s="131">
        <f>'(CARONA)'!T6/'(CARONA)'!K6</f>
        <v>0.5</v>
      </c>
      <c r="G5" s="131">
        <f>'(CARONA)'!W6/'(CARONA)'!K6</f>
        <v>0.5</v>
      </c>
      <c r="H5" s="132">
        <f>'Reitoria-SETIC'!O6</f>
        <v>12</v>
      </c>
      <c r="I5" s="132">
        <f>'Reit - PROEX-PROPPG'!O6</f>
        <v>0</v>
      </c>
      <c r="J5" s="132">
        <f>'Reit - BU'!O6</f>
        <v>0</v>
      </c>
      <c r="K5" s="132">
        <f>ESAG!O6</f>
        <v>0</v>
      </c>
      <c r="L5" s="132">
        <f>CEART!O6</f>
        <v>0</v>
      </c>
      <c r="M5" s="132">
        <f>FAED!O6</f>
        <v>3</v>
      </c>
      <c r="N5" s="132">
        <f>CEAD!O6</f>
        <v>5</v>
      </c>
      <c r="O5" s="132">
        <f>CEFID!O6</f>
        <v>7</v>
      </c>
      <c r="P5" s="132">
        <f>CERES!O6</f>
        <v>20</v>
      </c>
      <c r="Q5" s="132">
        <f>CESFI!O6</f>
        <v>0</v>
      </c>
      <c r="R5" s="132">
        <f>CCT!O6</f>
        <v>12</v>
      </c>
      <c r="S5" s="132">
        <f>CEPLAN!O6</f>
        <v>25</v>
      </c>
      <c r="T5" s="132">
        <f>CEAVI!O6</f>
        <v>7</v>
      </c>
      <c r="U5" s="132">
        <f>CAV!O6</f>
        <v>5</v>
      </c>
      <c r="V5" s="132">
        <f>CEO!O6</f>
        <v>7</v>
      </c>
      <c r="W5" s="132">
        <f>CESMO!O6</f>
        <v>15</v>
      </c>
      <c r="X5" s="133">
        <f>'Reitoria-SETIC'!S6</f>
        <v>0</v>
      </c>
      <c r="Y5" s="133">
        <f>'Reit - PROEX-PROPPG'!S6</f>
        <v>0</v>
      </c>
      <c r="Z5" s="133">
        <f>'Reit - BU'!S6</f>
        <v>0</v>
      </c>
      <c r="AA5" s="133">
        <f>ESAG!S6</f>
        <v>0</v>
      </c>
      <c r="AB5" s="133">
        <f>CEART!S6</f>
        <v>0</v>
      </c>
      <c r="AC5" s="133">
        <f>FAED!S6</f>
        <v>15</v>
      </c>
      <c r="AD5" s="133">
        <f>CEAD!S6</f>
        <v>20</v>
      </c>
      <c r="AE5" s="133">
        <f>CEFID!S6</f>
        <v>30</v>
      </c>
      <c r="AF5" s="133">
        <f>CERES!S6</f>
        <v>80</v>
      </c>
      <c r="AG5" s="133">
        <f>CESFI!S6</f>
        <v>0</v>
      </c>
      <c r="AH5" s="133">
        <f>CCT!S6</f>
        <v>50</v>
      </c>
      <c r="AI5" s="133">
        <f>CEPLAN!S6</f>
        <v>100</v>
      </c>
      <c r="AJ5" s="133">
        <f>CEAVI!S6</f>
        <v>30</v>
      </c>
      <c r="AK5" s="133">
        <f>CAV!S6</f>
        <v>21</v>
      </c>
      <c r="AL5" s="133">
        <f>CEO!S6</f>
        <v>30</v>
      </c>
      <c r="AM5" s="133">
        <f>CESMO!S6</f>
        <v>60</v>
      </c>
      <c r="AN5" s="147">
        <f>'Reitoria-SETIC'!L6</f>
        <v>48</v>
      </c>
      <c r="AO5" s="147">
        <f>'Reit - PROEX-PROPPG'!L6</f>
        <v>0</v>
      </c>
      <c r="AP5" s="147">
        <f>'Reit - BU'!L6</f>
        <v>0</v>
      </c>
      <c r="AQ5" s="147">
        <f>ESAG!L6</f>
        <v>0</v>
      </c>
      <c r="AR5" s="147">
        <f>CEART!L6</f>
        <v>0</v>
      </c>
      <c r="AS5" s="147">
        <f>FAED!L6</f>
        <v>0</v>
      </c>
      <c r="AT5" s="147">
        <f>CEAD!L6</f>
        <v>0</v>
      </c>
      <c r="AU5" s="147">
        <f>CEFID!L6</f>
        <v>0</v>
      </c>
      <c r="AV5" s="147">
        <f>CERES!L6</f>
        <v>0</v>
      </c>
      <c r="AW5" s="147">
        <f>CESFI!L6</f>
        <v>0</v>
      </c>
      <c r="AX5" s="147">
        <f>CCT!L6</f>
        <v>0</v>
      </c>
      <c r="AY5" s="147">
        <f>CEPLAN!L6</f>
        <v>0</v>
      </c>
      <c r="AZ5" s="147">
        <f>CEAVI!L6</f>
        <v>0</v>
      </c>
      <c r="BA5" s="147">
        <f>CAV!L6</f>
        <v>0</v>
      </c>
      <c r="BB5" s="147">
        <f>CEO!L6</f>
        <v>0</v>
      </c>
      <c r="BC5" s="148">
        <f>CESMO!L6</f>
        <v>0</v>
      </c>
      <c r="BD5" s="153">
        <f>IF('Reitoria-SETIC'!K6 = 0,0,'Reitoria-SETIC'!M6/'Reitoria-SETIC'!K6)</f>
        <v>1</v>
      </c>
      <c r="BE5" s="153">
        <f>IF('Reit - PROEX-PROPPG'!K6 = 0,0,'Reit - PROEX-PROPPG'!M6/'Reit - PROEX-PROPPG'!K6)</f>
        <v>0</v>
      </c>
      <c r="BF5" s="153">
        <f>IF('Reit - BU'!K6 = 0,0,'Reit - BU'!M6/'Reit - BU'!K6)</f>
        <v>0</v>
      </c>
      <c r="BG5" s="153">
        <f>IF(ESAG!K6 = 0,0,ESAG!M6/ESAG!K6)</f>
        <v>0</v>
      </c>
      <c r="BH5" s="153">
        <f>IF(CEART!K6 = 0,0,CEART!M6/CEART!K6)</f>
        <v>0</v>
      </c>
      <c r="BI5" s="153">
        <f>IF(FAED!K6 = 0,0,FAED!M6/FAED!K6)</f>
        <v>0</v>
      </c>
      <c r="BJ5" s="153">
        <f>IF(CEAD!K6 = 0,0,CEAD!M6/CEAD!K6)</f>
        <v>0</v>
      </c>
      <c r="BK5" s="153">
        <f>IF(CEFID!K6 = 0,0,CEFID!M6/CEFID!K6)</f>
        <v>0</v>
      </c>
      <c r="BL5" s="153">
        <f>IF(CERES!K6 = 0,0,CERES!M6/CERES!K6)</f>
        <v>0</v>
      </c>
      <c r="BM5" s="153">
        <f>IF(CESFI!K6 = 0,0,CESFI!M6/CESFI!K6)</f>
        <v>0</v>
      </c>
      <c r="BN5" s="153">
        <f>IF(CCT!K6 = 0,0,CCT!M6/CCT!K6)</f>
        <v>0</v>
      </c>
      <c r="BO5" s="153">
        <f>IF(CEPLAN!K6 = 0,0,CEPLAN!M6/CEPLAN!K6)</f>
        <v>0</v>
      </c>
      <c r="BP5" s="153">
        <f>IF(CEAVI!K6 = 0,0,CEAVI!M6/CEAVI!K6)</f>
        <v>0</v>
      </c>
      <c r="BQ5" s="153">
        <f>IF(CAV!K6 = 0,0,CAV!M6/CAV!K6)</f>
        <v>0</v>
      </c>
      <c r="BR5" s="153">
        <f>IF(CEO!K6 = 0,0,CEO!M6/CEO!K6)</f>
        <v>0</v>
      </c>
      <c r="BS5" s="153">
        <f>IF(CESMO!K6 = 0,0,CESMO!M6/CESMO!K6)</f>
        <v>0</v>
      </c>
    </row>
    <row r="6" spans="1:71" x14ac:dyDescent="0.2">
      <c r="A6" s="140">
        <v>4</v>
      </c>
      <c r="B6" s="149">
        <f>GESTOR!L7/GESTOR!J7</f>
        <v>5.6206088992974239E-2</v>
      </c>
      <c r="C6" s="130">
        <f>'(CARONA)'!AA7/'(CARONA)'!K7</f>
        <v>2</v>
      </c>
      <c r="D6" s="131">
        <f>'(CARONA)'!N7/'(CARONA)'!K7</f>
        <v>0.5</v>
      </c>
      <c r="E6" s="131">
        <f>'(CARONA)'!Q7/'(CARONA)'!K7</f>
        <v>0.5</v>
      </c>
      <c r="F6" s="131">
        <f>'(CARONA)'!T7/'(CARONA)'!K7</f>
        <v>0.5</v>
      </c>
      <c r="G6" s="131">
        <f>'(CARONA)'!W7/'(CARONA)'!K7</f>
        <v>0.5</v>
      </c>
      <c r="H6" s="132">
        <f>'Reitoria-SETIC'!O7</f>
        <v>12</v>
      </c>
      <c r="I6" s="132">
        <f>'Reit - PROEX-PROPPG'!O7</f>
        <v>0</v>
      </c>
      <c r="J6" s="132">
        <f>'Reit - BU'!O7</f>
        <v>0</v>
      </c>
      <c r="K6" s="132">
        <f>ESAG!O7</f>
        <v>7</v>
      </c>
      <c r="L6" s="132">
        <f>CEART!O7</f>
        <v>25</v>
      </c>
      <c r="M6" s="132">
        <f>FAED!O7</f>
        <v>1</v>
      </c>
      <c r="N6" s="132">
        <f>CEAD!O7</f>
        <v>10</v>
      </c>
      <c r="O6" s="132">
        <f>CEFID!O7</f>
        <v>7</v>
      </c>
      <c r="P6" s="132">
        <f>CERES!O7</f>
        <v>20</v>
      </c>
      <c r="Q6" s="132">
        <f>CESFI!O7</f>
        <v>3</v>
      </c>
      <c r="R6" s="132">
        <f>CCT!O7</f>
        <v>15</v>
      </c>
      <c r="S6" s="132">
        <f>CEPLAN!O7</f>
        <v>62</v>
      </c>
      <c r="T6" s="132">
        <f>CEAVI!O7</f>
        <v>15</v>
      </c>
      <c r="U6" s="132">
        <f>CAV!O7</f>
        <v>6</v>
      </c>
      <c r="V6" s="132">
        <f>CEO!O7</f>
        <v>12</v>
      </c>
      <c r="W6" s="132">
        <f>CESMO!O7</f>
        <v>15</v>
      </c>
      <c r="X6" s="133">
        <f>'Reitoria-SETIC'!S7</f>
        <v>0</v>
      </c>
      <c r="Y6" s="133">
        <f>'Reit - PROEX-PROPPG'!S7</f>
        <v>0</v>
      </c>
      <c r="Z6" s="133">
        <f>'Reit - BU'!S7</f>
        <v>0</v>
      </c>
      <c r="AA6" s="133">
        <f>ESAG!S7</f>
        <v>30</v>
      </c>
      <c r="AB6" s="133">
        <f>CEART!S7</f>
        <v>100</v>
      </c>
      <c r="AC6" s="133">
        <f>FAED!S7</f>
        <v>7</v>
      </c>
      <c r="AD6" s="133">
        <f>CEAD!S7</f>
        <v>40</v>
      </c>
      <c r="AE6" s="133">
        <f>CEFID!S7</f>
        <v>30</v>
      </c>
      <c r="AF6" s="133">
        <f>CERES!S7</f>
        <v>80</v>
      </c>
      <c r="AG6" s="133">
        <f>CESFI!S7</f>
        <v>15</v>
      </c>
      <c r="AH6" s="133">
        <f>CCT!S7</f>
        <v>60</v>
      </c>
      <c r="AI6" s="133">
        <f>CEPLAN!S7</f>
        <v>250</v>
      </c>
      <c r="AJ6" s="133">
        <f>CEAVI!S7</f>
        <v>60</v>
      </c>
      <c r="AK6" s="133">
        <f>CAV!S7</f>
        <v>24</v>
      </c>
      <c r="AL6" s="133">
        <f>CEO!S7</f>
        <v>50</v>
      </c>
      <c r="AM6" s="133">
        <f>CESMO!S7</f>
        <v>60</v>
      </c>
      <c r="AN6" s="147">
        <f>'Reitoria-SETIC'!L7</f>
        <v>48</v>
      </c>
      <c r="AO6" s="147">
        <f>'Reit - PROEX-PROPPG'!L7</f>
        <v>0</v>
      </c>
      <c r="AP6" s="147">
        <f>'Reit - BU'!L7</f>
        <v>0</v>
      </c>
      <c r="AQ6" s="147">
        <f>ESAG!L7</f>
        <v>0</v>
      </c>
      <c r="AR6" s="147">
        <f>CEART!L7</f>
        <v>0</v>
      </c>
      <c r="AS6" s="147">
        <f>FAED!L7</f>
        <v>0</v>
      </c>
      <c r="AT6" s="147">
        <f>CEAD!L7</f>
        <v>0</v>
      </c>
      <c r="AU6" s="147">
        <f>CEFID!L7</f>
        <v>0</v>
      </c>
      <c r="AV6" s="147">
        <f>CERES!L7</f>
        <v>0</v>
      </c>
      <c r="AW6" s="147">
        <f>CESFI!L7</f>
        <v>0</v>
      </c>
      <c r="AX6" s="147">
        <f>CCT!L7</f>
        <v>0</v>
      </c>
      <c r="AY6" s="147">
        <f>CEPLAN!L7</f>
        <v>0</v>
      </c>
      <c r="AZ6" s="147">
        <f>CEAVI!L7</f>
        <v>0</v>
      </c>
      <c r="BA6" s="147">
        <f>CAV!L7</f>
        <v>0</v>
      </c>
      <c r="BB6" s="147">
        <f>CEO!L7</f>
        <v>0</v>
      </c>
      <c r="BC6" s="148">
        <f>CESMO!L7</f>
        <v>0</v>
      </c>
      <c r="BD6" s="153">
        <f>IF('Reitoria-SETIC'!K7 = 0,0,'Reitoria-SETIC'!M7/'Reitoria-SETIC'!K7)</f>
        <v>1</v>
      </c>
      <c r="BE6" s="153">
        <f>IF('Reit - PROEX-PROPPG'!K7 = 0,0,'Reit - PROEX-PROPPG'!M7/'Reit - PROEX-PROPPG'!K7)</f>
        <v>0</v>
      </c>
      <c r="BF6" s="153">
        <f>IF('Reit - BU'!K7 = 0,0,'Reit - BU'!M7/'Reit - BU'!K7)</f>
        <v>0</v>
      </c>
      <c r="BG6" s="153">
        <f>IF(ESAG!K7 = 0,0,ESAG!M7/ESAG!K7)</f>
        <v>0</v>
      </c>
      <c r="BH6" s="153">
        <f>IF(CEART!K7 = 0,0,CEART!M7/CEART!K7)</f>
        <v>0</v>
      </c>
      <c r="BI6" s="153">
        <f>IF(FAED!K7 = 0,0,FAED!M7/FAED!K7)</f>
        <v>0</v>
      </c>
      <c r="BJ6" s="153">
        <f>IF(CEAD!K7 = 0,0,CEAD!M7/CEAD!K7)</f>
        <v>0</v>
      </c>
      <c r="BK6" s="153">
        <f>IF(CEFID!K7 = 0,0,CEFID!M7/CEFID!K7)</f>
        <v>0</v>
      </c>
      <c r="BL6" s="153">
        <f>IF(CERES!K7 = 0,0,CERES!M7/CERES!K7)</f>
        <v>0</v>
      </c>
      <c r="BM6" s="153">
        <f>IF(CESFI!K7 = 0,0,CESFI!M7/CESFI!K7)</f>
        <v>0</v>
      </c>
      <c r="BN6" s="153">
        <f>IF(CCT!K7 = 0,0,CCT!M7/CCT!K7)</f>
        <v>0</v>
      </c>
      <c r="BO6" s="153">
        <f>IF(CEPLAN!K7 = 0,0,CEPLAN!M7/CEPLAN!K7)</f>
        <v>0</v>
      </c>
      <c r="BP6" s="153">
        <f>IF(CEAVI!K7 = 0,0,CEAVI!M7/CEAVI!K7)</f>
        <v>0</v>
      </c>
      <c r="BQ6" s="153">
        <f>IF(CAV!K7 = 0,0,CAV!M7/CAV!K7)</f>
        <v>0</v>
      </c>
      <c r="BR6" s="153">
        <f>IF(CEO!K7 = 0,0,CEO!M7/CEO!K7)</f>
        <v>0</v>
      </c>
      <c r="BS6" s="153">
        <f>IF(CESMO!K7 = 0,0,CESMO!M7/CESMO!K7)</f>
        <v>0</v>
      </c>
    </row>
    <row r="7" spans="1:71" x14ac:dyDescent="0.2">
      <c r="A7" s="139">
        <v>5</v>
      </c>
      <c r="B7" s="146">
        <f>GESTOR!L8/GESTOR!J8</f>
        <v>5.9900166389351084E-2</v>
      </c>
      <c r="C7" s="130">
        <f>'(CARONA)'!AA8/'(CARONA)'!K8</f>
        <v>2</v>
      </c>
      <c r="D7" s="131">
        <f>'(CARONA)'!N8/'(CARONA)'!K8</f>
        <v>0.49916805324459235</v>
      </c>
      <c r="E7" s="131">
        <f>'(CARONA)'!Q8/'(CARONA)'!K8</f>
        <v>0.49916805324459235</v>
      </c>
      <c r="F7" s="131">
        <f>'(CARONA)'!T8/'(CARONA)'!K8</f>
        <v>0.49916805324459235</v>
      </c>
      <c r="G7" s="131">
        <f>'(CARONA)'!W8/'(CARONA)'!K8</f>
        <v>0.49916805324459235</v>
      </c>
      <c r="H7" s="132">
        <f>'Reitoria-SETIC'!O8</f>
        <v>9</v>
      </c>
      <c r="I7" s="132">
        <f>'Reit - PROEX-PROPPG'!O8</f>
        <v>0</v>
      </c>
      <c r="J7" s="132">
        <f>'Reit - BU'!O8</f>
        <v>0</v>
      </c>
      <c r="K7" s="132">
        <f>ESAG!O8</f>
        <v>12</v>
      </c>
      <c r="L7" s="132">
        <f>CEART!O8</f>
        <v>3</v>
      </c>
      <c r="M7" s="132">
        <f>FAED!O8</f>
        <v>2</v>
      </c>
      <c r="N7" s="132">
        <f>CEAD!O8</f>
        <v>2</v>
      </c>
      <c r="O7" s="132">
        <f>CEFID!O8</f>
        <v>0</v>
      </c>
      <c r="P7" s="132">
        <f>CERES!O8</f>
        <v>0</v>
      </c>
      <c r="Q7" s="132">
        <f>CESFI!O8</f>
        <v>0</v>
      </c>
      <c r="R7" s="132">
        <f>CCT!O8</f>
        <v>20</v>
      </c>
      <c r="S7" s="132">
        <f>CEPLAN!O8</f>
        <v>75</v>
      </c>
      <c r="T7" s="132">
        <f>CEAVI!O8</f>
        <v>0</v>
      </c>
      <c r="U7" s="132">
        <f>CAV!O8</f>
        <v>5</v>
      </c>
      <c r="V7" s="132">
        <f>CEO!O8</f>
        <v>5</v>
      </c>
      <c r="W7" s="132">
        <f>CESMO!O8</f>
        <v>15</v>
      </c>
      <c r="X7" s="133">
        <f>'Reitoria-SETIC'!S8</f>
        <v>0</v>
      </c>
      <c r="Y7" s="133">
        <f>'Reit - PROEX-PROPPG'!S8</f>
        <v>0</v>
      </c>
      <c r="Z7" s="133">
        <f>'Reit - BU'!S8</f>
        <v>0</v>
      </c>
      <c r="AA7" s="133">
        <f>ESAG!S8</f>
        <v>50</v>
      </c>
      <c r="AB7" s="133">
        <f>CEART!S8</f>
        <v>15</v>
      </c>
      <c r="AC7" s="133">
        <f>FAED!S8</f>
        <v>10</v>
      </c>
      <c r="AD7" s="133">
        <f>CEAD!S8</f>
        <v>10</v>
      </c>
      <c r="AE7" s="133">
        <f>CEFID!S8</f>
        <v>0</v>
      </c>
      <c r="AF7" s="133">
        <f>CERES!S8</f>
        <v>0</v>
      </c>
      <c r="AG7" s="133">
        <f>CESFI!S8</f>
        <v>0</v>
      </c>
      <c r="AH7" s="133">
        <f>CCT!S8</f>
        <v>80</v>
      </c>
      <c r="AI7" s="133">
        <f>CEPLAN!S8</f>
        <v>300</v>
      </c>
      <c r="AJ7" s="133">
        <f>CEAVI!S8</f>
        <v>0</v>
      </c>
      <c r="AK7" s="133">
        <f>CAV!S8</f>
        <v>20</v>
      </c>
      <c r="AL7" s="133">
        <f>CEO!S8</f>
        <v>20</v>
      </c>
      <c r="AM7" s="133">
        <f>CESMO!S8</f>
        <v>60</v>
      </c>
      <c r="AN7" s="147">
        <f>'Reitoria-SETIC'!L8</f>
        <v>36</v>
      </c>
      <c r="AO7" s="147">
        <f>'Reit - PROEX-PROPPG'!L8</f>
        <v>0</v>
      </c>
      <c r="AP7" s="147">
        <f>'Reit - BU'!L8</f>
        <v>0</v>
      </c>
      <c r="AQ7" s="147">
        <f>ESAG!L8</f>
        <v>0</v>
      </c>
      <c r="AR7" s="147">
        <f>CEART!L8</f>
        <v>0</v>
      </c>
      <c r="AS7" s="147">
        <f>FAED!L8</f>
        <v>0</v>
      </c>
      <c r="AT7" s="147">
        <f>CEAD!L8</f>
        <v>0</v>
      </c>
      <c r="AU7" s="147">
        <f>CEFID!L8</f>
        <v>0</v>
      </c>
      <c r="AV7" s="147">
        <f>CERES!L8</f>
        <v>0</v>
      </c>
      <c r="AW7" s="147">
        <f>CESFI!L8</f>
        <v>0</v>
      </c>
      <c r="AX7" s="147">
        <f>CCT!L8</f>
        <v>0</v>
      </c>
      <c r="AY7" s="147">
        <f>CEPLAN!L8</f>
        <v>0</v>
      </c>
      <c r="AZ7" s="147">
        <f>CEAVI!L8</f>
        <v>0</v>
      </c>
      <c r="BA7" s="147">
        <f>CAV!L8</f>
        <v>0</v>
      </c>
      <c r="BB7" s="147">
        <f>CEO!L8</f>
        <v>0</v>
      </c>
      <c r="BC7" s="148">
        <f>CESMO!L8</f>
        <v>0</v>
      </c>
      <c r="BD7" s="153">
        <f>IF('Reitoria-SETIC'!K8 = 0,0,'Reitoria-SETIC'!M8/'Reitoria-SETIC'!K8)</f>
        <v>1</v>
      </c>
      <c r="BE7" s="153">
        <f>IF('Reit - PROEX-PROPPG'!K8 = 0,0,'Reit - PROEX-PROPPG'!M8/'Reit - PROEX-PROPPG'!K8)</f>
        <v>0</v>
      </c>
      <c r="BF7" s="153">
        <f>IF('Reit - BU'!K8 = 0,0,'Reit - BU'!M8/'Reit - BU'!K8)</f>
        <v>0</v>
      </c>
      <c r="BG7" s="153">
        <f>IF(ESAG!K8 = 0,0,ESAG!M8/ESAG!K8)</f>
        <v>0</v>
      </c>
      <c r="BH7" s="153">
        <f>IF(CEART!K8 = 0,0,CEART!M8/CEART!K8)</f>
        <v>0</v>
      </c>
      <c r="BI7" s="153">
        <f>IF(FAED!K8 = 0,0,FAED!M8/FAED!K8)</f>
        <v>0</v>
      </c>
      <c r="BJ7" s="153">
        <f>IF(CEAD!K8 = 0,0,CEAD!M8/CEAD!K8)</f>
        <v>0</v>
      </c>
      <c r="BK7" s="153">
        <f>IF(CEFID!K8 = 0,0,CEFID!M8/CEFID!K8)</f>
        <v>0</v>
      </c>
      <c r="BL7" s="153">
        <f>IF(CERES!K8 = 0,0,CERES!M8/CERES!K8)</f>
        <v>0</v>
      </c>
      <c r="BM7" s="153">
        <f>IF(CESFI!K8 = 0,0,CESFI!M8/CESFI!K8)</f>
        <v>0</v>
      </c>
      <c r="BN7" s="153">
        <f>IF(CCT!K8 = 0,0,CCT!M8/CCT!K8)</f>
        <v>0</v>
      </c>
      <c r="BO7" s="153">
        <f>IF(CEPLAN!K8 = 0,0,CEPLAN!M8/CEPLAN!K8)</f>
        <v>0</v>
      </c>
      <c r="BP7" s="153">
        <f>IF(CEAVI!K8 = 0,0,CEAVI!M8/CEAVI!K8)</f>
        <v>0</v>
      </c>
      <c r="BQ7" s="153">
        <f>IF(CAV!K8 = 0,0,CAV!M8/CAV!K8)</f>
        <v>0</v>
      </c>
      <c r="BR7" s="153">
        <f>IF(CEO!K8 = 0,0,CEO!M8/CEO!K8)</f>
        <v>0</v>
      </c>
      <c r="BS7" s="153">
        <f>IF(CESMO!K8 = 0,0,CESMO!M8/CESMO!K8)</f>
        <v>0</v>
      </c>
    </row>
    <row r="8" spans="1:71" x14ac:dyDescent="0.2">
      <c r="A8" s="140">
        <v>6</v>
      </c>
      <c r="B8" s="149">
        <f>GESTOR!L9/GESTOR!J9</f>
        <v>0.13223140495867769</v>
      </c>
      <c r="C8" s="130">
        <f>'(CARONA)'!AA9/'(CARONA)'!K9</f>
        <v>2</v>
      </c>
      <c r="D8" s="131">
        <f>'(CARONA)'!N9/'(CARONA)'!K9</f>
        <v>0.49586776859504134</v>
      </c>
      <c r="E8" s="131">
        <f>'(CARONA)'!Q9/'(CARONA)'!K9</f>
        <v>0.49586776859504134</v>
      </c>
      <c r="F8" s="131">
        <f>'(CARONA)'!T9/'(CARONA)'!K9</f>
        <v>0.49586776859504134</v>
      </c>
      <c r="G8" s="131">
        <f>'(CARONA)'!W9/'(CARONA)'!K9</f>
        <v>0.49586776859504134</v>
      </c>
      <c r="H8" s="132">
        <f>'Reitoria-SETIC'!O9</f>
        <v>4</v>
      </c>
      <c r="I8" s="132">
        <f>'Reit - PROEX-PROPPG'!O9</f>
        <v>0</v>
      </c>
      <c r="J8" s="132">
        <f>'Reit - BU'!O9</f>
        <v>0</v>
      </c>
      <c r="K8" s="132">
        <f>ESAG!O9</f>
        <v>3</v>
      </c>
      <c r="L8" s="132">
        <f>CEART!O9</f>
        <v>0</v>
      </c>
      <c r="M8" s="132">
        <f>FAED!O9</f>
        <v>0</v>
      </c>
      <c r="N8" s="132">
        <f>CEAD!O9</f>
        <v>5</v>
      </c>
      <c r="O8" s="132">
        <f>CEFID!O9</f>
        <v>0</v>
      </c>
      <c r="P8" s="132">
        <f>CERES!O9</f>
        <v>0</v>
      </c>
      <c r="Q8" s="132">
        <f>CESFI!O9</f>
        <v>1</v>
      </c>
      <c r="R8" s="132">
        <f>CCT!O9</f>
        <v>0</v>
      </c>
      <c r="S8" s="132">
        <f>CEPLAN!O9</f>
        <v>0</v>
      </c>
      <c r="T8" s="132">
        <f>CEAVI!O9</f>
        <v>0</v>
      </c>
      <c r="U8" s="132">
        <f>CAV!O9</f>
        <v>0</v>
      </c>
      <c r="V8" s="132">
        <f>CEO!O9</f>
        <v>0</v>
      </c>
      <c r="W8" s="132">
        <f>CESMO!O9</f>
        <v>15</v>
      </c>
      <c r="X8" s="133">
        <f>'Reitoria-SETIC'!S9</f>
        <v>0</v>
      </c>
      <c r="Y8" s="133">
        <f>'Reit - PROEX-PROPPG'!S9</f>
        <v>0</v>
      </c>
      <c r="Z8" s="133">
        <f>'Reit - BU'!S9</f>
        <v>0</v>
      </c>
      <c r="AA8" s="133">
        <f>ESAG!S9</f>
        <v>15</v>
      </c>
      <c r="AB8" s="133">
        <f>CEART!S9</f>
        <v>0</v>
      </c>
      <c r="AC8" s="133">
        <f>FAED!S9</f>
        <v>0</v>
      </c>
      <c r="AD8" s="133">
        <f>CEAD!S9</f>
        <v>20</v>
      </c>
      <c r="AE8" s="133">
        <f>CEFID!S9</f>
        <v>0</v>
      </c>
      <c r="AF8" s="133">
        <f>CERES!S9</f>
        <v>2</v>
      </c>
      <c r="AG8" s="133">
        <f>CESFI!S9</f>
        <v>5</v>
      </c>
      <c r="AH8" s="133">
        <f>CCT!S9</f>
        <v>0</v>
      </c>
      <c r="AI8" s="133">
        <f>CEPLAN!S9</f>
        <v>0</v>
      </c>
      <c r="AJ8" s="133">
        <f>CEAVI!S9</f>
        <v>3</v>
      </c>
      <c r="AK8" s="133">
        <f>CAV!S9</f>
        <v>0</v>
      </c>
      <c r="AL8" s="133">
        <f>CEO!S9</f>
        <v>0</v>
      </c>
      <c r="AM8" s="133">
        <f>CESMO!S9</f>
        <v>60</v>
      </c>
      <c r="AN8" s="147">
        <f>'Reitoria-SETIC'!L9</f>
        <v>16</v>
      </c>
      <c r="AO8" s="147">
        <f>'Reit - PROEX-PROPPG'!L9</f>
        <v>0</v>
      </c>
      <c r="AP8" s="147">
        <f>'Reit - BU'!L9</f>
        <v>0</v>
      </c>
      <c r="AQ8" s="147">
        <f>ESAG!L9</f>
        <v>0</v>
      </c>
      <c r="AR8" s="147">
        <f>CEART!L9</f>
        <v>0</v>
      </c>
      <c r="AS8" s="147">
        <f>FAED!L9</f>
        <v>0</v>
      </c>
      <c r="AT8" s="147">
        <f>CEAD!L9</f>
        <v>0</v>
      </c>
      <c r="AU8" s="147">
        <f>CEFID!L9</f>
        <v>0</v>
      </c>
      <c r="AV8" s="147">
        <f>CERES!L9</f>
        <v>0</v>
      </c>
      <c r="AW8" s="147">
        <f>CESFI!L9</f>
        <v>0</v>
      </c>
      <c r="AX8" s="147">
        <f>CCT!L9</f>
        <v>0</v>
      </c>
      <c r="AY8" s="147">
        <f>CEPLAN!L9</f>
        <v>0</v>
      </c>
      <c r="AZ8" s="147">
        <f>CEAVI!L9</f>
        <v>0</v>
      </c>
      <c r="BA8" s="147">
        <f>CAV!L9</f>
        <v>0</v>
      </c>
      <c r="BB8" s="147">
        <f>CEO!L9</f>
        <v>0</v>
      </c>
      <c r="BC8" s="148">
        <f>CESMO!L9</f>
        <v>0</v>
      </c>
      <c r="BD8" s="153">
        <f>IF('Reitoria-SETIC'!K9 = 0,0,'Reitoria-SETIC'!M9/'Reitoria-SETIC'!K9)</f>
        <v>1</v>
      </c>
      <c r="BE8" s="153">
        <f>IF('Reit - PROEX-PROPPG'!K9 = 0,0,'Reit - PROEX-PROPPG'!M9/'Reit - PROEX-PROPPG'!K9)</f>
        <v>0</v>
      </c>
      <c r="BF8" s="153">
        <f>IF('Reit - BU'!K9 = 0,0,'Reit - BU'!M9/'Reit - BU'!K9)</f>
        <v>0</v>
      </c>
      <c r="BG8" s="153">
        <f>IF(ESAG!K9 = 0,0,ESAG!M9/ESAG!K9)</f>
        <v>0</v>
      </c>
      <c r="BH8" s="153">
        <f>IF(CEART!K9 = 0,0,CEART!M9/CEART!K9)</f>
        <v>0</v>
      </c>
      <c r="BI8" s="153">
        <f>IF(FAED!K9 = 0,0,FAED!M9/FAED!K9)</f>
        <v>0</v>
      </c>
      <c r="BJ8" s="153">
        <f>IF(CEAD!K9 = 0,0,CEAD!M9/CEAD!K9)</f>
        <v>0</v>
      </c>
      <c r="BK8" s="153">
        <f>IF(CEFID!K9 = 0,0,CEFID!M9/CEFID!K9)</f>
        <v>0</v>
      </c>
      <c r="BL8" s="153">
        <f>IF(CERES!K9 = 0,0,CERES!M9/CERES!K9)</f>
        <v>0</v>
      </c>
      <c r="BM8" s="153">
        <f>IF(CESFI!K9 = 0,0,CESFI!M9/CESFI!K9)</f>
        <v>0</v>
      </c>
      <c r="BN8" s="153">
        <f>IF(CCT!K9 = 0,0,CCT!M9/CCT!K9)</f>
        <v>0</v>
      </c>
      <c r="BO8" s="153">
        <f>IF(CEPLAN!K9 = 0,0,CEPLAN!M9/CEPLAN!K9)</f>
        <v>0</v>
      </c>
      <c r="BP8" s="153">
        <f>IF(CEAVI!K9 = 0,0,CEAVI!M9/CEAVI!K9)</f>
        <v>0</v>
      </c>
      <c r="BQ8" s="153">
        <f>IF(CAV!K9 = 0,0,CAV!M9/CAV!K9)</f>
        <v>0</v>
      </c>
      <c r="BR8" s="153">
        <f>IF(CEO!K9 = 0,0,CEO!M9/CEO!K9)</f>
        <v>0</v>
      </c>
      <c r="BS8" s="153">
        <f>IF(CESMO!K9 = 0,0,CESMO!M9/CESMO!K9)</f>
        <v>0</v>
      </c>
    </row>
    <row r="9" spans="1:71" x14ac:dyDescent="0.2">
      <c r="A9" s="139">
        <v>7</v>
      </c>
      <c r="B9" s="146">
        <f>GESTOR!L10/GESTOR!J10</f>
        <v>0.22018348623853212</v>
      </c>
      <c r="C9" s="130">
        <f>'(CARONA)'!AA10/'(CARONA)'!K10</f>
        <v>2</v>
      </c>
      <c r="D9" s="131">
        <f>'(CARONA)'!N10/'(CARONA)'!K10</f>
        <v>0.5</v>
      </c>
      <c r="E9" s="131">
        <f>'(CARONA)'!Q10/'(CARONA)'!K10</f>
        <v>0.5</v>
      </c>
      <c r="F9" s="131">
        <f>'(CARONA)'!T10/'(CARONA)'!K10</f>
        <v>0.5</v>
      </c>
      <c r="G9" s="131">
        <f>'(CARONA)'!W10/'(CARONA)'!K10</f>
        <v>0.5</v>
      </c>
      <c r="H9" s="132">
        <f>'Reitoria-SETIC'!O10</f>
        <v>12</v>
      </c>
      <c r="I9" s="132">
        <f>'Reit - PROEX-PROPPG'!O10</f>
        <v>0</v>
      </c>
      <c r="J9" s="132">
        <f>'Reit - BU'!O10</f>
        <v>0</v>
      </c>
      <c r="K9" s="132">
        <f>ESAG!O10</f>
        <v>7</v>
      </c>
      <c r="L9" s="132">
        <f>CEART!O10</f>
        <v>0</v>
      </c>
      <c r="M9" s="132">
        <f>FAED!O10</f>
        <v>0</v>
      </c>
      <c r="N9" s="132">
        <f>CEAD!O10</f>
        <v>2</v>
      </c>
      <c r="O9" s="132">
        <f>CEFID!O10</f>
        <v>0</v>
      </c>
      <c r="P9" s="132">
        <f>CERES!O10</f>
        <v>20</v>
      </c>
      <c r="Q9" s="132">
        <f>CESFI!O10</f>
        <v>0</v>
      </c>
      <c r="R9" s="132">
        <f>CCT!O10</f>
        <v>7</v>
      </c>
      <c r="S9" s="132">
        <f>CEPLAN!O10</f>
        <v>0</v>
      </c>
      <c r="T9" s="132">
        <f>CEAVI!O10</f>
        <v>0</v>
      </c>
      <c r="U9" s="132">
        <f>CAV!O10</f>
        <v>0</v>
      </c>
      <c r="V9" s="132">
        <f>CEO!O10</f>
        <v>2</v>
      </c>
      <c r="W9" s="132">
        <f>CESMO!O10</f>
        <v>2</v>
      </c>
      <c r="X9" s="133">
        <f>'Reitoria-SETIC'!S10</f>
        <v>0</v>
      </c>
      <c r="Y9" s="133">
        <f>'Reit - PROEX-PROPPG'!S10</f>
        <v>0</v>
      </c>
      <c r="Z9" s="133">
        <f>'Reit - BU'!S10</f>
        <v>0</v>
      </c>
      <c r="AA9" s="133">
        <f>ESAG!S10</f>
        <v>30</v>
      </c>
      <c r="AB9" s="133">
        <f>CEART!S10</f>
        <v>0</v>
      </c>
      <c r="AC9" s="133">
        <f>FAED!S10</f>
        <v>0</v>
      </c>
      <c r="AD9" s="133">
        <f>CEAD!S10</f>
        <v>10</v>
      </c>
      <c r="AE9" s="133">
        <f>CEFID!S10</f>
        <v>0</v>
      </c>
      <c r="AF9" s="133">
        <f>CERES!S10</f>
        <v>80</v>
      </c>
      <c r="AG9" s="133">
        <f>CESFI!S10</f>
        <v>0</v>
      </c>
      <c r="AH9" s="133">
        <f>CCT!S10</f>
        <v>30</v>
      </c>
      <c r="AI9" s="133">
        <f>CEPLAN!S10</f>
        <v>0</v>
      </c>
      <c r="AJ9" s="133">
        <f>CEAVI!S10</f>
        <v>0</v>
      </c>
      <c r="AK9" s="133">
        <f>CAV!S10</f>
        <v>0</v>
      </c>
      <c r="AL9" s="133">
        <f>CEO!S10</f>
        <v>10</v>
      </c>
      <c r="AM9" s="133">
        <f>CESMO!S10</f>
        <v>10</v>
      </c>
      <c r="AN9" s="147">
        <f>'Reitoria-SETIC'!L10</f>
        <v>48</v>
      </c>
      <c r="AO9" s="147">
        <f>'Reit - PROEX-PROPPG'!L10</f>
        <v>0</v>
      </c>
      <c r="AP9" s="147">
        <f>'Reit - BU'!L10</f>
        <v>0</v>
      </c>
      <c r="AQ9" s="147">
        <f>ESAG!L10</f>
        <v>0</v>
      </c>
      <c r="AR9" s="147">
        <f>CEART!L10</f>
        <v>0</v>
      </c>
      <c r="AS9" s="147">
        <f>FAED!L10</f>
        <v>0</v>
      </c>
      <c r="AT9" s="147">
        <f>CEAD!L10</f>
        <v>0</v>
      </c>
      <c r="AU9" s="147">
        <f>CEFID!L10</f>
        <v>0</v>
      </c>
      <c r="AV9" s="147">
        <f>CERES!L10</f>
        <v>0</v>
      </c>
      <c r="AW9" s="147">
        <f>CESFI!L10</f>
        <v>0</v>
      </c>
      <c r="AX9" s="147">
        <f>CCT!L10</f>
        <v>0</v>
      </c>
      <c r="AY9" s="147">
        <f>CEPLAN!L10</f>
        <v>0</v>
      </c>
      <c r="AZ9" s="147">
        <f>CEAVI!L10</f>
        <v>0</v>
      </c>
      <c r="BA9" s="147">
        <f>CAV!L10</f>
        <v>0</v>
      </c>
      <c r="BB9" s="147">
        <f>CEO!L10</f>
        <v>0</v>
      </c>
      <c r="BC9" s="148">
        <f>CESMO!L10</f>
        <v>0</v>
      </c>
      <c r="BD9" s="153">
        <f>IF('Reitoria-SETIC'!K10 = 0,0,'Reitoria-SETIC'!M10/'Reitoria-SETIC'!K10)</f>
        <v>1</v>
      </c>
      <c r="BE9" s="153">
        <f>IF('Reit - PROEX-PROPPG'!K10 = 0,0,'Reit - PROEX-PROPPG'!M10/'Reit - PROEX-PROPPG'!K10)</f>
        <v>0</v>
      </c>
      <c r="BF9" s="153">
        <f>IF('Reit - BU'!K10 = 0,0,'Reit - BU'!M10/'Reit - BU'!K10)</f>
        <v>0</v>
      </c>
      <c r="BG9" s="153">
        <f>IF(ESAG!K10 = 0,0,ESAG!M10/ESAG!K10)</f>
        <v>0</v>
      </c>
      <c r="BH9" s="153">
        <f>IF(CEART!K10 = 0,0,CEART!M10/CEART!K10)</f>
        <v>0</v>
      </c>
      <c r="BI9" s="153">
        <f>IF(FAED!K10 = 0,0,FAED!M10/FAED!K10)</f>
        <v>0</v>
      </c>
      <c r="BJ9" s="153">
        <f>IF(CEAD!K10 = 0,0,CEAD!M10/CEAD!K10)</f>
        <v>0</v>
      </c>
      <c r="BK9" s="153">
        <f>IF(CEFID!K10 = 0,0,CEFID!M10/CEFID!K10)</f>
        <v>0</v>
      </c>
      <c r="BL9" s="153">
        <f>IF(CERES!K10 = 0,0,CERES!M10/CERES!K10)</f>
        <v>0</v>
      </c>
      <c r="BM9" s="153">
        <f>IF(CESFI!K10 = 0,0,CESFI!M10/CESFI!K10)</f>
        <v>0</v>
      </c>
      <c r="BN9" s="153">
        <f>IF(CCT!K10 = 0,0,CCT!M10/CCT!K10)</f>
        <v>0</v>
      </c>
      <c r="BO9" s="153">
        <f>IF(CEPLAN!K10 = 0,0,CEPLAN!M10/CEPLAN!K10)</f>
        <v>0</v>
      </c>
      <c r="BP9" s="153">
        <f>IF(CEAVI!K10 = 0,0,CEAVI!M10/CEAVI!K10)</f>
        <v>0</v>
      </c>
      <c r="BQ9" s="153">
        <f>IF(CAV!K10 = 0,0,CAV!M10/CAV!K10)</f>
        <v>0</v>
      </c>
      <c r="BR9" s="153">
        <f>IF(CEO!K10 = 0,0,CEO!M10/CEO!K10)</f>
        <v>0</v>
      </c>
      <c r="BS9" s="153">
        <f>IF(CESMO!K10 = 0,0,CESMO!M10/CESMO!K10)</f>
        <v>0</v>
      </c>
    </row>
    <row r="10" spans="1:71" x14ac:dyDescent="0.2">
      <c r="A10" s="140">
        <v>8</v>
      </c>
      <c r="B10" s="149">
        <f>GESTOR!L11/GESTOR!J11</f>
        <v>0.18250950570342206</v>
      </c>
      <c r="C10" s="130">
        <f>'(CARONA)'!AA11/'(CARONA)'!K11</f>
        <v>2</v>
      </c>
      <c r="D10" s="131">
        <f>'(CARONA)'!N11/'(CARONA)'!K11</f>
        <v>0.49809885931558934</v>
      </c>
      <c r="E10" s="131">
        <f>'(CARONA)'!Q11/'(CARONA)'!K11</f>
        <v>0.49809885931558934</v>
      </c>
      <c r="F10" s="131">
        <f>'(CARONA)'!T11/'(CARONA)'!K11</f>
        <v>0.49809885931558934</v>
      </c>
      <c r="G10" s="131">
        <f>'(CARONA)'!W11/'(CARONA)'!K11</f>
        <v>0.49809885931558934</v>
      </c>
      <c r="H10" s="132">
        <f>'Reitoria-SETIC'!O11</f>
        <v>12</v>
      </c>
      <c r="I10" s="132">
        <f>'Reit - PROEX-PROPPG'!O11</f>
        <v>0</v>
      </c>
      <c r="J10" s="132">
        <f>'Reit - BU'!O11</f>
        <v>0</v>
      </c>
      <c r="K10" s="132">
        <f>ESAG!O11</f>
        <v>12</v>
      </c>
      <c r="L10" s="132">
        <f>CEART!O11</f>
        <v>3</v>
      </c>
      <c r="M10" s="132">
        <f>FAED!O11</f>
        <v>2</v>
      </c>
      <c r="N10" s="132">
        <f>CEAD!O11</f>
        <v>2</v>
      </c>
      <c r="O10" s="132">
        <f>CEFID!O11</f>
        <v>0</v>
      </c>
      <c r="P10" s="132">
        <f>CERES!O11</f>
        <v>0</v>
      </c>
      <c r="Q10" s="132">
        <f>CESFI!O11</f>
        <v>0</v>
      </c>
      <c r="R10" s="132">
        <f>CCT!O11</f>
        <v>7</v>
      </c>
      <c r="S10" s="132">
        <f>CEPLAN!O11</f>
        <v>0</v>
      </c>
      <c r="T10" s="132">
        <f>CEAVI!O11</f>
        <v>0</v>
      </c>
      <c r="U10" s="132">
        <f>CAV!O11</f>
        <v>5</v>
      </c>
      <c r="V10" s="132">
        <f>CEO!O11</f>
        <v>5</v>
      </c>
      <c r="W10" s="132">
        <f>CESMO!O11</f>
        <v>15</v>
      </c>
      <c r="X10" s="133">
        <f>'Reitoria-SETIC'!S11</f>
        <v>0</v>
      </c>
      <c r="Y10" s="133">
        <f>'Reit - PROEX-PROPPG'!S11</f>
        <v>0</v>
      </c>
      <c r="Z10" s="133">
        <f>'Reit - BU'!S11</f>
        <v>0</v>
      </c>
      <c r="AA10" s="133">
        <f>ESAG!S11</f>
        <v>50</v>
      </c>
      <c r="AB10" s="133">
        <f>CEART!S11</f>
        <v>15</v>
      </c>
      <c r="AC10" s="133">
        <f>FAED!S11</f>
        <v>10</v>
      </c>
      <c r="AD10" s="133">
        <f>CEAD!S11</f>
        <v>10</v>
      </c>
      <c r="AE10" s="133">
        <f>CEFID!S11</f>
        <v>0</v>
      </c>
      <c r="AF10" s="133">
        <f>CERES!S11</f>
        <v>0</v>
      </c>
      <c r="AG10" s="133">
        <f>CESFI!S11</f>
        <v>0</v>
      </c>
      <c r="AH10" s="133">
        <f>CCT!S11</f>
        <v>30</v>
      </c>
      <c r="AI10" s="133">
        <f>CEPLAN!S11</f>
        <v>0</v>
      </c>
      <c r="AJ10" s="133">
        <f>CEAVI!S11</f>
        <v>0</v>
      </c>
      <c r="AK10" s="133">
        <f>CAV!S11</f>
        <v>20</v>
      </c>
      <c r="AL10" s="133">
        <f>CEO!S11</f>
        <v>20</v>
      </c>
      <c r="AM10" s="133">
        <f>CESMO!S11</f>
        <v>60</v>
      </c>
      <c r="AN10" s="147">
        <f>'Reitoria-SETIC'!L11</f>
        <v>48</v>
      </c>
      <c r="AO10" s="147">
        <f>'Reit - PROEX-PROPPG'!L11</f>
        <v>0</v>
      </c>
      <c r="AP10" s="147">
        <f>'Reit - BU'!L11</f>
        <v>0</v>
      </c>
      <c r="AQ10" s="147">
        <f>ESAG!L11</f>
        <v>0</v>
      </c>
      <c r="AR10" s="147">
        <f>CEART!L11</f>
        <v>0</v>
      </c>
      <c r="AS10" s="147">
        <f>FAED!L11</f>
        <v>0</v>
      </c>
      <c r="AT10" s="147">
        <f>CEAD!L11</f>
        <v>0</v>
      </c>
      <c r="AU10" s="147">
        <f>CEFID!L11</f>
        <v>0</v>
      </c>
      <c r="AV10" s="147">
        <f>CERES!L11</f>
        <v>0</v>
      </c>
      <c r="AW10" s="147">
        <f>CESFI!L11</f>
        <v>0</v>
      </c>
      <c r="AX10" s="147">
        <f>CCT!L11</f>
        <v>0</v>
      </c>
      <c r="AY10" s="147">
        <f>CEPLAN!L11</f>
        <v>0</v>
      </c>
      <c r="AZ10" s="147">
        <f>CEAVI!L11</f>
        <v>0</v>
      </c>
      <c r="BA10" s="147">
        <f>CAV!L11</f>
        <v>0</v>
      </c>
      <c r="BB10" s="147">
        <f>CEO!L11</f>
        <v>0</v>
      </c>
      <c r="BC10" s="148">
        <f>CESMO!L11</f>
        <v>0</v>
      </c>
      <c r="BD10" s="153">
        <f>IF('Reitoria-SETIC'!K11 = 0,0,'Reitoria-SETIC'!M11/'Reitoria-SETIC'!K11)</f>
        <v>1</v>
      </c>
      <c r="BE10" s="153">
        <f>IF('Reit - PROEX-PROPPG'!K11 = 0,0,'Reit - PROEX-PROPPG'!M11/'Reit - PROEX-PROPPG'!K11)</f>
        <v>0</v>
      </c>
      <c r="BF10" s="153">
        <f>IF('Reit - BU'!K11 = 0,0,'Reit - BU'!M11/'Reit - BU'!K11)</f>
        <v>0</v>
      </c>
      <c r="BG10" s="153">
        <f>IF(ESAG!K11 = 0,0,ESAG!M11/ESAG!K11)</f>
        <v>0</v>
      </c>
      <c r="BH10" s="153">
        <f>IF(CEART!K11 = 0,0,CEART!M11/CEART!K11)</f>
        <v>0</v>
      </c>
      <c r="BI10" s="153">
        <f>IF(FAED!K11 = 0,0,FAED!M11/FAED!K11)</f>
        <v>0</v>
      </c>
      <c r="BJ10" s="153">
        <f>IF(CEAD!K11 = 0,0,CEAD!M11/CEAD!K11)</f>
        <v>0</v>
      </c>
      <c r="BK10" s="153">
        <f>IF(CEFID!K11 = 0,0,CEFID!M11/CEFID!K11)</f>
        <v>0</v>
      </c>
      <c r="BL10" s="153">
        <f>IF(CERES!K11 = 0,0,CERES!M11/CERES!K11)</f>
        <v>0</v>
      </c>
      <c r="BM10" s="153">
        <f>IF(CESFI!K11 = 0,0,CESFI!M11/CESFI!K11)</f>
        <v>0</v>
      </c>
      <c r="BN10" s="153">
        <f>IF(CCT!K11 = 0,0,CCT!M11/CCT!K11)</f>
        <v>0</v>
      </c>
      <c r="BO10" s="153">
        <f>IF(CEPLAN!K11 = 0,0,CEPLAN!M11/CEPLAN!K11)</f>
        <v>0</v>
      </c>
      <c r="BP10" s="153">
        <f>IF(CEAVI!K11 = 0,0,CEAVI!M11/CEAVI!K11)</f>
        <v>0</v>
      </c>
      <c r="BQ10" s="153">
        <f>IF(CAV!K11 = 0,0,CAV!M11/CAV!K11)</f>
        <v>0</v>
      </c>
      <c r="BR10" s="153">
        <f>IF(CEO!K11 = 0,0,CEO!M11/CEO!K11)</f>
        <v>0</v>
      </c>
      <c r="BS10" s="153">
        <f>IF(CESMO!K11 = 0,0,CESMO!M11/CESMO!K11)</f>
        <v>0</v>
      </c>
    </row>
    <row r="11" spans="1:71" x14ac:dyDescent="0.2">
      <c r="A11" s="139">
        <v>9</v>
      </c>
      <c r="B11" s="146">
        <f>GESTOR!L12/GESTOR!J12</f>
        <v>0.13223140495867769</v>
      </c>
      <c r="C11" s="130">
        <f>'(CARONA)'!AA12/'(CARONA)'!K12</f>
        <v>2</v>
      </c>
      <c r="D11" s="131">
        <f>'(CARONA)'!N12/'(CARONA)'!K12</f>
        <v>0.49586776859504134</v>
      </c>
      <c r="E11" s="131">
        <f>'(CARONA)'!Q12/'(CARONA)'!K12</f>
        <v>0.49586776859504134</v>
      </c>
      <c r="F11" s="131">
        <f>'(CARONA)'!T12/'(CARONA)'!K12</f>
        <v>0.49586776859504134</v>
      </c>
      <c r="G11" s="131">
        <f>'(CARONA)'!W12/'(CARONA)'!K12</f>
        <v>0.49586776859504134</v>
      </c>
      <c r="H11" s="132">
        <f>'Reitoria-SETIC'!O12</f>
        <v>4</v>
      </c>
      <c r="I11" s="132">
        <f>'Reit - PROEX-PROPPG'!O12</f>
        <v>0</v>
      </c>
      <c r="J11" s="132">
        <f>'Reit - BU'!O12</f>
        <v>0</v>
      </c>
      <c r="K11" s="132">
        <f>ESAG!O12</f>
        <v>2</v>
      </c>
      <c r="L11" s="132">
        <f>CEART!O12</f>
        <v>0</v>
      </c>
      <c r="M11" s="132">
        <f>FAED!O12</f>
        <v>0</v>
      </c>
      <c r="N11" s="132">
        <f>CEAD!O12</f>
        <v>5</v>
      </c>
      <c r="O11" s="132">
        <f>CEFID!O12</f>
        <v>0</v>
      </c>
      <c r="P11" s="132">
        <f>CERES!O12</f>
        <v>0</v>
      </c>
      <c r="Q11" s="132">
        <f>CESFI!O12</f>
        <v>0</v>
      </c>
      <c r="R11" s="132">
        <f>CCT!O12</f>
        <v>2</v>
      </c>
      <c r="S11" s="132">
        <f>CEPLAN!O12</f>
        <v>0</v>
      </c>
      <c r="T11" s="132">
        <f>CEAVI!O12</f>
        <v>0</v>
      </c>
      <c r="U11" s="132">
        <f>CAV!O12</f>
        <v>0</v>
      </c>
      <c r="V11" s="132">
        <f>CEO!O12</f>
        <v>0</v>
      </c>
      <c r="W11" s="132">
        <f>CESMO!O12</f>
        <v>15</v>
      </c>
      <c r="X11" s="133">
        <f>'Reitoria-SETIC'!S12</f>
        <v>0</v>
      </c>
      <c r="Y11" s="133">
        <f>'Reit - PROEX-PROPPG'!S12</f>
        <v>0</v>
      </c>
      <c r="Z11" s="133">
        <f>'Reit - BU'!S12</f>
        <v>0</v>
      </c>
      <c r="AA11" s="133">
        <f>ESAG!S12</f>
        <v>10</v>
      </c>
      <c r="AB11" s="133">
        <f>CEART!S12</f>
        <v>0</v>
      </c>
      <c r="AC11" s="133">
        <f>FAED!S12</f>
        <v>0</v>
      </c>
      <c r="AD11" s="133">
        <f>CEAD!S12</f>
        <v>20</v>
      </c>
      <c r="AE11" s="133">
        <f>CEFID!S12</f>
        <v>0</v>
      </c>
      <c r="AF11" s="133">
        <f>CERES!S12</f>
        <v>2</v>
      </c>
      <c r="AG11" s="133">
        <f>CESFI!S12</f>
        <v>0</v>
      </c>
      <c r="AH11" s="133">
        <f>CCT!S12</f>
        <v>10</v>
      </c>
      <c r="AI11" s="133">
        <f>CEPLAN!S12</f>
        <v>0</v>
      </c>
      <c r="AJ11" s="133">
        <f>CEAVI!S12</f>
        <v>3</v>
      </c>
      <c r="AK11" s="133">
        <f>CAV!S12</f>
        <v>0</v>
      </c>
      <c r="AL11" s="133">
        <f>CEO!S12</f>
        <v>0</v>
      </c>
      <c r="AM11" s="133">
        <f>CESMO!S12</f>
        <v>60</v>
      </c>
      <c r="AN11" s="147">
        <f>'Reitoria-SETIC'!L12</f>
        <v>16</v>
      </c>
      <c r="AO11" s="147">
        <f>'Reit - PROEX-PROPPG'!L12</f>
        <v>0</v>
      </c>
      <c r="AP11" s="147">
        <f>'Reit - BU'!L12</f>
        <v>0</v>
      </c>
      <c r="AQ11" s="147">
        <f>ESAG!L12</f>
        <v>0</v>
      </c>
      <c r="AR11" s="147">
        <f>CEART!L12</f>
        <v>0</v>
      </c>
      <c r="AS11" s="147">
        <f>FAED!L12</f>
        <v>0</v>
      </c>
      <c r="AT11" s="147">
        <f>CEAD!L12</f>
        <v>0</v>
      </c>
      <c r="AU11" s="147">
        <f>CEFID!L12</f>
        <v>0</v>
      </c>
      <c r="AV11" s="147">
        <f>CERES!L12</f>
        <v>0</v>
      </c>
      <c r="AW11" s="147">
        <f>CESFI!L12</f>
        <v>0</v>
      </c>
      <c r="AX11" s="147">
        <f>CCT!L12</f>
        <v>0</v>
      </c>
      <c r="AY11" s="147">
        <f>CEPLAN!L12</f>
        <v>0</v>
      </c>
      <c r="AZ11" s="147">
        <f>CEAVI!L12</f>
        <v>0</v>
      </c>
      <c r="BA11" s="147">
        <f>CAV!L12</f>
        <v>0</v>
      </c>
      <c r="BB11" s="147">
        <f>CEO!L12</f>
        <v>0</v>
      </c>
      <c r="BC11" s="148">
        <f>CESMO!L12</f>
        <v>0</v>
      </c>
      <c r="BD11" s="153">
        <f>IF('Reitoria-SETIC'!K12 = 0,0,'Reitoria-SETIC'!M12/'Reitoria-SETIC'!K12)</f>
        <v>1</v>
      </c>
      <c r="BE11" s="153">
        <f>IF('Reit - PROEX-PROPPG'!K12 = 0,0,'Reit - PROEX-PROPPG'!M12/'Reit - PROEX-PROPPG'!K12)</f>
        <v>0</v>
      </c>
      <c r="BF11" s="153">
        <f>IF('Reit - BU'!K12 = 0,0,'Reit - BU'!M12/'Reit - BU'!K12)</f>
        <v>0</v>
      </c>
      <c r="BG11" s="153">
        <f>IF(ESAG!K12 = 0,0,ESAG!M12/ESAG!K12)</f>
        <v>0</v>
      </c>
      <c r="BH11" s="153">
        <f>IF(CEART!K12 = 0,0,CEART!M12/CEART!K12)</f>
        <v>0</v>
      </c>
      <c r="BI11" s="153">
        <f>IF(FAED!K12 = 0,0,FAED!M12/FAED!K12)</f>
        <v>0</v>
      </c>
      <c r="BJ11" s="153">
        <f>IF(CEAD!K12 = 0,0,CEAD!M12/CEAD!K12)</f>
        <v>0</v>
      </c>
      <c r="BK11" s="153">
        <f>IF(CEFID!K12 = 0,0,CEFID!M12/CEFID!K12)</f>
        <v>0</v>
      </c>
      <c r="BL11" s="153">
        <f>IF(CERES!K12 = 0,0,CERES!M12/CERES!K12)</f>
        <v>0</v>
      </c>
      <c r="BM11" s="153">
        <f>IF(CESFI!K12 = 0,0,CESFI!M12/CESFI!K12)</f>
        <v>0</v>
      </c>
      <c r="BN11" s="153">
        <f>IF(CCT!K12 = 0,0,CCT!M12/CCT!K12)</f>
        <v>0</v>
      </c>
      <c r="BO11" s="153">
        <f>IF(CEPLAN!K12 = 0,0,CEPLAN!M12/CEPLAN!K12)</f>
        <v>0</v>
      </c>
      <c r="BP11" s="153">
        <f>IF(CEAVI!K12 = 0,0,CEAVI!M12/CEAVI!K12)</f>
        <v>0</v>
      </c>
      <c r="BQ11" s="153">
        <f>IF(CAV!K12 = 0,0,CAV!M12/CAV!K12)</f>
        <v>0</v>
      </c>
      <c r="BR11" s="153">
        <f>IF(CEO!K12 = 0,0,CEO!M12/CEO!K12)</f>
        <v>0</v>
      </c>
      <c r="BS11" s="153">
        <f>IF(CESMO!K12 = 0,0,CESMO!M12/CESMO!K12)</f>
        <v>0</v>
      </c>
    </row>
    <row r="12" spans="1:71" x14ac:dyDescent="0.2">
      <c r="A12" s="140">
        <v>10</v>
      </c>
      <c r="B12" s="149">
        <f>GESTOR!L13/GESTOR!J13</f>
        <v>0</v>
      </c>
      <c r="C12" s="130">
        <f>'(CARONA)'!AA13/'(CARONA)'!K13</f>
        <v>2</v>
      </c>
      <c r="D12" s="131">
        <f>'(CARONA)'!N13/'(CARONA)'!K13</f>
        <v>0.4935064935064935</v>
      </c>
      <c r="E12" s="131">
        <f>'(CARONA)'!Q13/'(CARONA)'!K13</f>
        <v>0.4935064935064935</v>
      </c>
      <c r="F12" s="131">
        <f>'(CARONA)'!T13/'(CARONA)'!K13</f>
        <v>0.4935064935064935</v>
      </c>
      <c r="G12" s="131">
        <f>'(CARONA)'!W13/'(CARONA)'!K13</f>
        <v>0.4935064935064935</v>
      </c>
      <c r="H12" s="132">
        <f>'Reitoria-SETIC'!O13</f>
        <v>0</v>
      </c>
      <c r="I12" s="132">
        <f>'Reit - PROEX-PROPPG'!O13</f>
        <v>0</v>
      </c>
      <c r="J12" s="132">
        <f>'Reit - BU'!O13</f>
        <v>0</v>
      </c>
      <c r="K12" s="132">
        <f>ESAG!O13</f>
        <v>1</v>
      </c>
      <c r="L12" s="132">
        <f>CEART!O13</f>
        <v>0</v>
      </c>
      <c r="M12" s="132">
        <f>FAED!O13</f>
        <v>0</v>
      </c>
      <c r="N12" s="132">
        <f>CEAD!O13</f>
        <v>0</v>
      </c>
      <c r="O12" s="132">
        <f>CEFID!O13</f>
        <v>0</v>
      </c>
      <c r="P12" s="132">
        <f>CERES!O13</f>
        <v>0</v>
      </c>
      <c r="Q12" s="132">
        <f>CESFI!O13</f>
        <v>1</v>
      </c>
      <c r="R12" s="132">
        <f>CCT!O13</f>
        <v>2</v>
      </c>
      <c r="S12" s="132">
        <f>CEPLAN!O13</f>
        <v>0</v>
      </c>
      <c r="T12" s="132">
        <f>CEAVI!O13</f>
        <v>0</v>
      </c>
      <c r="U12" s="132">
        <f>CAV!O13</f>
        <v>0</v>
      </c>
      <c r="V12" s="132">
        <f>CEO!O13</f>
        <v>1</v>
      </c>
      <c r="W12" s="132">
        <f>CESMO!O13</f>
        <v>12</v>
      </c>
      <c r="X12" s="133">
        <f>'Reitoria-SETIC'!S13</f>
        <v>0</v>
      </c>
      <c r="Y12" s="133">
        <f>'Reit - PROEX-PROPPG'!S13</f>
        <v>0</v>
      </c>
      <c r="Z12" s="133">
        <f>'Reit - BU'!S13</f>
        <v>0</v>
      </c>
      <c r="AA12" s="133">
        <f>ESAG!S13</f>
        <v>5</v>
      </c>
      <c r="AB12" s="133">
        <f>CEART!S13</f>
        <v>0</v>
      </c>
      <c r="AC12" s="133">
        <f>FAED!S13</f>
        <v>0</v>
      </c>
      <c r="AD12" s="133">
        <f>CEAD!S13</f>
        <v>0</v>
      </c>
      <c r="AE12" s="133">
        <f>CEFID!S13</f>
        <v>0</v>
      </c>
      <c r="AF12" s="133">
        <f>CERES!S13</f>
        <v>2</v>
      </c>
      <c r="AG12" s="133">
        <f>CESFI!S13</f>
        <v>5</v>
      </c>
      <c r="AH12" s="133">
        <f>CCT!S13</f>
        <v>10</v>
      </c>
      <c r="AI12" s="133">
        <f>CEPLAN!S13</f>
        <v>0</v>
      </c>
      <c r="AJ12" s="133">
        <f>CEAVI!S13</f>
        <v>0</v>
      </c>
      <c r="AK12" s="133">
        <f>CAV!S13</f>
        <v>0</v>
      </c>
      <c r="AL12" s="133">
        <f>CEO!S13</f>
        <v>5</v>
      </c>
      <c r="AM12" s="133">
        <f>CESMO!S13</f>
        <v>50</v>
      </c>
      <c r="AN12" s="147">
        <f>'Reitoria-SETIC'!L13</f>
        <v>0</v>
      </c>
      <c r="AO12" s="147">
        <f>'Reit - PROEX-PROPPG'!L13</f>
        <v>0</v>
      </c>
      <c r="AP12" s="147">
        <f>'Reit - BU'!L13</f>
        <v>0</v>
      </c>
      <c r="AQ12" s="147">
        <f>ESAG!L13</f>
        <v>0</v>
      </c>
      <c r="AR12" s="147">
        <f>CEART!L13</f>
        <v>0</v>
      </c>
      <c r="AS12" s="147">
        <f>FAED!L13</f>
        <v>0</v>
      </c>
      <c r="AT12" s="147">
        <f>CEAD!L13</f>
        <v>0</v>
      </c>
      <c r="AU12" s="147">
        <f>CEFID!L13</f>
        <v>0</v>
      </c>
      <c r="AV12" s="147">
        <f>CERES!L13</f>
        <v>0</v>
      </c>
      <c r="AW12" s="147">
        <f>CESFI!L13</f>
        <v>0</v>
      </c>
      <c r="AX12" s="147">
        <f>CCT!L13</f>
        <v>0</v>
      </c>
      <c r="AY12" s="147">
        <f>CEPLAN!L13</f>
        <v>0</v>
      </c>
      <c r="AZ12" s="147">
        <f>CEAVI!L13</f>
        <v>0</v>
      </c>
      <c r="BA12" s="147">
        <f>CAV!L13</f>
        <v>0</v>
      </c>
      <c r="BB12" s="147">
        <f>CEO!L13</f>
        <v>0</v>
      </c>
      <c r="BC12" s="148">
        <f>CESMO!L13</f>
        <v>0</v>
      </c>
      <c r="BD12" s="153">
        <f>IF('Reitoria-SETIC'!K13 = 0,0,'Reitoria-SETIC'!M13/'Reitoria-SETIC'!K13)</f>
        <v>0</v>
      </c>
      <c r="BE12" s="153">
        <f>IF('Reit - PROEX-PROPPG'!K13 = 0,0,'Reit - PROEX-PROPPG'!M13/'Reit - PROEX-PROPPG'!K13)</f>
        <v>0</v>
      </c>
      <c r="BF12" s="153">
        <f>IF('Reit - BU'!K13 = 0,0,'Reit - BU'!M13/'Reit - BU'!K13)</f>
        <v>0</v>
      </c>
      <c r="BG12" s="153">
        <f>IF(ESAG!K13 = 0,0,ESAG!M13/ESAG!K13)</f>
        <v>0</v>
      </c>
      <c r="BH12" s="153">
        <f>IF(CEART!K13 = 0,0,CEART!M13/CEART!K13)</f>
        <v>0</v>
      </c>
      <c r="BI12" s="153">
        <f>IF(FAED!K13 = 0,0,FAED!M13/FAED!K13)</f>
        <v>0</v>
      </c>
      <c r="BJ12" s="153">
        <f>IF(CEAD!K13 = 0,0,CEAD!M13/CEAD!K13)</f>
        <v>0</v>
      </c>
      <c r="BK12" s="153">
        <f>IF(CEFID!K13 = 0,0,CEFID!M13/CEFID!K13)</f>
        <v>0</v>
      </c>
      <c r="BL12" s="153">
        <f>IF(CERES!K13 = 0,0,CERES!M13/CERES!K13)</f>
        <v>0</v>
      </c>
      <c r="BM12" s="153">
        <f>IF(CESFI!K13 = 0,0,CESFI!M13/CESFI!K13)</f>
        <v>0</v>
      </c>
      <c r="BN12" s="153">
        <f>IF(CCT!K13 = 0,0,CCT!M13/CCT!K13)</f>
        <v>0</v>
      </c>
      <c r="BO12" s="153">
        <f>IF(CEPLAN!K13 = 0,0,CEPLAN!M13/CEPLAN!K13)</f>
        <v>0</v>
      </c>
      <c r="BP12" s="153">
        <f>IF(CEAVI!K13 = 0,0,CEAVI!M13/CEAVI!K13)</f>
        <v>0</v>
      </c>
      <c r="BQ12" s="153">
        <f>IF(CAV!K13 = 0,0,CAV!M13/CAV!K13)</f>
        <v>0</v>
      </c>
      <c r="BR12" s="153">
        <f>IF(CEO!K13 = 0,0,CEO!M13/CEO!K13)</f>
        <v>0</v>
      </c>
      <c r="BS12" s="153">
        <f>IF(CESMO!K13 = 0,0,CESMO!M13/CESMO!K13)</f>
        <v>0</v>
      </c>
    </row>
    <row r="13" spans="1:71" x14ac:dyDescent="0.2">
      <c r="A13" s="139">
        <v>11</v>
      </c>
      <c r="B13" s="146">
        <f>GESTOR!L14/GESTOR!J14</f>
        <v>0</v>
      </c>
      <c r="C13" s="130">
        <f>'(CARONA)'!AA14/'(CARONA)'!K14</f>
        <v>2</v>
      </c>
      <c r="D13" s="131">
        <f>'(CARONA)'!N14/'(CARONA)'!K14</f>
        <v>0.48571428571428571</v>
      </c>
      <c r="E13" s="131">
        <f>'(CARONA)'!Q14/'(CARONA)'!K14</f>
        <v>0.48571428571428571</v>
      </c>
      <c r="F13" s="131">
        <f>'(CARONA)'!T14/'(CARONA)'!K14</f>
        <v>0.48571428571428571</v>
      </c>
      <c r="G13" s="131">
        <f>'(CARONA)'!W14/'(CARONA)'!K14</f>
        <v>0.48571428571428571</v>
      </c>
      <c r="H13" s="132">
        <f>'Reitoria-SETIC'!O14</f>
        <v>0</v>
      </c>
      <c r="I13" s="132">
        <f>'Reit - PROEX-PROPPG'!O14</f>
        <v>0</v>
      </c>
      <c r="J13" s="132">
        <f>'Reit - BU'!O14</f>
        <v>0</v>
      </c>
      <c r="K13" s="132">
        <f>ESAG!O14</f>
        <v>0</v>
      </c>
      <c r="L13" s="132">
        <f>CEART!O14</f>
        <v>0</v>
      </c>
      <c r="M13" s="132">
        <f>FAED!O14</f>
        <v>0</v>
      </c>
      <c r="N13" s="132">
        <f>CEAD!O14</f>
        <v>2</v>
      </c>
      <c r="O13" s="132">
        <f>CEFID!O14</f>
        <v>0</v>
      </c>
      <c r="P13" s="132">
        <f>CERES!O14</f>
        <v>1</v>
      </c>
      <c r="Q13" s="132">
        <f>CESFI!O14</f>
        <v>1</v>
      </c>
      <c r="R13" s="132">
        <f>CCT!O14</f>
        <v>0</v>
      </c>
      <c r="S13" s="132">
        <f>CEPLAN!O14</f>
        <v>0</v>
      </c>
      <c r="T13" s="132">
        <f>CEAVI!O14</f>
        <v>0</v>
      </c>
      <c r="U13" s="132">
        <f>CAV!O14</f>
        <v>0</v>
      </c>
      <c r="V13" s="132">
        <f>CEO!O14</f>
        <v>2</v>
      </c>
      <c r="W13" s="132">
        <f>CESMO!O14</f>
        <v>1</v>
      </c>
      <c r="X13" s="133">
        <f>'Reitoria-SETIC'!S14</f>
        <v>0</v>
      </c>
      <c r="Y13" s="133">
        <f>'Reit - PROEX-PROPPG'!S14</f>
        <v>0</v>
      </c>
      <c r="Z13" s="133">
        <f>'Reit - BU'!S14</f>
        <v>0</v>
      </c>
      <c r="AA13" s="133">
        <f>ESAG!S14</f>
        <v>0</v>
      </c>
      <c r="AB13" s="133">
        <f>CEART!S14</f>
        <v>0</v>
      </c>
      <c r="AC13" s="133">
        <f>FAED!S14</f>
        <v>0</v>
      </c>
      <c r="AD13" s="133">
        <f>CEAD!S14</f>
        <v>10</v>
      </c>
      <c r="AE13" s="133">
        <f>CEFID!S14</f>
        <v>0</v>
      </c>
      <c r="AF13" s="133">
        <f>CERES!S14</f>
        <v>5</v>
      </c>
      <c r="AG13" s="133">
        <f>CESFI!S14</f>
        <v>5</v>
      </c>
      <c r="AH13" s="133">
        <f>CCT!S14</f>
        <v>0</v>
      </c>
      <c r="AI13" s="133">
        <f>CEPLAN!S14</f>
        <v>0</v>
      </c>
      <c r="AJ13" s="133">
        <f>CEAVI!S14</f>
        <v>0</v>
      </c>
      <c r="AK13" s="133">
        <f>CAV!S14</f>
        <v>0</v>
      </c>
      <c r="AL13" s="133">
        <f>CEO!S14</f>
        <v>10</v>
      </c>
      <c r="AM13" s="133">
        <f>CESMO!S14</f>
        <v>5</v>
      </c>
      <c r="AN13" s="147">
        <f>'Reitoria-SETIC'!L14</f>
        <v>0</v>
      </c>
      <c r="AO13" s="147">
        <f>'Reit - PROEX-PROPPG'!L14</f>
        <v>0</v>
      </c>
      <c r="AP13" s="147">
        <f>'Reit - BU'!L14</f>
        <v>0</v>
      </c>
      <c r="AQ13" s="147">
        <f>ESAG!L14</f>
        <v>0</v>
      </c>
      <c r="AR13" s="147">
        <f>CEART!L14</f>
        <v>0</v>
      </c>
      <c r="AS13" s="147">
        <f>FAED!L14</f>
        <v>0</v>
      </c>
      <c r="AT13" s="147">
        <f>CEAD!L14</f>
        <v>0</v>
      </c>
      <c r="AU13" s="147">
        <f>CEFID!L14</f>
        <v>0</v>
      </c>
      <c r="AV13" s="147">
        <f>CERES!L14</f>
        <v>0</v>
      </c>
      <c r="AW13" s="147">
        <f>CESFI!L14</f>
        <v>0</v>
      </c>
      <c r="AX13" s="147">
        <f>CCT!L14</f>
        <v>0</v>
      </c>
      <c r="AY13" s="147">
        <f>CEPLAN!L14</f>
        <v>0</v>
      </c>
      <c r="AZ13" s="147">
        <f>CEAVI!L14</f>
        <v>0</v>
      </c>
      <c r="BA13" s="147">
        <f>CAV!L14</f>
        <v>0</v>
      </c>
      <c r="BB13" s="147">
        <f>CEO!L14</f>
        <v>0</v>
      </c>
      <c r="BC13" s="148">
        <f>CESMO!L14</f>
        <v>0</v>
      </c>
      <c r="BD13" s="153">
        <f>IF('Reitoria-SETIC'!K14 = 0,0,'Reitoria-SETIC'!M14/'Reitoria-SETIC'!K14)</f>
        <v>0</v>
      </c>
      <c r="BE13" s="153">
        <f>IF('Reit - PROEX-PROPPG'!K14 = 0,0,'Reit - PROEX-PROPPG'!M14/'Reit - PROEX-PROPPG'!K14)</f>
        <v>0</v>
      </c>
      <c r="BF13" s="153">
        <f>IF('Reit - BU'!K14 = 0,0,'Reit - BU'!M14/'Reit - BU'!K14)</f>
        <v>0</v>
      </c>
      <c r="BG13" s="153">
        <f>IF(ESAG!K14 = 0,0,ESAG!M14/ESAG!K14)</f>
        <v>0</v>
      </c>
      <c r="BH13" s="153">
        <f>IF(CEART!K14 = 0,0,CEART!M14/CEART!K14)</f>
        <v>0</v>
      </c>
      <c r="BI13" s="153">
        <f>IF(FAED!K14 = 0,0,FAED!M14/FAED!K14)</f>
        <v>0</v>
      </c>
      <c r="BJ13" s="153">
        <f>IF(CEAD!K14 = 0,0,CEAD!M14/CEAD!K14)</f>
        <v>0</v>
      </c>
      <c r="BK13" s="153">
        <f>IF(CEFID!K14 = 0,0,CEFID!M14/CEFID!K14)</f>
        <v>0</v>
      </c>
      <c r="BL13" s="153">
        <f>IF(CERES!K14 = 0,0,CERES!M14/CERES!K14)</f>
        <v>0</v>
      </c>
      <c r="BM13" s="153">
        <f>IF(CESFI!K14 = 0,0,CESFI!M14/CESFI!K14)</f>
        <v>0</v>
      </c>
      <c r="BN13" s="153">
        <f>IF(CCT!K14 = 0,0,CCT!M14/CCT!K14)</f>
        <v>0</v>
      </c>
      <c r="BO13" s="153">
        <f>IF(CEPLAN!K14 = 0,0,CEPLAN!M14/CEPLAN!K14)</f>
        <v>0</v>
      </c>
      <c r="BP13" s="153">
        <f>IF(CEAVI!K14 = 0,0,CEAVI!M14/CEAVI!K14)</f>
        <v>0</v>
      </c>
      <c r="BQ13" s="153">
        <f>IF(CAV!K14 = 0,0,CAV!M14/CAV!K14)</f>
        <v>0</v>
      </c>
      <c r="BR13" s="153">
        <f>IF(CEO!K14 = 0,0,CEO!M14/CEO!K14)</f>
        <v>0</v>
      </c>
      <c r="BS13" s="153">
        <f>IF(CESMO!K14 = 0,0,CESMO!M14/CESMO!K14)</f>
        <v>0</v>
      </c>
    </row>
    <row r="14" spans="1:71" x14ac:dyDescent="0.2">
      <c r="A14" s="140">
        <v>12</v>
      </c>
      <c r="B14" s="149">
        <f>GESTOR!L15/GESTOR!J15</f>
        <v>5.7142857142857141E-2</v>
      </c>
      <c r="C14" s="130">
        <f>'(CARONA)'!AA15/'(CARONA)'!K15</f>
        <v>2</v>
      </c>
      <c r="D14" s="131">
        <f>'(CARONA)'!N15/'(CARONA)'!K15</f>
        <v>0.5</v>
      </c>
      <c r="E14" s="131">
        <f>'(CARONA)'!Q15/'(CARONA)'!K15</f>
        <v>0.5</v>
      </c>
      <c r="F14" s="131">
        <f>'(CARONA)'!T15/'(CARONA)'!K15</f>
        <v>0.5</v>
      </c>
      <c r="G14" s="131">
        <f>'(CARONA)'!W15/'(CARONA)'!K15</f>
        <v>0.5</v>
      </c>
      <c r="H14" s="132">
        <f>'Reitoria-SETIC'!O15</f>
        <v>4</v>
      </c>
      <c r="I14" s="132">
        <f>'Reit - PROEX-PROPPG'!O15</f>
        <v>0</v>
      </c>
      <c r="J14" s="132">
        <f>'Reit - BU'!O15</f>
        <v>0</v>
      </c>
      <c r="K14" s="132">
        <f>ESAG!O15</f>
        <v>3</v>
      </c>
      <c r="L14" s="132">
        <f>CEART!O15</f>
        <v>9</v>
      </c>
      <c r="M14" s="132">
        <f>FAED!O15</f>
        <v>0</v>
      </c>
      <c r="N14" s="132">
        <f>CEAD!O15</f>
        <v>2</v>
      </c>
      <c r="O14" s="132">
        <f>CEFID!O15</f>
        <v>5</v>
      </c>
      <c r="P14" s="132">
        <f>CERES!O15</f>
        <v>5</v>
      </c>
      <c r="Q14" s="132">
        <f>CESFI!O15</f>
        <v>0</v>
      </c>
      <c r="R14" s="132">
        <f>CCT!O15</f>
        <v>20</v>
      </c>
      <c r="S14" s="132">
        <f>CEPLAN!O15</f>
        <v>7</v>
      </c>
      <c r="T14" s="132">
        <f>CEAVI!O15</f>
        <v>0</v>
      </c>
      <c r="U14" s="132">
        <f>CAV!O15</f>
        <v>3</v>
      </c>
      <c r="V14" s="132">
        <f>CEO!O15</f>
        <v>3</v>
      </c>
      <c r="W14" s="132">
        <f>CESMO!O15</f>
        <v>5</v>
      </c>
      <c r="X14" s="133">
        <f>'Reitoria-SETIC'!S15</f>
        <v>0</v>
      </c>
      <c r="Y14" s="133">
        <f>'Reit - PROEX-PROPPG'!S15</f>
        <v>0</v>
      </c>
      <c r="Z14" s="133">
        <f>'Reit - BU'!S15</f>
        <v>0</v>
      </c>
      <c r="AA14" s="133">
        <f>ESAG!S15</f>
        <v>15</v>
      </c>
      <c r="AB14" s="133">
        <f>CEART!S15</f>
        <v>36</v>
      </c>
      <c r="AC14" s="133">
        <f>FAED!S15</f>
        <v>0</v>
      </c>
      <c r="AD14" s="133">
        <f>CEAD!S15</f>
        <v>10</v>
      </c>
      <c r="AE14" s="133">
        <f>CEFID!S15</f>
        <v>20</v>
      </c>
      <c r="AF14" s="133">
        <f>CERES!S15</f>
        <v>20</v>
      </c>
      <c r="AG14" s="133">
        <f>CESFI!S15</f>
        <v>0</v>
      </c>
      <c r="AH14" s="133">
        <f>CCT!S15</f>
        <v>82</v>
      </c>
      <c r="AI14" s="133">
        <f>CEPLAN!S15</f>
        <v>30</v>
      </c>
      <c r="AJ14" s="133">
        <f>CEAVI!S15</f>
        <v>3</v>
      </c>
      <c r="AK14" s="133">
        <f>CAV!S15</f>
        <v>13</v>
      </c>
      <c r="AL14" s="133">
        <f>CEO!S15</f>
        <v>15</v>
      </c>
      <c r="AM14" s="133">
        <f>CESMO!S15</f>
        <v>20</v>
      </c>
      <c r="AN14" s="147">
        <f>'Reitoria-SETIC'!L15</f>
        <v>16</v>
      </c>
      <c r="AO14" s="147">
        <f>'Reit - PROEX-PROPPG'!L15</f>
        <v>0</v>
      </c>
      <c r="AP14" s="147">
        <f>'Reit - BU'!L15</f>
        <v>0</v>
      </c>
      <c r="AQ14" s="147">
        <f>ESAG!L15</f>
        <v>0</v>
      </c>
      <c r="AR14" s="147">
        <f>CEART!L15</f>
        <v>0</v>
      </c>
      <c r="AS14" s="147">
        <f>FAED!L15</f>
        <v>0</v>
      </c>
      <c r="AT14" s="147">
        <f>CEAD!L15</f>
        <v>0</v>
      </c>
      <c r="AU14" s="147">
        <f>CEFID!L15</f>
        <v>0</v>
      </c>
      <c r="AV14" s="147">
        <f>CERES!L15</f>
        <v>0</v>
      </c>
      <c r="AW14" s="147">
        <f>CESFI!L15</f>
        <v>0</v>
      </c>
      <c r="AX14" s="147">
        <f>CCT!L15</f>
        <v>0</v>
      </c>
      <c r="AY14" s="147">
        <f>CEPLAN!L15</f>
        <v>0</v>
      </c>
      <c r="AZ14" s="147">
        <f>CEAVI!L15</f>
        <v>0</v>
      </c>
      <c r="BA14" s="147">
        <f>CAV!L15</f>
        <v>0</v>
      </c>
      <c r="BB14" s="147">
        <f>CEO!L15</f>
        <v>0</v>
      </c>
      <c r="BC14" s="148">
        <f>CESMO!L15</f>
        <v>0</v>
      </c>
      <c r="BD14" s="153">
        <f>IF('Reitoria-SETIC'!K15 = 0,0,'Reitoria-SETIC'!M15/'Reitoria-SETIC'!K15)</f>
        <v>1</v>
      </c>
      <c r="BE14" s="153">
        <f>IF('Reit - PROEX-PROPPG'!K15 = 0,0,'Reit - PROEX-PROPPG'!M15/'Reit - PROEX-PROPPG'!K15)</f>
        <v>0</v>
      </c>
      <c r="BF14" s="153">
        <f>IF('Reit - BU'!K15 = 0,0,'Reit - BU'!M15/'Reit - BU'!K15)</f>
        <v>0</v>
      </c>
      <c r="BG14" s="153">
        <f>IF(ESAG!K15 = 0,0,ESAG!M15/ESAG!K15)</f>
        <v>0</v>
      </c>
      <c r="BH14" s="153">
        <f>IF(CEART!K15 = 0,0,CEART!M15/CEART!K15)</f>
        <v>0</v>
      </c>
      <c r="BI14" s="153">
        <f>IF(FAED!K15 = 0,0,FAED!M15/FAED!K15)</f>
        <v>0</v>
      </c>
      <c r="BJ14" s="153">
        <f>IF(CEAD!K15 = 0,0,CEAD!M15/CEAD!K15)</f>
        <v>0</v>
      </c>
      <c r="BK14" s="153">
        <f>IF(CEFID!K15 = 0,0,CEFID!M15/CEFID!K15)</f>
        <v>0</v>
      </c>
      <c r="BL14" s="153">
        <f>IF(CERES!K15 = 0,0,CERES!M15/CERES!K15)</f>
        <v>0</v>
      </c>
      <c r="BM14" s="153">
        <f>IF(CESFI!K15 = 0,0,CESFI!M15/CESFI!K15)</f>
        <v>0</v>
      </c>
      <c r="BN14" s="153">
        <f>IF(CCT!K15 = 0,0,CCT!M15/CCT!K15)</f>
        <v>0</v>
      </c>
      <c r="BO14" s="153">
        <f>IF(CEPLAN!K15 = 0,0,CEPLAN!M15/CEPLAN!K15)</f>
        <v>0</v>
      </c>
      <c r="BP14" s="153">
        <f>IF(CEAVI!K15 = 0,0,CEAVI!M15/CEAVI!K15)</f>
        <v>0</v>
      </c>
      <c r="BQ14" s="153">
        <f>IF(CAV!K15 = 0,0,CAV!M15/CAV!K15)</f>
        <v>0</v>
      </c>
      <c r="BR14" s="153">
        <f>IF(CEO!K15 = 0,0,CEO!M15/CEO!K15)</f>
        <v>0</v>
      </c>
      <c r="BS14" s="153">
        <f>IF(CESMO!K15 = 0,0,CESMO!M15/CESMO!K15)</f>
        <v>0</v>
      </c>
    </row>
    <row r="15" spans="1:71" x14ac:dyDescent="0.2">
      <c r="A15" s="139">
        <v>13</v>
      </c>
      <c r="B15" s="146">
        <f>GESTOR!L16/GESTOR!J16</f>
        <v>0.12962962962962962</v>
      </c>
      <c r="C15" s="130">
        <f>'(CARONA)'!AA16/'(CARONA)'!K16</f>
        <v>2</v>
      </c>
      <c r="D15" s="131">
        <f>'(CARONA)'!N16/'(CARONA)'!K16</f>
        <v>0.5</v>
      </c>
      <c r="E15" s="131">
        <f>'(CARONA)'!Q16/'(CARONA)'!K16</f>
        <v>0.5</v>
      </c>
      <c r="F15" s="131">
        <f>'(CARONA)'!T16/'(CARONA)'!K16</f>
        <v>0.5</v>
      </c>
      <c r="G15" s="131">
        <f>'(CARONA)'!W16/'(CARONA)'!K16</f>
        <v>0.5</v>
      </c>
      <c r="H15" s="132">
        <f>'Reitoria-SETIC'!O16</f>
        <v>7</v>
      </c>
      <c r="I15" s="132">
        <f>'Reit - PROEX-PROPPG'!O16</f>
        <v>0</v>
      </c>
      <c r="J15" s="132">
        <f>'Reit - BU'!O16</f>
        <v>2</v>
      </c>
      <c r="K15" s="132">
        <f>ESAG!O16</f>
        <v>5</v>
      </c>
      <c r="L15" s="132">
        <f>CEART!O16</f>
        <v>0</v>
      </c>
      <c r="M15" s="132">
        <f>FAED!O16</f>
        <v>1</v>
      </c>
      <c r="N15" s="132">
        <f>CEAD!O16</f>
        <v>2</v>
      </c>
      <c r="O15" s="132">
        <f>CEFID!O16</f>
        <v>0</v>
      </c>
      <c r="P15" s="132">
        <f>CERES!O16</f>
        <v>17</v>
      </c>
      <c r="Q15" s="132">
        <f>CESFI!O16</f>
        <v>5</v>
      </c>
      <c r="R15" s="132">
        <f>CCT!O16</f>
        <v>7</v>
      </c>
      <c r="S15" s="132">
        <f>CEPLAN!O16</f>
        <v>0</v>
      </c>
      <c r="T15" s="132">
        <f>CEAVI!O16</f>
        <v>0</v>
      </c>
      <c r="U15" s="132">
        <f>CAV!O16</f>
        <v>0</v>
      </c>
      <c r="V15" s="132">
        <f>CEO!O16</f>
        <v>0</v>
      </c>
      <c r="W15" s="132">
        <f>CESMO!O16</f>
        <v>5</v>
      </c>
      <c r="X15" s="133">
        <f>'Reitoria-SETIC'!S16</f>
        <v>0</v>
      </c>
      <c r="Y15" s="133">
        <f>'Reit - PROEX-PROPPG'!S16</f>
        <v>0</v>
      </c>
      <c r="Z15" s="133">
        <f>'Reit - BU'!S16</f>
        <v>10</v>
      </c>
      <c r="AA15" s="133">
        <f>ESAG!S16</f>
        <v>20</v>
      </c>
      <c r="AB15" s="133">
        <f>CEART!S16</f>
        <v>0</v>
      </c>
      <c r="AC15" s="133">
        <f>FAED!S16</f>
        <v>6</v>
      </c>
      <c r="AD15" s="133">
        <f>CEAD!S16</f>
        <v>10</v>
      </c>
      <c r="AE15" s="133">
        <f>CEFID!S16</f>
        <v>0</v>
      </c>
      <c r="AF15" s="133">
        <f>CERES!S16</f>
        <v>70</v>
      </c>
      <c r="AG15" s="133">
        <f>CESFI!S16</f>
        <v>22</v>
      </c>
      <c r="AH15" s="133">
        <f>CCT!S16</f>
        <v>30</v>
      </c>
      <c r="AI15" s="133">
        <f>CEPLAN!S16</f>
        <v>0</v>
      </c>
      <c r="AJ15" s="133">
        <f>CEAVI!S16</f>
        <v>0</v>
      </c>
      <c r="AK15" s="133">
        <f>CAV!S16</f>
        <v>0</v>
      </c>
      <c r="AL15" s="133">
        <f>CEO!S16</f>
        <v>0</v>
      </c>
      <c r="AM15" s="133">
        <f>CESMO!S16</f>
        <v>20</v>
      </c>
      <c r="AN15" s="147">
        <f>'Reitoria-SETIC'!L16</f>
        <v>28</v>
      </c>
      <c r="AO15" s="147">
        <f>'Reit - PROEX-PROPPG'!L16</f>
        <v>0</v>
      </c>
      <c r="AP15" s="147">
        <f>'Reit - BU'!L16</f>
        <v>0</v>
      </c>
      <c r="AQ15" s="147">
        <f>ESAG!L16</f>
        <v>0</v>
      </c>
      <c r="AR15" s="147">
        <f>CEART!L16</f>
        <v>0</v>
      </c>
      <c r="AS15" s="147">
        <f>FAED!L16</f>
        <v>0</v>
      </c>
      <c r="AT15" s="147">
        <f>CEAD!L16</f>
        <v>0</v>
      </c>
      <c r="AU15" s="147">
        <f>CEFID!L16</f>
        <v>0</v>
      </c>
      <c r="AV15" s="147">
        <f>CERES!L16</f>
        <v>0</v>
      </c>
      <c r="AW15" s="147">
        <f>CESFI!L16</f>
        <v>0</v>
      </c>
      <c r="AX15" s="147">
        <f>CCT!L16</f>
        <v>0</v>
      </c>
      <c r="AY15" s="147">
        <f>CEPLAN!L16</f>
        <v>0</v>
      </c>
      <c r="AZ15" s="147">
        <f>CEAVI!L16</f>
        <v>0</v>
      </c>
      <c r="BA15" s="147">
        <f>CAV!L16</f>
        <v>0</v>
      </c>
      <c r="BB15" s="147">
        <f>CEO!L16</f>
        <v>0</v>
      </c>
      <c r="BC15" s="148">
        <f>CESMO!L16</f>
        <v>0</v>
      </c>
      <c r="BD15" s="153">
        <f>IF('Reitoria-SETIC'!K16 = 0,0,'Reitoria-SETIC'!M16/'Reitoria-SETIC'!K16)</f>
        <v>1</v>
      </c>
      <c r="BE15" s="153">
        <f>IF('Reit - PROEX-PROPPG'!K16 = 0,0,'Reit - PROEX-PROPPG'!M16/'Reit - PROEX-PROPPG'!K16)</f>
        <v>0</v>
      </c>
      <c r="BF15" s="153">
        <f>IF('Reit - BU'!K16 = 0,0,'Reit - BU'!M16/'Reit - BU'!K16)</f>
        <v>0</v>
      </c>
      <c r="BG15" s="153">
        <f>IF(ESAG!K16 = 0,0,ESAG!M16/ESAG!K16)</f>
        <v>0</v>
      </c>
      <c r="BH15" s="153">
        <f>IF(CEART!K16 = 0,0,CEART!M16/CEART!K16)</f>
        <v>0</v>
      </c>
      <c r="BI15" s="153">
        <f>IF(FAED!K16 = 0,0,FAED!M16/FAED!K16)</f>
        <v>0</v>
      </c>
      <c r="BJ15" s="153">
        <f>IF(CEAD!K16 = 0,0,CEAD!M16/CEAD!K16)</f>
        <v>0</v>
      </c>
      <c r="BK15" s="153">
        <f>IF(CEFID!K16 = 0,0,CEFID!M16/CEFID!K16)</f>
        <v>0</v>
      </c>
      <c r="BL15" s="153">
        <f>IF(CERES!K16 = 0,0,CERES!M16/CERES!K16)</f>
        <v>0</v>
      </c>
      <c r="BM15" s="153">
        <f>IF(CESFI!K16 = 0,0,CESFI!M16/CESFI!K16)</f>
        <v>0</v>
      </c>
      <c r="BN15" s="153">
        <f>IF(CCT!K16 = 0,0,CCT!M16/CCT!K16)</f>
        <v>0</v>
      </c>
      <c r="BO15" s="153">
        <f>IF(CEPLAN!K16 = 0,0,CEPLAN!M16/CEPLAN!K16)</f>
        <v>0</v>
      </c>
      <c r="BP15" s="153">
        <f>IF(CEAVI!K16 = 0,0,CEAVI!M16/CEAVI!K16)</f>
        <v>0</v>
      </c>
      <c r="BQ15" s="153">
        <f>IF(CAV!K16 = 0,0,CAV!M16/CAV!K16)</f>
        <v>0</v>
      </c>
      <c r="BR15" s="153">
        <f>IF(CEO!K16 = 0,0,CEO!M16/CEO!K16)</f>
        <v>0</v>
      </c>
      <c r="BS15" s="153">
        <f>IF(CESMO!K16 = 0,0,CESMO!M16/CESMO!K16)</f>
        <v>0</v>
      </c>
    </row>
    <row r="16" spans="1:71" x14ac:dyDescent="0.2">
      <c r="A16" s="140">
        <v>14</v>
      </c>
      <c r="B16" s="149">
        <f>GESTOR!L17/GESTOR!J17</f>
        <v>0</v>
      </c>
      <c r="C16" s="130">
        <f>'(CARONA)'!AA17/'(CARONA)'!K17</f>
        <v>2</v>
      </c>
      <c r="D16" s="131">
        <f>'(CARONA)'!N17/'(CARONA)'!K17</f>
        <v>0.49743589743589745</v>
      </c>
      <c r="E16" s="131">
        <f>'(CARONA)'!Q17/'(CARONA)'!K17</f>
        <v>0.49743589743589745</v>
      </c>
      <c r="F16" s="131">
        <f>'(CARONA)'!T17/'(CARONA)'!K17</f>
        <v>0.49743589743589745</v>
      </c>
      <c r="G16" s="131">
        <f>'(CARONA)'!W17/'(CARONA)'!K17</f>
        <v>0.49743589743589745</v>
      </c>
      <c r="H16" s="132">
        <f>'Reitoria-SETIC'!O17</f>
        <v>0</v>
      </c>
      <c r="I16" s="132">
        <f>'Reit - PROEX-PROPPG'!O17</f>
        <v>0</v>
      </c>
      <c r="J16" s="132">
        <f>'Reit - BU'!O17</f>
        <v>0</v>
      </c>
      <c r="K16" s="132">
        <f>ESAG!O17</f>
        <v>0</v>
      </c>
      <c r="L16" s="132">
        <f>CEART!O17</f>
        <v>25</v>
      </c>
      <c r="M16" s="132">
        <f>FAED!O17</f>
        <v>0</v>
      </c>
      <c r="N16" s="132">
        <f>CEAD!O17</f>
        <v>2</v>
      </c>
      <c r="O16" s="132">
        <f>CEFID!O17</f>
        <v>0</v>
      </c>
      <c r="P16" s="132">
        <f>CERES!O17</f>
        <v>1</v>
      </c>
      <c r="Q16" s="132">
        <f>CESFI!O17</f>
        <v>2</v>
      </c>
      <c r="R16" s="132">
        <f>CCT!O17</f>
        <v>7</v>
      </c>
      <c r="S16" s="132">
        <f>CEPLAN!O17</f>
        <v>10</v>
      </c>
      <c r="T16" s="132">
        <f>CEAVI!O17</f>
        <v>0</v>
      </c>
      <c r="U16" s="132">
        <f>CAV!O17</f>
        <v>0</v>
      </c>
      <c r="V16" s="132">
        <f>CEO!O17</f>
        <v>0</v>
      </c>
      <c r="W16" s="132">
        <f>CESMO!O17</f>
        <v>0</v>
      </c>
      <c r="X16" s="133">
        <f>'Reitoria-SETIC'!S17</f>
        <v>0</v>
      </c>
      <c r="Y16" s="133">
        <f>'Reit - PROEX-PROPPG'!S17</f>
        <v>0</v>
      </c>
      <c r="Z16" s="133">
        <f>'Reit - BU'!S17</f>
        <v>0</v>
      </c>
      <c r="AA16" s="133">
        <f>ESAG!S17</f>
        <v>0</v>
      </c>
      <c r="AB16" s="133">
        <f>CEART!S17</f>
        <v>100</v>
      </c>
      <c r="AC16" s="133">
        <f>FAED!S17</f>
        <v>0</v>
      </c>
      <c r="AD16" s="133">
        <f>CEAD!S17</f>
        <v>10</v>
      </c>
      <c r="AE16" s="133">
        <f>CEFID!S17</f>
        <v>0</v>
      </c>
      <c r="AF16" s="133">
        <f>CERES!S17</f>
        <v>5</v>
      </c>
      <c r="AG16" s="133">
        <f>CESFI!S17</f>
        <v>10</v>
      </c>
      <c r="AH16" s="133">
        <f>CCT!S17</f>
        <v>30</v>
      </c>
      <c r="AI16" s="133">
        <f>CEPLAN!S17</f>
        <v>40</v>
      </c>
      <c r="AJ16" s="133">
        <f>CEAVI!S17</f>
        <v>0</v>
      </c>
      <c r="AK16" s="133">
        <f>CAV!S17</f>
        <v>0</v>
      </c>
      <c r="AL16" s="133">
        <f>CEO!S17</f>
        <v>0</v>
      </c>
      <c r="AM16" s="133">
        <f>CESMO!S17</f>
        <v>0</v>
      </c>
      <c r="AN16" s="147">
        <f>'Reitoria-SETIC'!L17</f>
        <v>0</v>
      </c>
      <c r="AO16" s="147">
        <f>'Reit - PROEX-PROPPG'!L17</f>
        <v>0</v>
      </c>
      <c r="AP16" s="147">
        <f>'Reit - BU'!L17</f>
        <v>0</v>
      </c>
      <c r="AQ16" s="147">
        <f>ESAG!L17</f>
        <v>0</v>
      </c>
      <c r="AR16" s="147">
        <f>CEART!L17</f>
        <v>0</v>
      </c>
      <c r="AS16" s="147">
        <f>FAED!L17</f>
        <v>0</v>
      </c>
      <c r="AT16" s="147">
        <f>CEAD!L17</f>
        <v>0</v>
      </c>
      <c r="AU16" s="147">
        <f>CEFID!L17</f>
        <v>0</v>
      </c>
      <c r="AV16" s="147">
        <f>CERES!L17</f>
        <v>0</v>
      </c>
      <c r="AW16" s="147">
        <f>CESFI!L17</f>
        <v>0</v>
      </c>
      <c r="AX16" s="147">
        <f>CCT!L17</f>
        <v>0</v>
      </c>
      <c r="AY16" s="147">
        <f>CEPLAN!L17</f>
        <v>0</v>
      </c>
      <c r="AZ16" s="147">
        <f>CEAVI!L17</f>
        <v>0</v>
      </c>
      <c r="BA16" s="147">
        <f>CAV!L17</f>
        <v>0</v>
      </c>
      <c r="BB16" s="147">
        <f>CEO!L17</f>
        <v>0</v>
      </c>
      <c r="BC16" s="148">
        <f>CESMO!L17</f>
        <v>0</v>
      </c>
      <c r="BD16" s="153">
        <f>IF('Reitoria-SETIC'!K17 = 0,0,'Reitoria-SETIC'!M17/'Reitoria-SETIC'!K17)</f>
        <v>0</v>
      </c>
      <c r="BE16" s="153">
        <f>IF('Reit - PROEX-PROPPG'!K17 = 0,0,'Reit - PROEX-PROPPG'!M17/'Reit - PROEX-PROPPG'!K17)</f>
        <v>0</v>
      </c>
      <c r="BF16" s="153">
        <f>IF('Reit - BU'!K17 = 0,0,'Reit - BU'!M17/'Reit - BU'!K17)</f>
        <v>0</v>
      </c>
      <c r="BG16" s="153">
        <f>IF(ESAG!K17 = 0,0,ESAG!M17/ESAG!K17)</f>
        <v>0</v>
      </c>
      <c r="BH16" s="153">
        <f>IF(CEART!K17 = 0,0,CEART!M17/CEART!K17)</f>
        <v>0</v>
      </c>
      <c r="BI16" s="153">
        <f>IF(FAED!K17 = 0,0,FAED!M17/FAED!K17)</f>
        <v>0</v>
      </c>
      <c r="BJ16" s="153">
        <f>IF(CEAD!K17 = 0,0,CEAD!M17/CEAD!K17)</f>
        <v>0</v>
      </c>
      <c r="BK16" s="153">
        <f>IF(CEFID!K17 = 0,0,CEFID!M17/CEFID!K17)</f>
        <v>0</v>
      </c>
      <c r="BL16" s="153">
        <f>IF(CERES!K17 = 0,0,CERES!M17/CERES!K17)</f>
        <v>0</v>
      </c>
      <c r="BM16" s="153">
        <f>IF(CESFI!K17 = 0,0,CESFI!M17/CESFI!K17)</f>
        <v>0</v>
      </c>
      <c r="BN16" s="153">
        <f>IF(CCT!K17 = 0,0,CCT!M17/CCT!K17)</f>
        <v>0</v>
      </c>
      <c r="BO16" s="153">
        <f>IF(CEPLAN!K17 = 0,0,CEPLAN!M17/CEPLAN!K17)</f>
        <v>0</v>
      </c>
      <c r="BP16" s="153">
        <f>IF(CEAVI!K17 = 0,0,CEAVI!M17/CEAVI!K17)</f>
        <v>0</v>
      </c>
      <c r="BQ16" s="153">
        <f>IF(CAV!K17 = 0,0,CAV!M17/CAV!K17)</f>
        <v>0</v>
      </c>
      <c r="BR16" s="153">
        <f>IF(CEO!K17 = 0,0,CEO!M17/CEO!K17)</f>
        <v>0</v>
      </c>
      <c r="BS16" s="153">
        <f>IF(CESMO!K17 = 0,0,CESMO!M17/CESMO!K17)</f>
        <v>0</v>
      </c>
    </row>
    <row r="17" spans="1:71" x14ac:dyDescent="0.2">
      <c r="A17" s="139">
        <v>15</v>
      </c>
      <c r="B17" s="146">
        <f>GESTOR!L18/GESTOR!J18</f>
        <v>0</v>
      </c>
      <c r="C17" s="130">
        <f>'(CARONA)'!AA18/'(CARONA)'!K18</f>
        <v>2</v>
      </c>
      <c r="D17" s="131">
        <f>'(CARONA)'!N18/'(CARONA)'!K18</f>
        <v>0.5</v>
      </c>
      <c r="E17" s="131">
        <f>'(CARONA)'!Q18/'(CARONA)'!K18</f>
        <v>0.5</v>
      </c>
      <c r="F17" s="131">
        <f>'(CARONA)'!T18/'(CARONA)'!K18</f>
        <v>0.5</v>
      </c>
      <c r="G17" s="131">
        <f>'(CARONA)'!W18/'(CARONA)'!K18</f>
        <v>0.5</v>
      </c>
      <c r="H17" s="132">
        <f>'Reitoria-SETIC'!O18</f>
        <v>0</v>
      </c>
      <c r="I17" s="132">
        <f>'Reit - PROEX-PROPPG'!O18</f>
        <v>0</v>
      </c>
      <c r="J17" s="132">
        <f>'Reit - BU'!O18</f>
        <v>0</v>
      </c>
      <c r="K17" s="132">
        <f>ESAG!O18</f>
        <v>0</v>
      </c>
      <c r="L17" s="132">
        <f>CEART!O18</f>
        <v>0</v>
      </c>
      <c r="M17" s="132">
        <f>FAED!O18</f>
        <v>0</v>
      </c>
      <c r="N17" s="132">
        <f>CEAD!O18</f>
        <v>0</v>
      </c>
      <c r="O17" s="132">
        <f>CEFID!O18</f>
        <v>0</v>
      </c>
      <c r="P17" s="132">
        <f>CERES!O18</f>
        <v>0</v>
      </c>
      <c r="Q17" s="132">
        <f>CESFI!O18</f>
        <v>0</v>
      </c>
      <c r="R17" s="132">
        <f>CCT!O18</f>
        <v>7</v>
      </c>
      <c r="S17" s="132">
        <f>CEPLAN!O18</f>
        <v>0</v>
      </c>
      <c r="T17" s="132">
        <f>CEAVI!O18</f>
        <v>0</v>
      </c>
      <c r="U17" s="132">
        <f>CAV!O18</f>
        <v>0</v>
      </c>
      <c r="V17" s="132">
        <f>CEO!O18</f>
        <v>0</v>
      </c>
      <c r="W17" s="132">
        <f>CESMO!O18</f>
        <v>1</v>
      </c>
      <c r="X17" s="133">
        <f>'Reitoria-SETIC'!S18</f>
        <v>0</v>
      </c>
      <c r="Y17" s="133">
        <f>'Reit - PROEX-PROPPG'!S18</f>
        <v>0</v>
      </c>
      <c r="Z17" s="133">
        <f>'Reit - BU'!S18</f>
        <v>0</v>
      </c>
      <c r="AA17" s="133">
        <f>ESAG!S18</f>
        <v>0</v>
      </c>
      <c r="AB17" s="133">
        <f>CEART!S18</f>
        <v>0</v>
      </c>
      <c r="AC17" s="133">
        <f>FAED!S18</f>
        <v>0</v>
      </c>
      <c r="AD17" s="133">
        <f>CEAD!S18</f>
        <v>0</v>
      </c>
      <c r="AE17" s="133">
        <f>CEFID!S18</f>
        <v>0</v>
      </c>
      <c r="AF17" s="133">
        <f>CERES!S18</f>
        <v>0</v>
      </c>
      <c r="AG17" s="133">
        <f>CESFI!S18</f>
        <v>0</v>
      </c>
      <c r="AH17" s="133">
        <f>CCT!S18</f>
        <v>30</v>
      </c>
      <c r="AI17" s="133">
        <f>CEPLAN!S18</f>
        <v>0</v>
      </c>
      <c r="AJ17" s="133">
        <f>CEAVI!S18</f>
        <v>0</v>
      </c>
      <c r="AK17" s="133">
        <f>CAV!S18</f>
        <v>0</v>
      </c>
      <c r="AL17" s="133">
        <f>CEO!S18</f>
        <v>0</v>
      </c>
      <c r="AM17" s="133">
        <f>CESMO!S18</f>
        <v>4</v>
      </c>
      <c r="AN17" s="147">
        <f>'Reitoria-SETIC'!L18</f>
        <v>0</v>
      </c>
      <c r="AO17" s="147">
        <f>'Reit - PROEX-PROPPG'!L18</f>
        <v>0</v>
      </c>
      <c r="AP17" s="147">
        <f>'Reit - BU'!L18</f>
        <v>0</v>
      </c>
      <c r="AQ17" s="147">
        <f>ESAG!L18</f>
        <v>0</v>
      </c>
      <c r="AR17" s="147">
        <f>CEART!L18</f>
        <v>0</v>
      </c>
      <c r="AS17" s="147">
        <f>FAED!L18</f>
        <v>0</v>
      </c>
      <c r="AT17" s="147">
        <f>CEAD!L18</f>
        <v>0</v>
      </c>
      <c r="AU17" s="147">
        <f>CEFID!L18</f>
        <v>0</v>
      </c>
      <c r="AV17" s="147">
        <f>CERES!L18</f>
        <v>0</v>
      </c>
      <c r="AW17" s="147">
        <f>CESFI!L18</f>
        <v>0</v>
      </c>
      <c r="AX17" s="147">
        <f>CCT!L18</f>
        <v>0</v>
      </c>
      <c r="AY17" s="147">
        <f>CEPLAN!L18</f>
        <v>0</v>
      </c>
      <c r="AZ17" s="147">
        <f>CEAVI!L18</f>
        <v>0</v>
      </c>
      <c r="BA17" s="147">
        <f>CAV!L18</f>
        <v>0</v>
      </c>
      <c r="BB17" s="147">
        <f>CEO!L18</f>
        <v>0</v>
      </c>
      <c r="BC17" s="148">
        <f>CESMO!L18</f>
        <v>0</v>
      </c>
      <c r="BD17" s="153">
        <f>IF('Reitoria-SETIC'!K18 = 0,0,'Reitoria-SETIC'!M18/'Reitoria-SETIC'!K18)</f>
        <v>0</v>
      </c>
      <c r="BE17" s="153">
        <f>IF('Reit - PROEX-PROPPG'!K18 = 0,0,'Reit - PROEX-PROPPG'!M18/'Reit - PROEX-PROPPG'!K18)</f>
        <v>0</v>
      </c>
      <c r="BF17" s="153">
        <f>IF('Reit - BU'!K18 = 0,0,'Reit - BU'!M18/'Reit - BU'!K18)</f>
        <v>0</v>
      </c>
      <c r="BG17" s="153">
        <f>IF(ESAG!K18 = 0,0,ESAG!M18/ESAG!K18)</f>
        <v>0</v>
      </c>
      <c r="BH17" s="153">
        <f>IF(CEART!K18 = 0,0,CEART!M18/CEART!K18)</f>
        <v>0</v>
      </c>
      <c r="BI17" s="153">
        <f>IF(FAED!K18 = 0,0,FAED!M18/FAED!K18)</f>
        <v>0</v>
      </c>
      <c r="BJ17" s="153">
        <f>IF(CEAD!K18 = 0,0,CEAD!M18/CEAD!K18)</f>
        <v>0</v>
      </c>
      <c r="BK17" s="153">
        <f>IF(CEFID!K18 = 0,0,CEFID!M18/CEFID!K18)</f>
        <v>0</v>
      </c>
      <c r="BL17" s="153">
        <f>IF(CERES!K18 = 0,0,CERES!M18/CERES!K18)</f>
        <v>0</v>
      </c>
      <c r="BM17" s="153">
        <f>IF(CESFI!K18 = 0,0,CESFI!M18/CESFI!K18)</f>
        <v>0</v>
      </c>
      <c r="BN17" s="153">
        <f>IF(CCT!K18 = 0,0,CCT!M18/CCT!K18)</f>
        <v>0</v>
      </c>
      <c r="BO17" s="153">
        <f>IF(CEPLAN!K18 = 0,0,CEPLAN!M18/CEPLAN!K18)</f>
        <v>0</v>
      </c>
      <c r="BP17" s="153">
        <f>IF(CEAVI!K18 = 0,0,CEAVI!M18/CEAVI!K18)</f>
        <v>0</v>
      </c>
      <c r="BQ17" s="153">
        <f>IF(CAV!K18 = 0,0,CAV!M18/CAV!K18)</f>
        <v>0</v>
      </c>
      <c r="BR17" s="153">
        <f>IF(CEO!K18 = 0,0,CEO!M18/CEO!K18)</f>
        <v>0</v>
      </c>
      <c r="BS17" s="153">
        <f>IF(CESMO!K18 = 0,0,CESMO!M18/CESMO!K18)</f>
        <v>0</v>
      </c>
    </row>
    <row r="18" spans="1:71" x14ac:dyDescent="0.2">
      <c r="A18" s="140">
        <v>16</v>
      </c>
      <c r="B18" s="149">
        <f>GESTOR!L19/GESTOR!J19</f>
        <v>0</v>
      </c>
      <c r="C18" s="130">
        <f>'(CARONA)'!AA19/'(CARONA)'!K19</f>
        <v>2</v>
      </c>
      <c r="D18" s="131">
        <f>'(CARONA)'!N19/'(CARONA)'!K19</f>
        <v>0.5</v>
      </c>
      <c r="E18" s="131">
        <f>'(CARONA)'!Q19/'(CARONA)'!K19</f>
        <v>0.5</v>
      </c>
      <c r="F18" s="131">
        <f>'(CARONA)'!T19/'(CARONA)'!K19</f>
        <v>0.5</v>
      </c>
      <c r="G18" s="131">
        <f>'(CARONA)'!W19/'(CARONA)'!K19</f>
        <v>0.5</v>
      </c>
      <c r="H18" s="132">
        <f>'Reitoria-SETIC'!O19</f>
        <v>0</v>
      </c>
      <c r="I18" s="132">
        <f>'Reit - PROEX-PROPPG'!O19</f>
        <v>0</v>
      </c>
      <c r="J18" s="132">
        <f>'Reit - BU'!O19</f>
        <v>0</v>
      </c>
      <c r="K18" s="132">
        <f>ESAG!O19</f>
        <v>0</v>
      </c>
      <c r="L18" s="132">
        <f>CEART!O19</f>
        <v>0</v>
      </c>
      <c r="M18" s="132">
        <f>FAED!O19</f>
        <v>0</v>
      </c>
      <c r="N18" s="132">
        <f>CEAD!O19</f>
        <v>0</v>
      </c>
      <c r="O18" s="132">
        <f>CEFID!O19</f>
        <v>1</v>
      </c>
      <c r="P18" s="132">
        <f>CERES!O19</f>
        <v>0</v>
      </c>
      <c r="Q18" s="132">
        <f>CESFI!O19</f>
        <v>0</v>
      </c>
      <c r="R18" s="132">
        <f>CCT!O19</f>
        <v>20</v>
      </c>
      <c r="S18" s="132">
        <f>CEPLAN!O19</f>
        <v>5</v>
      </c>
      <c r="T18" s="132">
        <f>CEAVI!O19</f>
        <v>0</v>
      </c>
      <c r="U18" s="132">
        <f>CAV!O19</f>
        <v>0</v>
      </c>
      <c r="V18" s="132">
        <f>CEO!O19</f>
        <v>0</v>
      </c>
      <c r="W18" s="132">
        <f>CESMO!O19</f>
        <v>0</v>
      </c>
      <c r="X18" s="133">
        <f>'Reitoria-SETIC'!S19</f>
        <v>0</v>
      </c>
      <c r="Y18" s="133">
        <f>'Reit - PROEX-PROPPG'!S19</f>
        <v>0</v>
      </c>
      <c r="Z18" s="133">
        <f>'Reit - BU'!S19</f>
        <v>0</v>
      </c>
      <c r="AA18" s="133">
        <f>ESAG!S19</f>
        <v>0</v>
      </c>
      <c r="AB18" s="133">
        <f>CEART!S19</f>
        <v>0</v>
      </c>
      <c r="AC18" s="133">
        <f>FAED!S19</f>
        <v>0</v>
      </c>
      <c r="AD18" s="133">
        <f>CEAD!S19</f>
        <v>0</v>
      </c>
      <c r="AE18" s="133">
        <f>CEFID!S19</f>
        <v>4</v>
      </c>
      <c r="AF18" s="133">
        <f>CERES!S19</f>
        <v>0</v>
      </c>
      <c r="AG18" s="133">
        <f>CESFI!S19</f>
        <v>2</v>
      </c>
      <c r="AH18" s="133">
        <f>CCT!S19</f>
        <v>80</v>
      </c>
      <c r="AI18" s="133">
        <f>CEPLAN!S19</f>
        <v>20</v>
      </c>
      <c r="AJ18" s="133">
        <f>CEAVI!S19</f>
        <v>0</v>
      </c>
      <c r="AK18" s="133">
        <f>CAV!S19</f>
        <v>0</v>
      </c>
      <c r="AL18" s="133">
        <f>CEO!S19</f>
        <v>0</v>
      </c>
      <c r="AM18" s="133">
        <f>CESMO!S19</f>
        <v>0</v>
      </c>
      <c r="AN18" s="147">
        <f>'Reitoria-SETIC'!L19</f>
        <v>0</v>
      </c>
      <c r="AO18" s="147">
        <f>'Reit - PROEX-PROPPG'!L19</f>
        <v>0</v>
      </c>
      <c r="AP18" s="147">
        <f>'Reit - BU'!L19</f>
        <v>0</v>
      </c>
      <c r="AQ18" s="147">
        <f>ESAG!L19</f>
        <v>0</v>
      </c>
      <c r="AR18" s="147">
        <f>CEART!L19</f>
        <v>0</v>
      </c>
      <c r="AS18" s="147">
        <f>FAED!L19</f>
        <v>0</v>
      </c>
      <c r="AT18" s="147">
        <f>CEAD!L19</f>
        <v>0</v>
      </c>
      <c r="AU18" s="147">
        <f>CEFID!L19</f>
        <v>0</v>
      </c>
      <c r="AV18" s="147">
        <f>CERES!L19</f>
        <v>0</v>
      </c>
      <c r="AW18" s="147">
        <f>CESFI!L19</f>
        <v>0</v>
      </c>
      <c r="AX18" s="147">
        <f>CCT!L19</f>
        <v>0</v>
      </c>
      <c r="AY18" s="147">
        <f>CEPLAN!L19</f>
        <v>0</v>
      </c>
      <c r="AZ18" s="147">
        <f>CEAVI!L19</f>
        <v>0</v>
      </c>
      <c r="BA18" s="147">
        <f>CAV!L19</f>
        <v>0</v>
      </c>
      <c r="BB18" s="147">
        <f>CEO!L19</f>
        <v>0</v>
      </c>
      <c r="BC18" s="148">
        <f>CESMO!L19</f>
        <v>0</v>
      </c>
      <c r="BD18" s="153">
        <f>IF('Reitoria-SETIC'!K19 = 0,0,'Reitoria-SETIC'!M19/'Reitoria-SETIC'!K19)</f>
        <v>0</v>
      </c>
      <c r="BE18" s="153">
        <f>IF('Reit - PROEX-PROPPG'!K19 = 0,0,'Reit - PROEX-PROPPG'!M19/'Reit - PROEX-PROPPG'!K19)</f>
        <v>0</v>
      </c>
      <c r="BF18" s="153">
        <f>IF('Reit - BU'!K19 = 0,0,'Reit - BU'!M19/'Reit - BU'!K19)</f>
        <v>0</v>
      </c>
      <c r="BG18" s="153">
        <f>IF(ESAG!K19 = 0,0,ESAG!M19/ESAG!K19)</f>
        <v>0</v>
      </c>
      <c r="BH18" s="153">
        <f>IF(CEART!K19 = 0,0,CEART!M19/CEART!K19)</f>
        <v>0</v>
      </c>
      <c r="BI18" s="153">
        <f>IF(FAED!K19 = 0,0,FAED!M19/FAED!K19)</f>
        <v>0</v>
      </c>
      <c r="BJ18" s="153">
        <f>IF(CEAD!K19 = 0,0,CEAD!M19/CEAD!K19)</f>
        <v>0</v>
      </c>
      <c r="BK18" s="153">
        <f>IF(CEFID!K19 = 0,0,CEFID!M19/CEFID!K19)</f>
        <v>0</v>
      </c>
      <c r="BL18" s="153">
        <f>IF(CERES!K19 = 0,0,CERES!M19/CERES!K19)</f>
        <v>0</v>
      </c>
      <c r="BM18" s="153">
        <f>IF(CESFI!K19 = 0,0,CESFI!M19/CESFI!K19)</f>
        <v>0</v>
      </c>
      <c r="BN18" s="153">
        <f>IF(CCT!K19 = 0,0,CCT!M19/CCT!K19)</f>
        <v>0</v>
      </c>
      <c r="BO18" s="153">
        <f>IF(CEPLAN!K19 = 0,0,CEPLAN!M19/CEPLAN!K19)</f>
        <v>0</v>
      </c>
      <c r="BP18" s="153">
        <f>IF(CEAVI!K19 = 0,0,CEAVI!M19/CEAVI!K19)</f>
        <v>0</v>
      </c>
      <c r="BQ18" s="153">
        <f>IF(CAV!K19 = 0,0,CAV!M19/CAV!K19)</f>
        <v>0</v>
      </c>
      <c r="BR18" s="153">
        <f>IF(CEO!K19 = 0,0,CEO!M19/CEO!K19)</f>
        <v>0</v>
      </c>
      <c r="BS18" s="153">
        <f>IF(CESMO!K19 = 0,0,CESMO!M19/CESMO!K19)</f>
        <v>0</v>
      </c>
    </row>
    <row r="19" spans="1:71" x14ac:dyDescent="0.2">
      <c r="A19" s="139">
        <v>17</v>
      </c>
      <c r="B19" s="146">
        <f>GESTOR!L20/GESTOR!J20</f>
        <v>1.7241379310344827E-2</v>
      </c>
      <c r="C19" s="130">
        <f>'(CARONA)'!AA20/'(CARONA)'!K20</f>
        <v>2</v>
      </c>
      <c r="D19" s="131">
        <f>'(CARONA)'!N20/'(CARONA)'!K20</f>
        <v>0.5</v>
      </c>
      <c r="E19" s="131">
        <f>'(CARONA)'!Q20/'(CARONA)'!K20</f>
        <v>0.5</v>
      </c>
      <c r="F19" s="131">
        <f>'(CARONA)'!T20/'(CARONA)'!K20</f>
        <v>0.5</v>
      </c>
      <c r="G19" s="131">
        <f>'(CARONA)'!W20/'(CARONA)'!K20</f>
        <v>0.5</v>
      </c>
      <c r="H19" s="132">
        <f>'Reitoria-SETIC'!O20</f>
        <v>1</v>
      </c>
      <c r="I19" s="132">
        <f>'Reit - PROEX-PROPPG'!O20</f>
        <v>0</v>
      </c>
      <c r="J19" s="132">
        <f>'Reit - BU'!O20</f>
        <v>0</v>
      </c>
      <c r="K19" s="132">
        <f>ESAG!O20</f>
        <v>3</v>
      </c>
      <c r="L19" s="132">
        <f>CEART!O20</f>
        <v>2</v>
      </c>
      <c r="M19" s="132">
        <f>FAED!O20</f>
        <v>0</v>
      </c>
      <c r="N19" s="132">
        <f>CEAD!O20</f>
        <v>2</v>
      </c>
      <c r="O19" s="132">
        <f>CEFID!O20</f>
        <v>0</v>
      </c>
      <c r="P19" s="132">
        <f>CERES!O20</f>
        <v>12</v>
      </c>
      <c r="Q19" s="132">
        <f>CESFI!O20</f>
        <v>5</v>
      </c>
      <c r="R19" s="132">
        <f>CCT!O20</f>
        <v>8</v>
      </c>
      <c r="S19" s="132">
        <f>CEPLAN!O20</f>
        <v>12</v>
      </c>
      <c r="T19" s="132">
        <f>CEAVI!O20</f>
        <v>3</v>
      </c>
      <c r="U19" s="132">
        <f>CAV!O20</f>
        <v>0</v>
      </c>
      <c r="V19" s="132">
        <f>CEO!O20</f>
        <v>5</v>
      </c>
      <c r="W19" s="132">
        <f>CESMO!O20</f>
        <v>1</v>
      </c>
      <c r="X19" s="133">
        <f>'Reitoria-SETIC'!S20</f>
        <v>0</v>
      </c>
      <c r="Y19" s="133">
        <f>'Reit - PROEX-PROPPG'!S20</f>
        <v>0</v>
      </c>
      <c r="Z19" s="133">
        <f>'Reit - BU'!S20</f>
        <v>0</v>
      </c>
      <c r="AA19" s="133">
        <f>ESAG!S20</f>
        <v>15</v>
      </c>
      <c r="AB19" s="133">
        <f>CEART!S20</f>
        <v>8</v>
      </c>
      <c r="AC19" s="133">
        <f>FAED!S20</f>
        <v>2</v>
      </c>
      <c r="AD19" s="133">
        <f>CEAD!S20</f>
        <v>10</v>
      </c>
      <c r="AE19" s="133">
        <f>CEFID!S20</f>
        <v>0</v>
      </c>
      <c r="AF19" s="133">
        <f>CERES!S20</f>
        <v>50</v>
      </c>
      <c r="AG19" s="133">
        <f>CESFI!S20</f>
        <v>20</v>
      </c>
      <c r="AH19" s="133">
        <f>CCT!S20</f>
        <v>33</v>
      </c>
      <c r="AI19" s="133">
        <f>CEPLAN!S20</f>
        <v>50</v>
      </c>
      <c r="AJ19" s="133">
        <f>CEAVI!S20</f>
        <v>12</v>
      </c>
      <c r="AK19" s="133">
        <f>CAV!S20</f>
        <v>3</v>
      </c>
      <c r="AL19" s="133">
        <f>CEO!S20</f>
        <v>20</v>
      </c>
      <c r="AM19" s="133">
        <f>CESMO!S20</f>
        <v>5</v>
      </c>
      <c r="AN19" s="147">
        <f>'Reitoria-SETIC'!L20</f>
        <v>4</v>
      </c>
      <c r="AO19" s="147">
        <f>'Reit - PROEX-PROPPG'!L20</f>
        <v>0</v>
      </c>
      <c r="AP19" s="147">
        <f>'Reit - BU'!L20</f>
        <v>0</v>
      </c>
      <c r="AQ19" s="147">
        <f>ESAG!L20</f>
        <v>0</v>
      </c>
      <c r="AR19" s="147">
        <f>CEART!L20</f>
        <v>0</v>
      </c>
      <c r="AS19" s="147">
        <f>FAED!L20</f>
        <v>0</v>
      </c>
      <c r="AT19" s="147">
        <f>CEAD!L20</f>
        <v>0</v>
      </c>
      <c r="AU19" s="147">
        <f>CEFID!L20</f>
        <v>0</v>
      </c>
      <c r="AV19" s="147">
        <f>CERES!L20</f>
        <v>0</v>
      </c>
      <c r="AW19" s="147">
        <f>CESFI!L20</f>
        <v>0</v>
      </c>
      <c r="AX19" s="147">
        <f>CCT!L20</f>
        <v>0</v>
      </c>
      <c r="AY19" s="147">
        <f>CEPLAN!L20</f>
        <v>0</v>
      </c>
      <c r="AZ19" s="147">
        <f>CEAVI!L20</f>
        <v>0</v>
      </c>
      <c r="BA19" s="147">
        <f>CAV!L20</f>
        <v>0</v>
      </c>
      <c r="BB19" s="147">
        <f>CEO!L20</f>
        <v>0</v>
      </c>
      <c r="BC19" s="148">
        <f>CESMO!L20</f>
        <v>0</v>
      </c>
      <c r="BD19" s="153">
        <f>IF('Reitoria-SETIC'!K20 = 0,0,'Reitoria-SETIC'!M20/'Reitoria-SETIC'!K20)</f>
        <v>1</v>
      </c>
      <c r="BE19" s="153">
        <f>IF('Reit - PROEX-PROPPG'!K20 = 0,0,'Reit - PROEX-PROPPG'!M20/'Reit - PROEX-PROPPG'!K20)</f>
        <v>0</v>
      </c>
      <c r="BF19" s="153">
        <f>IF('Reit - BU'!K20 = 0,0,'Reit - BU'!M20/'Reit - BU'!K20)</f>
        <v>0</v>
      </c>
      <c r="BG19" s="153">
        <f>IF(ESAG!K20 = 0,0,ESAG!M20/ESAG!K20)</f>
        <v>0</v>
      </c>
      <c r="BH19" s="153">
        <f>IF(CEART!K20 = 0,0,CEART!M20/CEART!K20)</f>
        <v>0</v>
      </c>
      <c r="BI19" s="153">
        <f>IF(FAED!K20 = 0,0,FAED!M20/FAED!K20)</f>
        <v>0</v>
      </c>
      <c r="BJ19" s="153">
        <f>IF(CEAD!K20 = 0,0,CEAD!M20/CEAD!K20)</f>
        <v>0</v>
      </c>
      <c r="BK19" s="153">
        <f>IF(CEFID!K20 = 0,0,CEFID!M20/CEFID!K20)</f>
        <v>0</v>
      </c>
      <c r="BL19" s="153">
        <f>IF(CERES!K20 = 0,0,CERES!M20/CERES!K20)</f>
        <v>0</v>
      </c>
      <c r="BM19" s="153">
        <f>IF(CESFI!K20 = 0,0,CESFI!M20/CESFI!K20)</f>
        <v>0</v>
      </c>
      <c r="BN19" s="153">
        <f>IF(CCT!K20 = 0,0,CCT!M20/CCT!K20)</f>
        <v>0</v>
      </c>
      <c r="BO19" s="153">
        <f>IF(CEPLAN!K20 = 0,0,CEPLAN!M20/CEPLAN!K20)</f>
        <v>0</v>
      </c>
      <c r="BP19" s="153">
        <f>IF(CEAVI!K20 = 0,0,CEAVI!M20/CEAVI!K20)</f>
        <v>0</v>
      </c>
      <c r="BQ19" s="153">
        <f>IF(CAV!K20 = 0,0,CAV!M20/CAV!K20)</f>
        <v>0</v>
      </c>
      <c r="BR19" s="153">
        <f>IF(CEO!K20 = 0,0,CEO!M20/CEO!K20)</f>
        <v>0</v>
      </c>
      <c r="BS19" s="153">
        <f>IF(CESMO!K20 = 0,0,CESMO!M20/CESMO!K20)</f>
        <v>0</v>
      </c>
    </row>
    <row r="20" spans="1:71" x14ac:dyDescent="0.2">
      <c r="A20" s="140">
        <v>26</v>
      </c>
      <c r="B20" s="149">
        <f>GESTOR!L21/GESTOR!J21</f>
        <v>0</v>
      </c>
      <c r="C20" s="130">
        <f>'(CARONA)'!AA21/'(CARONA)'!K21</f>
        <v>2</v>
      </c>
      <c r="D20" s="131">
        <f>'(CARONA)'!N21/'(CARONA)'!K21</f>
        <v>0.49758454106280192</v>
      </c>
      <c r="E20" s="131">
        <f>'(CARONA)'!Q21/'(CARONA)'!K21</f>
        <v>0.49758454106280192</v>
      </c>
      <c r="F20" s="131">
        <f>'(CARONA)'!T21/'(CARONA)'!K21</f>
        <v>0.49758454106280192</v>
      </c>
      <c r="G20" s="131">
        <f>'(CARONA)'!W21/'(CARONA)'!K21</f>
        <v>0.49758454106280192</v>
      </c>
      <c r="H20" s="132">
        <f>'Reitoria-SETIC'!O21</f>
        <v>0</v>
      </c>
      <c r="I20" s="132">
        <f>'Reit - PROEX-PROPPG'!O21</f>
        <v>0</v>
      </c>
      <c r="J20" s="132">
        <f>'Reit - BU'!O21</f>
        <v>0</v>
      </c>
      <c r="K20" s="132">
        <f>ESAG!O21</f>
        <v>0</v>
      </c>
      <c r="L20" s="132">
        <f>CEART!O21</f>
        <v>10</v>
      </c>
      <c r="M20" s="132">
        <f>FAED!O21</f>
        <v>7</v>
      </c>
      <c r="N20" s="132">
        <f>CEAD!O21</f>
        <v>15</v>
      </c>
      <c r="O20" s="132">
        <f>CEFID!O21</f>
        <v>0</v>
      </c>
      <c r="P20" s="132">
        <f>CERES!O21</f>
        <v>0</v>
      </c>
      <c r="Q20" s="132">
        <f>CESFI!O21</f>
        <v>0</v>
      </c>
      <c r="R20" s="132">
        <f>CCT!O21</f>
        <v>8</v>
      </c>
      <c r="S20" s="132">
        <f>CEPLAN!O21</f>
        <v>0</v>
      </c>
      <c r="T20" s="132">
        <f>CEAVI!O21</f>
        <v>0</v>
      </c>
      <c r="U20" s="132">
        <f>CAV!O21</f>
        <v>0</v>
      </c>
      <c r="V20" s="132">
        <f>CEO!O21</f>
        <v>5</v>
      </c>
      <c r="W20" s="132">
        <f>CESMO!O21</f>
        <v>5</v>
      </c>
      <c r="X20" s="133">
        <f>'Reitoria-SETIC'!S21</f>
        <v>0</v>
      </c>
      <c r="Y20" s="133">
        <f>'Reit - PROEX-PROPPG'!S21</f>
        <v>0</v>
      </c>
      <c r="Z20" s="133">
        <f>'Reit - BU'!S21</f>
        <v>0</v>
      </c>
      <c r="AA20" s="133">
        <f>ESAG!S21</f>
        <v>0</v>
      </c>
      <c r="AB20" s="133">
        <f>CEART!S21</f>
        <v>40</v>
      </c>
      <c r="AC20" s="133">
        <f>FAED!S21</f>
        <v>30</v>
      </c>
      <c r="AD20" s="133">
        <f>CEAD!S21</f>
        <v>60</v>
      </c>
      <c r="AE20" s="133">
        <f>CEFID!S21</f>
        <v>0</v>
      </c>
      <c r="AF20" s="133">
        <f>CERES!S21</f>
        <v>0</v>
      </c>
      <c r="AG20" s="133">
        <f>CESFI!S21</f>
        <v>0</v>
      </c>
      <c r="AH20" s="133">
        <f>CCT!S21</f>
        <v>34</v>
      </c>
      <c r="AI20" s="133">
        <f>CEPLAN!S21</f>
        <v>0</v>
      </c>
      <c r="AJ20" s="133">
        <f>CEAVI!S21</f>
        <v>3</v>
      </c>
      <c r="AK20" s="133">
        <f>CAV!S21</f>
        <v>0</v>
      </c>
      <c r="AL20" s="133">
        <f>CEO!S21</f>
        <v>20</v>
      </c>
      <c r="AM20" s="133">
        <f>CESMO!S21</f>
        <v>20</v>
      </c>
      <c r="AN20" s="147">
        <f>'Reitoria-SETIC'!L21</f>
        <v>0</v>
      </c>
      <c r="AO20" s="147">
        <f>'Reit - PROEX-PROPPG'!L21</f>
        <v>0</v>
      </c>
      <c r="AP20" s="147">
        <f>'Reit - BU'!L21</f>
        <v>0</v>
      </c>
      <c r="AQ20" s="147">
        <f>ESAG!L21</f>
        <v>0</v>
      </c>
      <c r="AR20" s="147">
        <f>CEART!L21</f>
        <v>0</v>
      </c>
      <c r="AS20" s="147">
        <f>FAED!L21</f>
        <v>0</v>
      </c>
      <c r="AT20" s="147">
        <f>CEAD!L21</f>
        <v>0</v>
      </c>
      <c r="AU20" s="147">
        <f>CEFID!L21</f>
        <v>0</v>
      </c>
      <c r="AV20" s="147">
        <f>CERES!L21</f>
        <v>0</v>
      </c>
      <c r="AW20" s="147">
        <f>CESFI!L21</f>
        <v>0</v>
      </c>
      <c r="AX20" s="147">
        <f>CCT!L21</f>
        <v>0</v>
      </c>
      <c r="AY20" s="147">
        <f>CEPLAN!L21</f>
        <v>0</v>
      </c>
      <c r="AZ20" s="147">
        <f>CEAVI!L21</f>
        <v>0</v>
      </c>
      <c r="BA20" s="147">
        <f>CAV!L21</f>
        <v>0</v>
      </c>
      <c r="BB20" s="147">
        <f>CEO!L21</f>
        <v>0</v>
      </c>
      <c r="BC20" s="148">
        <f>CESMO!L21</f>
        <v>0</v>
      </c>
      <c r="BD20" s="153">
        <f>IF('Reitoria-SETIC'!K21 = 0,0,'Reitoria-SETIC'!M21/'Reitoria-SETIC'!K21)</f>
        <v>0</v>
      </c>
      <c r="BE20" s="153">
        <f>IF('Reit - PROEX-PROPPG'!K21 = 0,0,'Reit - PROEX-PROPPG'!M21/'Reit - PROEX-PROPPG'!K21)</f>
        <v>0</v>
      </c>
      <c r="BF20" s="153">
        <f>IF('Reit - BU'!K21 = 0,0,'Reit - BU'!M21/'Reit - BU'!K21)</f>
        <v>0</v>
      </c>
      <c r="BG20" s="153">
        <f>IF(ESAG!K21 = 0,0,ESAG!M21/ESAG!K21)</f>
        <v>0</v>
      </c>
      <c r="BH20" s="153">
        <f>IF(CEART!K21 = 0,0,CEART!M21/CEART!K21)</f>
        <v>0</v>
      </c>
      <c r="BI20" s="153">
        <f>IF(FAED!K21 = 0,0,FAED!M21/FAED!K21)</f>
        <v>0</v>
      </c>
      <c r="BJ20" s="153">
        <f>IF(CEAD!K21 = 0,0,CEAD!M21/CEAD!K21)</f>
        <v>0</v>
      </c>
      <c r="BK20" s="153">
        <f>IF(CEFID!K21 = 0,0,CEFID!M21/CEFID!K21)</f>
        <v>0</v>
      </c>
      <c r="BL20" s="153">
        <f>IF(CERES!K21 = 0,0,CERES!M21/CERES!K21)</f>
        <v>0</v>
      </c>
      <c r="BM20" s="153">
        <f>IF(CESFI!K21 = 0,0,CESFI!M21/CESFI!K21)</f>
        <v>0</v>
      </c>
      <c r="BN20" s="153">
        <f>IF(CCT!K21 = 0,0,CCT!M21/CCT!K21)</f>
        <v>0</v>
      </c>
      <c r="BO20" s="153">
        <f>IF(CEPLAN!K21 = 0,0,CEPLAN!M21/CEPLAN!K21)</f>
        <v>0</v>
      </c>
      <c r="BP20" s="153">
        <f>IF(CEAVI!K21 = 0,0,CEAVI!M21/CEAVI!K21)</f>
        <v>0</v>
      </c>
      <c r="BQ20" s="153">
        <f>IF(CAV!K21 = 0,0,CAV!M21/CAV!K21)</f>
        <v>0</v>
      </c>
      <c r="BR20" s="153">
        <f>IF(CEO!K21 = 0,0,CEO!M21/CEO!K21)</f>
        <v>0</v>
      </c>
      <c r="BS20" s="153">
        <f>IF(CESMO!K21 = 0,0,CESMO!M21/CESMO!K21)</f>
        <v>0</v>
      </c>
    </row>
    <row r="21" spans="1:71" x14ac:dyDescent="0.2">
      <c r="A21" s="139">
        <v>27</v>
      </c>
      <c r="B21" s="146">
        <f>GESTOR!L22/GESTOR!J22</f>
        <v>0</v>
      </c>
      <c r="C21" s="130">
        <f>'(CARONA)'!AA22/'(CARONA)'!K22</f>
        <v>2</v>
      </c>
      <c r="D21" s="131">
        <f>'(CARONA)'!N22/'(CARONA)'!K22</f>
        <v>0.49732620320855614</v>
      </c>
      <c r="E21" s="131">
        <f>'(CARONA)'!Q22/'(CARONA)'!K22</f>
        <v>0.49732620320855614</v>
      </c>
      <c r="F21" s="131">
        <f>'(CARONA)'!T22/'(CARONA)'!K22</f>
        <v>0.49732620320855614</v>
      </c>
      <c r="G21" s="131">
        <f>'(CARONA)'!W22/'(CARONA)'!K22</f>
        <v>0.49732620320855614</v>
      </c>
      <c r="H21" s="132">
        <f>'Reitoria-SETIC'!O22</f>
        <v>4</v>
      </c>
      <c r="I21" s="132">
        <f>'Reit - PROEX-PROPPG'!O22</f>
        <v>0</v>
      </c>
      <c r="J21" s="132">
        <f>'Reit - BU'!O22</f>
        <v>0</v>
      </c>
      <c r="K21" s="132">
        <f>ESAG!O22</f>
        <v>5</v>
      </c>
      <c r="L21" s="132">
        <f>CEART!O22</f>
        <v>7</v>
      </c>
      <c r="M21" s="132">
        <f>FAED!O22</f>
        <v>0</v>
      </c>
      <c r="N21" s="132">
        <f>CEAD!O22</f>
        <v>5</v>
      </c>
      <c r="O21" s="132">
        <f>CEFID!O22</f>
        <v>2</v>
      </c>
      <c r="P21" s="132">
        <f>CERES!O22</f>
        <v>2</v>
      </c>
      <c r="Q21" s="132">
        <f>CESFI!O22</f>
        <v>0</v>
      </c>
      <c r="R21" s="132">
        <f>CCT!O22</f>
        <v>1</v>
      </c>
      <c r="S21" s="132">
        <f>CEPLAN!O22</f>
        <v>12</v>
      </c>
      <c r="T21" s="132">
        <f>CEAVI!O22</f>
        <v>0</v>
      </c>
      <c r="U21" s="132">
        <f>CAV!O22</f>
        <v>0</v>
      </c>
      <c r="V21" s="132">
        <f>CEO!O22</f>
        <v>1</v>
      </c>
      <c r="W21" s="132">
        <f>CESMO!O22</f>
        <v>5</v>
      </c>
      <c r="X21" s="133">
        <f>'Reitoria-SETIC'!S22</f>
        <v>16</v>
      </c>
      <c r="Y21" s="133">
        <f>'Reit - PROEX-PROPPG'!S22</f>
        <v>0</v>
      </c>
      <c r="Z21" s="133">
        <f>'Reit - BU'!S22</f>
        <v>0</v>
      </c>
      <c r="AA21" s="133">
        <f>ESAG!S22</f>
        <v>20</v>
      </c>
      <c r="AB21" s="133">
        <f>CEART!S22</f>
        <v>30</v>
      </c>
      <c r="AC21" s="133">
        <f>FAED!S22</f>
        <v>1</v>
      </c>
      <c r="AD21" s="133">
        <f>CEAD!S22</f>
        <v>20</v>
      </c>
      <c r="AE21" s="133">
        <f>CEFID!S22</f>
        <v>10</v>
      </c>
      <c r="AF21" s="133">
        <f>CERES!S22</f>
        <v>10</v>
      </c>
      <c r="AG21" s="133">
        <f>CESFI!S22</f>
        <v>0</v>
      </c>
      <c r="AH21" s="133">
        <f>CCT!S22</f>
        <v>5</v>
      </c>
      <c r="AI21" s="133">
        <f>CEPLAN!S22</f>
        <v>50</v>
      </c>
      <c r="AJ21" s="133">
        <f>CEAVI!S22</f>
        <v>0</v>
      </c>
      <c r="AK21" s="133">
        <f>CAV!S22</f>
        <v>0</v>
      </c>
      <c r="AL21" s="133">
        <f>CEO!S22</f>
        <v>5</v>
      </c>
      <c r="AM21" s="133">
        <f>CESMO!S22</f>
        <v>20</v>
      </c>
      <c r="AN21" s="147">
        <f>'Reitoria-SETIC'!L22</f>
        <v>0</v>
      </c>
      <c r="AO21" s="147">
        <f>'Reit - PROEX-PROPPG'!L22</f>
        <v>0</v>
      </c>
      <c r="AP21" s="147">
        <f>'Reit - BU'!L22</f>
        <v>0</v>
      </c>
      <c r="AQ21" s="147">
        <f>ESAG!L22</f>
        <v>0</v>
      </c>
      <c r="AR21" s="147">
        <f>CEART!L22</f>
        <v>0</v>
      </c>
      <c r="AS21" s="147">
        <f>FAED!L22</f>
        <v>0</v>
      </c>
      <c r="AT21" s="147">
        <f>CEAD!L22</f>
        <v>0</v>
      </c>
      <c r="AU21" s="147">
        <f>CEFID!L22</f>
        <v>0</v>
      </c>
      <c r="AV21" s="147">
        <f>CERES!L22</f>
        <v>0</v>
      </c>
      <c r="AW21" s="147">
        <f>CESFI!L22</f>
        <v>0</v>
      </c>
      <c r="AX21" s="147">
        <f>CCT!L22</f>
        <v>0</v>
      </c>
      <c r="AY21" s="147">
        <f>CEPLAN!L22</f>
        <v>0</v>
      </c>
      <c r="AZ21" s="147">
        <f>CEAVI!L22</f>
        <v>0</v>
      </c>
      <c r="BA21" s="147">
        <f>CAV!L22</f>
        <v>0</v>
      </c>
      <c r="BB21" s="147">
        <f>CEO!L22</f>
        <v>0</v>
      </c>
      <c r="BC21" s="148">
        <f>CESMO!L22</f>
        <v>0</v>
      </c>
      <c r="BD21" s="153">
        <f>IF('Reitoria-SETIC'!K22 = 0,0,'Reitoria-SETIC'!M22/'Reitoria-SETIC'!K22)</f>
        <v>0</v>
      </c>
      <c r="BE21" s="153">
        <f>IF('Reit - PROEX-PROPPG'!K22 = 0,0,'Reit - PROEX-PROPPG'!M22/'Reit - PROEX-PROPPG'!K22)</f>
        <v>0</v>
      </c>
      <c r="BF21" s="153">
        <f>IF('Reit - BU'!K22 = 0,0,'Reit - BU'!M22/'Reit - BU'!K22)</f>
        <v>0</v>
      </c>
      <c r="BG21" s="153">
        <f>IF(ESAG!K22 = 0,0,ESAG!M22/ESAG!K22)</f>
        <v>0</v>
      </c>
      <c r="BH21" s="153">
        <f>IF(CEART!K22 = 0,0,CEART!M22/CEART!K22)</f>
        <v>0</v>
      </c>
      <c r="BI21" s="153">
        <f>IF(FAED!K22 = 0,0,FAED!M22/FAED!K22)</f>
        <v>0</v>
      </c>
      <c r="BJ21" s="153">
        <f>IF(CEAD!K22 = 0,0,CEAD!M22/CEAD!K22)</f>
        <v>0</v>
      </c>
      <c r="BK21" s="153">
        <f>IF(CEFID!K22 = 0,0,CEFID!M22/CEFID!K22)</f>
        <v>0</v>
      </c>
      <c r="BL21" s="153">
        <f>IF(CERES!K22 = 0,0,CERES!M22/CERES!K22)</f>
        <v>0</v>
      </c>
      <c r="BM21" s="153">
        <f>IF(CESFI!K22 = 0,0,CESFI!M22/CESFI!K22)</f>
        <v>0</v>
      </c>
      <c r="BN21" s="153">
        <f>IF(CCT!K22 = 0,0,CCT!M22/CCT!K22)</f>
        <v>0</v>
      </c>
      <c r="BO21" s="153">
        <f>IF(CEPLAN!K22 = 0,0,CEPLAN!M22/CEPLAN!K22)</f>
        <v>0</v>
      </c>
      <c r="BP21" s="153">
        <f>IF(CEAVI!K22 = 0,0,CEAVI!M22/CEAVI!K22)</f>
        <v>0</v>
      </c>
      <c r="BQ21" s="153">
        <f>IF(CAV!K22 = 0,0,CAV!M22/CAV!K22)</f>
        <v>0</v>
      </c>
      <c r="BR21" s="153">
        <f>IF(CEO!K22 = 0,0,CEO!M22/CEO!K22)</f>
        <v>0</v>
      </c>
      <c r="BS21" s="153">
        <f>IF(CESMO!K22 = 0,0,CESMO!M22/CESMO!K22)</f>
        <v>0</v>
      </c>
    </row>
    <row r="22" spans="1:71" x14ac:dyDescent="0.2">
      <c r="A22" s="140">
        <v>28</v>
      </c>
      <c r="B22" s="149">
        <f>GESTOR!L23/GESTOR!J23</f>
        <v>5.2631578947368418E-2</v>
      </c>
      <c r="C22" s="130">
        <f>'(CARONA)'!AA23/'(CARONA)'!K23</f>
        <v>2</v>
      </c>
      <c r="D22" s="131">
        <f>'(CARONA)'!N23/'(CARONA)'!K23</f>
        <v>0.5</v>
      </c>
      <c r="E22" s="131">
        <f>'(CARONA)'!Q23/'(CARONA)'!K23</f>
        <v>0.5</v>
      </c>
      <c r="F22" s="131">
        <f>'(CARONA)'!T23/'(CARONA)'!K23</f>
        <v>0.5</v>
      </c>
      <c r="G22" s="131">
        <f>'(CARONA)'!W23/'(CARONA)'!K23</f>
        <v>0.5</v>
      </c>
      <c r="H22" s="132">
        <f>'Reitoria-SETIC'!O23</f>
        <v>0</v>
      </c>
      <c r="I22" s="132">
        <f>'Reit - PROEX-PROPPG'!O23</f>
        <v>0</v>
      </c>
      <c r="J22" s="132">
        <f>'Reit - BU'!O23</f>
        <v>0</v>
      </c>
      <c r="K22" s="132">
        <f>ESAG!O23</f>
        <v>1</v>
      </c>
      <c r="L22" s="132">
        <f>CEART!O23</f>
        <v>0</v>
      </c>
      <c r="M22" s="132">
        <f>FAED!O23</f>
        <v>0</v>
      </c>
      <c r="N22" s="132">
        <f>CEAD!O23</f>
        <v>2</v>
      </c>
      <c r="O22" s="132">
        <f>CEFID!O23</f>
        <v>1</v>
      </c>
      <c r="P22" s="132">
        <f>CERES!O23</f>
        <v>0</v>
      </c>
      <c r="Q22" s="132">
        <f>CESFI!O23</f>
        <v>0</v>
      </c>
      <c r="R22" s="132">
        <f>CCT!O23</f>
        <v>1</v>
      </c>
      <c r="S22" s="132">
        <f>CEPLAN!O23</f>
        <v>0</v>
      </c>
      <c r="T22" s="132">
        <f>CEAVI!O23</f>
        <v>0</v>
      </c>
      <c r="U22" s="132">
        <f>CAV!O23</f>
        <v>0</v>
      </c>
      <c r="V22" s="132">
        <f>CEO!O23</f>
        <v>1</v>
      </c>
      <c r="W22" s="132">
        <f>CESMO!O23</f>
        <v>1</v>
      </c>
      <c r="X22" s="133">
        <f>'Reitoria-SETIC'!S23</f>
        <v>0</v>
      </c>
      <c r="Y22" s="133">
        <f>'Reit - PROEX-PROPPG'!S23</f>
        <v>0</v>
      </c>
      <c r="Z22" s="133">
        <f>'Reit - BU'!S23</f>
        <v>0</v>
      </c>
      <c r="AA22" s="133">
        <f>ESAG!S23</f>
        <v>5</v>
      </c>
      <c r="AB22" s="133">
        <f>CEART!S23</f>
        <v>0</v>
      </c>
      <c r="AC22" s="133">
        <f>FAED!S23</f>
        <v>2</v>
      </c>
      <c r="AD22" s="133">
        <f>CEAD!S23</f>
        <v>10</v>
      </c>
      <c r="AE22" s="133">
        <f>CEFID!S23</f>
        <v>5</v>
      </c>
      <c r="AF22" s="133">
        <f>CERES!S23</f>
        <v>0</v>
      </c>
      <c r="AG22" s="133">
        <f>CESFI!S23</f>
        <v>0</v>
      </c>
      <c r="AH22" s="133">
        <f>CCT!S23</f>
        <v>5</v>
      </c>
      <c r="AI22" s="133">
        <f>CEPLAN!S23</f>
        <v>0</v>
      </c>
      <c r="AJ22" s="133">
        <f>CEAVI!S23</f>
        <v>0</v>
      </c>
      <c r="AK22" s="133">
        <f>CAV!S23</f>
        <v>0</v>
      </c>
      <c r="AL22" s="133">
        <f>CEO!S23</f>
        <v>5</v>
      </c>
      <c r="AM22" s="133">
        <f>CESMO!S23</f>
        <v>4</v>
      </c>
      <c r="AN22" s="147">
        <f>'Reitoria-SETIC'!L23</f>
        <v>2</v>
      </c>
      <c r="AO22" s="147">
        <f>'Reit - PROEX-PROPPG'!L23</f>
        <v>0</v>
      </c>
      <c r="AP22" s="147">
        <f>'Reit - BU'!L23</f>
        <v>0</v>
      </c>
      <c r="AQ22" s="147">
        <f>ESAG!L23</f>
        <v>0</v>
      </c>
      <c r="AR22" s="147">
        <f>CEART!L23</f>
        <v>0</v>
      </c>
      <c r="AS22" s="147">
        <f>FAED!L23</f>
        <v>0</v>
      </c>
      <c r="AT22" s="147">
        <f>CEAD!L23</f>
        <v>0</v>
      </c>
      <c r="AU22" s="147">
        <f>CEFID!L23</f>
        <v>0</v>
      </c>
      <c r="AV22" s="147">
        <f>CERES!L23</f>
        <v>0</v>
      </c>
      <c r="AW22" s="147">
        <f>CESFI!L23</f>
        <v>0</v>
      </c>
      <c r="AX22" s="147">
        <f>CCT!L23</f>
        <v>0</v>
      </c>
      <c r="AY22" s="147">
        <f>CEPLAN!L23</f>
        <v>0</v>
      </c>
      <c r="AZ22" s="147">
        <f>CEAVI!L23</f>
        <v>0</v>
      </c>
      <c r="BA22" s="147">
        <f>CAV!L23</f>
        <v>0</v>
      </c>
      <c r="BB22" s="147">
        <f>CEO!L23</f>
        <v>0</v>
      </c>
      <c r="BC22" s="148">
        <f>CESMO!L23</f>
        <v>0</v>
      </c>
      <c r="BD22" s="153">
        <f>IF('Reitoria-SETIC'!K23 = 0,0,'Reitoria-SETIC'!M23/'Reitoria-SETIC'!K23)</f>
        <v>1</v>
      </c>
      <c r="BE22" s="153">
        <f>IF('Reit - PROEX-PROPPG'!K23 = 0,0,'Reit - PROEX-PROPPG'!M23/'Reit - PROEX-PROPPG'!K23)</f>
        <v>0</v>
      </c>
      <c r="BF22" s="153">
        <f>IF('Reit - BU'!K23 = 0,0,'Reit - BU'!M23/'Reit - BU'!K23)</f>
        <v>0</v>
      </c>
      <c r="BG22" s="153">
        <f>IF(ESAG!K23 = 0,0,ESAG!M23/ESAG!K23)</f>
        <v>0</v>
      </c>
      <c r="BH22" s="153">
        <f>IF(CEART!K23 = 0,0,CEART!M23/CEART!K23)</f>
        <v>0</v>
      </c>
      <c r="BI22" s="153">
        <f>IF(FAED!K23 = 0,0,FAED!M23/FAED!K23)</f>
        <v>0</v>
      </c>
      <c r="BJ22" s="153">
        <f>IF(CEAD!K23 = 0,0,CEAD!M23/CEAD!K23)</f>
        <v>0</v>
      </c>
      <c r="BK22" s="153">
        <f>IF(CEFID!K23 = 0,0,CEFID!M23/CEFID!K23)</f>
        <v>0</v>
      </c>
      <c r="BL22" s="153">
        <f>IF(CERES!K23 = 0,0,CERES!M23/CERES!K23)</f>
        <v>0</v>
      </c>
      <c r="BM22" s="153">
        <f>IF(CESFI!K23 = 0,0,CESFI!M23/CESFI!K23)</f>
        <v>0</v>
      </c>
      <c r="BN22" s="153">
        <f>IF(CCT!K23 = 0,0,CCT!M23/CCT!K23)</f>
        <v>0</v>
      </c>
      <c r="BO22" s="153">
        <f>IF(CEPLAN!K23 = 0,0,CEPLAN!M23/CEPLAN!K23)</f>
        <v>0</v>
      </c>
      <c r="BP22" s="153">
        <f>IF(CEAVI!K23 = 0,0,CEAVI!M23/CEAVI!K23)</f>
        <v>0</v>
      </c>
      <c r="BQ22" s="153">
        <f>IF(CAV!K23 = 0,0,CAV!M23/CAV!K23)</f>
        <v>0</v>
      </c>
      <c r="BR22" s="153">
        <f>IF(CEO!K23 = 0,0,CEO!M23/CEO!K23)</f>
        <v>0</v>
      </c>
      <c r="BS22" s="153">
        <f>IF(CESMO!K23 = 0,0,CESMO!M23/CESMO!K23)</f>
        <v>0</v>
      </c>
    </row>
    <row r="23" spans="1:71" x14ac:dyDescent="0.2">
      <c r="A23" s="139">
        <v>29</v>
      </c>
      <c r="B23" s="146">
        <f>GESTOR!L24/GESTOR!J24</f>
        <v>0</v>
      </c>
      <c r="C23" s="130">
        <f>'(CARONA)'!AA24/'(CARONA)'!K24</f>
        <v>2</v>
      </c>
      <c r="D23" s="131">
        <f>'(CARONA)'!N24/'(CARONA)'!K24</f>
        <v>0.5</v>
      </c>
      <c r="E23" s="131">
        <f>'(CARONA)'!Q24/'(CARONA)'!K24</f>
        <v>0.5</v>
      </c>
      <c r="F23" s="131">
        <f>'(CARONA)'!T24/'(CARONA)'!K24</f>
        <v>0.5</v>
      </c>
      <c r="G23" s="131">
        <f>'(CARONA)'!W24/'(CARONA)'!K24</f>
        <v>0.5</v>
      </c>
      <c r="H23" s="132">
        <f>'Reitoria-SETIC'!O24</f>
        <v>0</v>
      </c>
      <c r="I23" s="132">
        <f>'Reit - PROEX-PROPPG'!O24</f>
        <v>0</v>
      </c>
      <c r="J23" s="132">
        <f>'Reit - BU'!O24</f>
        <v>0</v>
      </c>
      <c r="K23" s="132">
        <f>ESAG!O24</f>
        <v>5</v>
      </c>
      <c r="L23" s="132">
        <f>CEART!O24</f>
        <v>3</v>
      </c>
      <c r="M23" s="132">
        <f>FAED!O24</f>
        <v>4</v>
      </c>
      <c r="N23" s="132">
        <f>CEAD!O24</f>
        <v>25</v>
      </c>
      <c r="O23" s="132">
        <f>CEFID!O24</f>
        <v>2</v>
      </c>
      <c r="P23" s="132">
        <f>CERES!O24</f>
        <v>1</v>
      </c>
      <c r="Q23" s="132">
        <f>CESFI!O24</f>
        <v>2</v>
      </c>
      <c r="R23" s="132">
        <f>CCT!O24</f>
        <v>25</v>
      </c>
      <c r="S23" s="132">
        <f>CEPLAN!O24</f>
        <v>7</v>
      </c>
      <c r="T23" s="132">
        <f>CEAVI!O24</f>
        <v>3</v>
      </c>
      <c r="U23" s="132">
        <f>CAV!O24</f>
        <v>0</v>
      </c>
      <c r="V23" s="132">
        <f>CEO!O24</f>
        <v>6</v>
      </c>
      <c r="W23" s="132">
        <f>CESMO!O24</f>
        <v>2</v>
      </c>
      <c r="X23" s="133">
        <f>'Reitoria-SETIC'!S24</f>
        <v>0</v>
      </c>
      <c r="Y23" s="133">
        <f>'Reit - PROEX-PROPPG'!S24</f>
        <v>0</v>
      </c>
      <c r="Z23" s="133">
        <f>'Reit - BU'!S24</f>
        <v>0</v>
      </c>
      <c r="AA23" s="133">
        <f>ESAG!S24</f>
        <v>20</v>
      </c>
      <c r="AB23" s="133">
        <f>CEART!S24</f>
        <v>15</v>
      </c>
      <c r="AC23" s="133">
        <f>FAED!S24</f>
        <v>18</v>
      </c>
      <c r="AD23" s="133">
        <f>CEAD!S24</f>
        <v>100</v>
      </c>
      <c r="AE23" s="133">
        <f>CEFID!S24</f>
        <v>10</v>
      </c>
      <c r="AF23" s="133">
        <f>CERES!S24</f>
        <v>7</v>
      </c>
      <c r="AG23" s="133">
        <f>CESFI!S24</f>
        <v>10</v>
      </c>
      <c r="AH23" s="133">
        <f>CCT!S24</f>
        <v>100</v>
      </c>
      <c r="AI23" s="133">
        <f>CEPLAN!S24</f>
        <v>30</v>
      </c>
      <c r="AJ23" s="133">
        <f>CEAVI!S24</f>
        <v>15</v>
      </c>
      <c r="AK23" s="133">
        <f>CAV!S24</f>
        <v>0</v>
      </c>
      <c r="AL23" s="133">
        <f>CEO!S24</f>
        <v>25</v>
      </c>
      <c r="AM23" s="133">
        <f>CESMO!S24</f>
        <v>10</v>
      </c>
      <c r="AN23" s="147">
        <f>'Reitoria-SETIC'!L24</f>
        <v>0</v>
      </c>
      <c r="AO23" s="147">
        <f>'Reit - PROEX-PROPPG'!L24</f>
        <v>0</v>
      </c>
      <c r="AP23" s="147">
        <f>'Reit - BU'!L24</f>
        <v>0</v>
      </c>
      <c r="AQ23" s="147">
        <f>ESAG!L24</f>
        <v>0</v>
      </c>
      <c r="AR23" s="147">
        <f>CEART!L24</f>
        <v>0</v>
      </c>
      <c r="AS23" s="147">
        <f>FAED!L24</f>
        <v>0</v>
      </c>
      <c r="AT23" s="147">
        <f>CEAD!L24</f>
        <v>0</v>
      </c>
      <c r="AU23" s="147">
        <f>CEFID!L24</f>
        <v>0</v>
      </c>
      <c r="AV23" s="147">
        <f>CERES!L24</f>
        <v>0</v>
      </c>
      <c r="AW23" s="147">
        <f>CESFI!L24</f>
        <v>0</v>
      </c>
      <c r="AX23" s="147">
        <f>CCT!L24</f>
        <v>0</v>
      </c>
      <c r="AY23" s="147">
        <f>CEPLAN!L24</f>
        <v>0</v>
      </c>
      <c r="AZ23" s="147">
        <f>CEAVI!L24</f>
        <v>0</v>
      </c>
      <c r="BA23" s="147">
        <f>CAV!L24</f>
        <v>0</v>
      </c>
      <c r="BB23" s="147">
        <f>CEO!L24</f>
        <v>0</v>
      </c>
      <c r="BC23" s="148">
        <f>CESMO!L24</f>
        <v>0</v>
      </c>
      <c r="BD23" s="153">
        <f>IF('Reitoria-SETIC'!K24 = 0,0,'Reitoria-SETIC'!M24/'Reitoria-SETIC'!K24)</f>
        <v>0</v>
      </c>
      <c r="BE23" s="153">
        <f>IF('Reit - PROEX-PROPPG'!K24 = 0,0,'Reit - PROEX-PROPPG'!M24/'Reit - PROEX-PROPPG'!K24)</f>
        <v>0</v>
      </c>
      <c r="BF23" s="153">
        <f>IF('Reit - BU'!K24 = 0,0,'Reit - BU'!M24/'Reit - BU'!K24)</f>
        <v>0</v>
      </c>
      <c r="BG23" s="153">
        <f>IF(ESAG!K24 = 0,0,ESAG!M24/ESAG!K24)</f>
        <v>0</v>
      </c>
      <c r="BH23" s="153">
        <f>IF(CEART!K24 = 0,0,CEART!M24/CEART!K24)</f>
        <v>0</v>
      </c>
      <c r="BI23" s="153">
        <f>IF(FAED!K24 = 0,0,FAED!M24/FAED!K24)</f>
        <v>0</v>
      </c>
      <c r="BJ23" s="153">
        <f>IF(CEAD!K24 = 0,0,CEAD!M24/CEAD!K24)</f>
        <v>0</v>
      </c>
      <c r="BK23" s="153">
        <f>IF(CEFID!K24 = 0,0,CEFID!M24/CEFID!K24)</f>
        <v>0</v>
      </c>
      <c r="BL23" s="153">
        <f>IF(CERES!K24 = 0,0,CERES!M24/CERES!K24)</f>
        <v>0</v>
      </c>
      <c r="BM23" s="153">
        <f>IF(CESFI!K24 = 0,0,CESFI!M24/CESFI!K24)</f>
        <v>0</v>
      </c>
      <c r="BN23" s="153">
        <f>IF(CCT!K24 = 0,0,CCT!M24/CCT!K24)</f>
        <v>0</v>
      </c>
      <c r="BO23" s="153">
        <f>IF(CEPLAN!K24 = 0,0,CEPLAN!M24/CEPLAN!K24)</f>
        <v>0</v>
      </c>
      <c r="BP23" s="153">
        <f>IF(CEAVI!K24 = 0,0,CEAVI!M24/CEAVI!K24)</f>
        <v>0</v>
      </c>
      <c r="BQ23" s="153">
        <f>IF(CAV!K24 = 0,0,CAV!M24/CAV!K24)</f>
        <v>0</v>
      </c>
      <c r="BR23" s="153">
        <f>IF(CEO!K24 = 0,0,CEO!M24/CEO!K24)</f>
        <v>0</v>
      </c>
      <c r="BS23" s="153">
        <f>IF(CESMO!K24 = 0,0,CESMO!M24/CESMO!K24)</f>
        <v>0</v>
      </c>
    </row>
    <row r="24" spans="1:71" x14ac:dyDescent="0.2">
      <c r="A24" s="140">
        <v>30</v>
      </c>
      <c r="B24" s="149">
        <f>GESTOR!L25/GESTOR!J25</f>
        <v>7.0484581497797363E-2</v>
      </c>
      <c r="C24" s="130">
        <f>'(CARONA)'!AA25/'(CARONA)'!K25</f>
        <v>2</v>
      </c>
      <c r="D24" s="131">
        <f>'(CARONA)'!N25/'(CARONA)'!K25</f>
        <v>0.49779735682819382</v>
      </c>
      <c r="E24" s="131">
        <f>'(CARONA)'!Q25/'(CARONA)'!K25</f>
        <v>0.49779735682819382</v>
      </c>
      <c r="F24" s="131">
        <f>'(CARONA)'!T25/'(CARONA)'!K25</f>
        <v>0.49779735682819382</v>
      </c>
      <c r="G24" s="131">
        <f>'(CARONA)'!W25/'(CARONA)'!K25</f>
        <v>0.49779735682819382</v>
      </c>
      <c r="H24" s="132">
        <f>'Reitoria-SETIC'!O25</f>
        <v>9</v>
      </c>
      <c r="I24" s="132">
        <f>'Reit - PROEX-PROPPG'!O25</f>
        <v>0</v>
      </c>
      <c r="J24" s="132">
        <f>'Reit - BU'!O25</f>
        <v>0</v>
      </c>
      <c r="K24" s="132">
        <f>ESAG!O25</f>
        <v>2</v>
      </c>
      <c r="L24" s="132">
        <f>CEART!O25</f>
        <v>2</v>
      </c>
      <c r="M24" s="132">
        <f>FAED!O25</f>
        <v>0</v>
      </c>
      <c r="N24" s="132">
        <f>CEAD!O25</f>
        <v>5</v>
      </c>
      <c r="O24" s="132">
        <f>CEFID!O25</f>
        <v>1</v>
      </c>
      <c r="P24" s="132">
        <f>CERES!O25</f>
        <v>12</v>
      </c>
      <c r="Q24" s="132">
        <f>CESFI!O25</f>
        <v>3</v>
      </c>
      <c r="R24" s="132">
        <f>CCT!O25</f>
        <v>10</v>
      </c>
      <c r="S24" s="132">
        <f>CEPLAN!O25</f>
        <v>0</v>
      </c>
      <c r="T24" s="132">
        <f>CEAVI!O25</f>
        <v>6</v>
      </c>
      <c r="U24" s="132">
        <f>CAV!O25</f>
        <v>0</v>
      </c>
      <c r="V24" s="132">
        <f>CEO!O25</f>
        <v>1</v>
      </c>
      <c r="W24" s="132">
        <f>CESMO!O25</f>
        <v>2</v>
      </c>
      <c r="X24" s="133">
        <f>'Reitoria-SETIC'!S25</f>
        <v>20</v>
      </c>
      <c r="Y24" s="133">
        <f>'Reit - PROEX-PROPPG'!S25</f>
        <v>0</v>
      </c>
      <c r="Z24" s="133">
        <f>'Reit - BU'!S25</f>
        <v>0</v>
      </c>
      <c r="AA24" s="133">
        <f>ESAG!S25</f>
        <v>10</v>
      </c>
      <c r="AB24" s="133">
        <f>CEART!S25</f>
        <v>10</v>
      </c>
      <c r="AC24" s="133">
        <f>FAED!S25</f>
        <v>0</v>
      </c>
      <c r="AD24" s="133">
        <f>CEAD!S25</f>
        <v>20</v>
      </c>
      <c r="AE24" s="133">
        <f>CEFID!S25</f>
        <v>4</v>
      </c>
      <c r="AF24" s="133">
        <f>CERES!S25</f>
        <v>50</v>
      </c>
      <c r="AG24" s="133">
        <f>CESFI!S25</f>
        <v>15</v>
      </c>
      <c r="AH24" s="133">
        <f>CCT!S25</f>
        <v>40</v>
      </c>
      <c r="AI24" s="133">
        <f>CEPLAN!S25</f>
        <v>0</v>
      </c>
      <c r="AJ24" s="133">
        <f>CEAVI!S25</f>
        <v>27</v>
      </c>
      <c r="AK24" s="133">
        <f>CAV!S25</f>
        <v>0</v>
      </c>
      <c r="AL24" s="133">
        <f>CEO!S25</f>
        <v>5</v>
      </c>
      <c r="AM24" s="133">
        <f>CESMO!S25</f>
        <v>10</v>
      </c>
      <c r="AN24" s="147">
        <f>'Reitoria-SETIC'!L25</f>
        <v>16</v>
      </c>
      <c r="AO24" s="147">
        <f>'Reit - PROEX-PROPPG'!L25</f>
        <v>0</v>
      </c>
      <c r="AP24" s="147">
        <f>'Reit - BU'!L25</f>
        <v>0</v>
      </c>
      <c r="AQ24" s="147">
        <f>ESAG!L25</f>
        <v>0</v>
      </c>
      <c r="AR24" s="147">
        <f>CEART!L25</f>
        <v>0</v>
      </c>
      <c r="AS24" s="147">
        <f>FAED!L25</f>
        <v>0</v>
      </c>
      <c r="AT24" s="147">
        <f>CEAD!L25</f>
        <v>0</v>
      </c>
      <c r="AU24" s="147">
        <f>CEFID!L25</f>
        <v>0</v>
      </c>
      <c r="AV24" s="147">
        <f>CERES!L25</f>
        <v>0</v>
      </c>
      <c r="AW24" s="147">
        <f>CESFI!L25</f>
        <v>0</v>
      </c>
      <c r="AX24" s="147">
        <f>CCT!L25</f>
        <v>0</v>
      </c>
      <c r="AY24" s="147">
        <f>CEPLAN!L25</f>
        <v>0</v>
      </c>
      <c r="AZ24" s="147">
        <f>CEAVI!L25</f>
        <v>0</v>
      </c>
      <c r="BA24" s="147">
        <f>CAV!L25</f>
        <v>0</v>
      </c>
      <c r="BB24" s="147">
        <f>CEO!L25</f>
        <v>0</v>
      </c>
      <c r="BC24" s="148">
        <f>CESMO!L25</f>
        <v>0</v>
      </c>
      <c r="BD24" s="153">
        <f>IF('Reitoria-SETIC'!K25 = 0,0,'Reitoria-SETIC'!M25/'Reitoria-SETIC'!K25)</f>
        <v>0.44444444444444442</v>
      </c>
      <c r="BE24" s="153">
        <f>IF('Reit - PROEX-PROPPG'!K25 = 0,0,'Reit - PROEX-PROPPG'!M25/'Reit - PROEX-PROPPG'!K25)</f>
        <v>0</v>
      </c>
      <c r="BF24" s="153">
        <f>IF('Reit - BU'!K25 = 0,0,'Reit - BU'!M25/'Reit - BU'!K25)</f>
        <v>0</v>
      </c>
      <c r="BG24" s="153">
        <f>IF(ESAG!K25 = 0,0,ESAG!M25/ESAG!K25)</f>
        <v>0</v>
      </c>
      <c r="BH24" s="153">
        <f>IF(CEART!K25 = 0,0,CEART!M25/CEART!K25)</f>
        <v>0</v>
      </c>
      <c r="BI24" s="153">
        <f>IF(FAED!K25 = 0,0,FAED!M25/FAED!K25)</f>
        <v>0</v>
      </c>
      <c r="BJ24" s="153">
        <f>IF(CEAD!K25 = 0,0,CEAD!M25/CEAD!K25)</f>
        <v>0</v>
      </c>
      <c r="BK24" s="153">
        <f>IF(CEFID!K25 = 0,0,CEFID!M25/CEFID!K25)</f>
        <v>0</v>
      </c>
      <c r="BL24" s="153">
        <f>IF(CERES!K25 = 0,0,CERES!M25/CERES!K25)</f>
        <v>0</v>
      </c>
      <c r="BM24" s="153">
        <f>IF(CESFI!K25 = 0,0,CESFI!M25/CESFI!K25)</f>
        <v>0</v>
      </c>
      <c r="BN24" s="153">
        <f>IF(CCT!K25 = 0,0,CCT!M25/CCT!K25)</f>
        <v>0</v>
      </c>
      <c r="BO24" s="153">
        <f>IF(CEPLAN!K25 = 0,0,CEPLAN!M25/CEPLAN!K25)</f>
        <v>0</v>
      </c>
      <c r="BP24" s="153">
        <f>IF(CEAVI!K25 = 0,0,CEAVI!M25/CEAVI!K25)</f>
        <v>0</v>
      </c>
      <c r="BQ24" s="153">
        <f>IF(CAV!K25 = 0,0,CAV!M25/CAV!K25)</f>
        <v>0</v>
      </c>
      <c r="BR24" s="153">
        <f>IF(CEO!K25 = 0,0,CEO!M25/CEO!K25)</f>
        <v>0</v>
      </c>
      <c r="BS24" s="153">
        <f>IF(CESMO!K25 = 0,0,CESMO!M25/CESMO!K25)</f>
        <v>0</v>
      </c>
    </row>
    <row r="25" spans="1:71" x14ac:dyDescent="0.2">
      <c r="A25" s="139">
        <v>31</v>
      </c>
      <c r="B25" s="146">
        <f>GESTOR!L26/GESTOR!J26</f>
        <v>0.10285714285714286</v>
      </c>
      <c r="C25" s="130">
        <f>'(CARONA)'!AA26/'(CARONA)'!K26</f>
        <v>2</v>
      </c>
      <c r="D25" s="131">
        <f>'(CARONA)'!N26/'(CARONA)'!K26</f>
        <v>0.49714285714285716</v>
      </c>
      <c r="E25" s="131">
        <f>'(CARONA)'!Q26/'(CARONA)'!K26</f>
        <v>0.49714285714285716</v>
      </c>
      <c r="F25" s="131">
        <f>'(CARONA)'!T26/'(CARONA)'!K26</f>
        <v>0.49714285714285716</v>
      </c>
      <c r="G25" s="131">
        <f>'(CARONA)'!W26/'(CARONA)'!K26</f>
        <v>0.49714285714285716</v>
      </c>
      <c r="H25" s="132">
        <f>'Reitoria-SETIC'!O26</f>
        <v>0</v>
      </c>
      <c r="I25" s="132">
        <f>'Reit - PROEX-PROPPG'!O26</f>
        <v>4</v>
      </c>
      <c r="J25" s="132">
        <f>'Reit - BU'!O26</f>
        <v>0</v>
      </c>
      <c r="K25" s="132">
        <f>ESAG!O26</f>
        <v>1</v>
      </c>
      <c r="L25" s="132">
        <f>CEART!O26</f>
        <v>0</v>
      </c>
      <c r="M25" s="132">
        <f>FAED!O26</f>
        <v>0</v>
      </c>
      <c r="N25" s="132">
        <f>CEAD!O26</f>
        <v>5</v>
      </c>
      <c r="O25" s="132">
        <f>CEFID!O26</f>
        <v>0</v>
      </c>
      <c r="P25" s="132">
        <f>CERES!O26</f>
        <v>0</v>
      </c>
      <c r="Q25" s="132">
        <f>CESFI!O26</f>
        <v>0</v>
      </c>
      <c r="R25" s="132">
        <f>CCT!O26</f>
        <v>25</v>
      </c>
      <c r="S25" s="132">
        <f>CEPLAN!O26</f>
        <v>5</v>
      </c>
      <c r="T25" s="132">
        <f>CEAVI!O26</f>
        <v>0</v>
      </c>
      <c r="U25" s="132">
        <f>CAV!O26</f>
        <v>0</v>
      </c>
      <c r="V25" s="132">
        <f>CEO!O26</f>
        <v>0</v>
      </c>
      <c r="W25" s="132">
        <f>CESMO!O26</f>
        <v>2</v>
      </c>
      <c r="X25" s="133">
        <f>'Reitoria-SETIC'!S26</f>
        <v>0</v>
      </c>
      <c r="Y25" s="133">
        <f>'Reit - PROEX-PROPPG'!S26</f>
        <v>0</v>
      </c>
      <c r="Z25" s="133">
        <f>'Reit - BU'!S26</f>
        <v>0</v>
      </c>
      <c r="AA25" s="133">
        <f>ESAG!S26</f>
        <v>5</v>
      </c>
      <c r="AB25" s="133">
        <f>CEART!S26</f>
        <v>0</v>
      </c>
      <c r="AC25" s="133">
        <f>FAED!S26</f>
        <v>0</v>
      </c>
      <c r="AD25" s="133">
        <f>CEAD!S26</f>
        <v>20</v>
      </c>
      <c r="AE25" s="133">
        <f>CEFID!S26</f>
        <v>0</v>
      </c>
      <c r="AF25" s="133">
        <f>CERES!S26</f>
        <v>2</v>
      </c>
      <c r="AG25" s="133">
        <f>CESFI!S26</f>
        <v>0</v>
      </c>
      <c r="AH25" s="133">
        <f>CCT!S26</f>
        <v>100</v>
      </c>
      <c r="AI25" s="133">
        <f>CEPLAN!S26</f>
        <v>20</v>
      </c>
      <c r="AJ25" s="133">
        <f>CEAVI!S26</f>
        <v>0</v>
      </c>
      <c r="AK25" s="133">
        <f>CAV!S26</f>
        <v>0</v>
      </c>
      <c r="AL25" s="133">
        <f>CEO!S26</f>
        <v>0</v>
      </c>
      <c r="AM25" s="133">
        <f>CESMO!S26</f>
        <v>10</v>
      </c>
      <c r="AN25" s="147">
        <f>'Reitoria-SETIC'!L26</f>
        <v>18</v>
      </c>
      <c r="AO25" s="147">
        <f>'Reit - PROEX-PROPPG'!L26</f>
        <v>0</v>
      </c>
      <c r="AP25" s="147">
        <f>'Reit - BU'!L26</f>
        <v>0</v>
      </c>
      <c r="AQ25" s="147">
        <f>ESAG!L26</f>
        <v>0</v>
      </c>
      <c r="AR25" s="147">
        <f>CEART!L26</f>
        <v>0</v>
      </c>
      <c r="AS25" s="147">
        <f>FAED!L26</f>
        <v>0</v>
      </c>
      <c r="AT25" s="147">
        <f>CEAD!L26</f>
        <v>0</v>
      </c>
      <c r="AU25" s="147">
        <f>CEFID!L26</f>
        <v>0</v>
      </c>
      <c r="AV25" s="147">
        <f>CERES!L26</f>
        <v>0</v>
      </c>
      <c r="AW25" s="147">
        <f>CESFI!L26</f>
        <v>0</v>
      </c>
      <c r="AX25" s="147">
        <f>CCT!L26</f>
        <v>0</v>
      </c>
      <c r="AY25" s="147">
        <f>CEPLAN!L26</f>
        <v>0</v>
      </c>
      <c r="AZ25" s="147">
        <f>CEAVI!L26</f>
        <v>0</v>
      </c>
      <c r="BA25" s="147">
        <f>CAV!L26</f>
        <v>0</v>
      </c>
      <c r="BB25" s="147">
        <f>CEO!L26</f>
        <v>0</v>
      </c>
      <c r="BC25" s="148">
        <f>CESMO!L26</f>
        <v>0</v>
      </c>
      <c r="BD25" s="153">
        <f>IF('Reitoria-SETIC'!K26 = 0,0,'Reitoria-SETIC'!M26/'Reitoria-SETIC'!K26)</f>
        <v>0</v>
      </c>
      <c r="BE25" s="153">
        <f>IF('Reit - PROEX-PROPPG'!K26 = 0,0,'Reit - PROEX-PROPPG'!M26/'Reit - PROEX-PROPPG'!K26)</f>
        <v>0</v>
      </c>
      <c r="BF25" s="153">
        <f>IF('Reit - BU'!K26 = 0,0,'Reit - BU'!M26/'Reit - BU'!K26)</f>
        <v>0</v>
      </c>
      <c r="BG25" s="153">
        <f>IF(ESAG!K26 = 0,0,ESAG!M26/ESAG!K26)</f>
        <v>0</v>
      </c>
      <c r="BH25" s="153">
        <f>IF(CEART!K26 = 0,0,CEART!M26/CEART!K26)</f>
        <v>0</v>
      </c>
      <c r="BI25" s="153">
        <f>IF(FAED!K26 = 0,0,FAED!M26/FAED!K26)</f>
        <v>0</v>
      </c>
      <c r="BJ25" s="153">
        <f>IF(CEAD!K26 = 0,0,CEAD!M26/CEAD!K26)</f>
        <v>0</v>
      </c>
      <c r="BK25" s="153">
        <f>IF(CEFID!K26 = 0,0,CEFID!M26/CEFID!K26)</f>
        <v>0</v>
      </c>
      <c r="BL25" s="153">
        <f>IF(CERES!K26 = 0,0,CERES!M26/CERES!K26)</f>
        <v>0</v>
      </c>
      <c r="BM25" s="153">
        <f>IF(CESFI!K26 = 0,0,CESFI!M26/CESFI!K26)</f>
        <v>0</v>
      </c>
      <c r="BN25" s="153">
        <f>IF(CCT!K26 = 0,0,CCT!M26/CCT!K26)</f>
        <v>0</v>
      </c>
      <c r="BO25" s="153">
        <f>IF(CEPLAN!K26 = 0,0,CEPLAN!M26/CEPLAN!K26)</f>
        <v>0</v>
      </c>
      <c r="BP25" s="153">
        <f>IF(CEAVI!K26 = 0,0,CEAVI!M26/CEAVI!K26)</f>
        <v>0</v>
      </c>
      <c r="BQ25" s="153">
        <f>IF(CAV!K26 = 0,0,CAV!M26/CAV!K26)</f>
        <v>0</v>
      </c>
      <c r="BR25" s="153">
        <f>IF(CEO!K26 = 0,0,CEO!M26/CEO!K26)</f>
        <v>0</v>
      </c>
      <c r="BS25" s="153">
        <f>IF(CESMO!K26 = 0,0,CESMO!M26/CESMO!K26)</f>
        <v>0</v>
      </c>
    </row>
    <row r="26" spans="1:71" x14ac:dyDescent="0.2">
      <c r="A26" s="140">
        <v>33</v>
      </c>
      <c r="B26" s="149">
        <f>GESTOR!L27/GESTOR!J27</f>
        <v>0</v>
      </c>
      <c r="C26" s="130">
        <f>'(CARONA)'!AA27/'(CARONA)'!K27</f>
        <v>2</v>
      </c>
      <c r="D26" s="131">
        <f>'(CARONA)'!N27/'(CARONA)'!K27</f>
        <v>0.49612403100775193</v>
      </c>
      <c r="E26" s="131">
        <f>'(CARONA)'!Q27/'(CARONA)'!K27</f>
        <v>0.49612403100775193</v>
      </c>
      <c r="F26" s="131">
        <f>'(CARONA)'!T27/'(CARONA)'!K27</f>
        <v>0.49612403100775193</v>
      </c>
      <c r="G26" s="131">
        <f>'(CARONA)'!W27/'(CARONA)'!K27</f>
        <v>0.49612403100775193</v>
      </c>
      <c r="H26" s="132">
        <f>'Reitoria-SETIC'!O27</f>
        <v>0</v>
      </c>
      <c r="I26" s="132">
        <f>'Reit - PROEX-PROPPG'!O27</f>
        <v>0</v>
      </c>
      <c r="J26" s="132">
        <f>'Reit - BU'!O27</f>
        <v>0</v>
      </c>
      <c r="K26" s="132">
        <f>ESAG!O27</f>
        <v>3</v>
      </c>
      <c r="L26" s="132">
        <f>CEART!O27</f>
        <v>2</v>
      </c>
      <c r="M26" s="132">
        <f>FAED!O27</f>
        <v>0</v>
      </c>
      <c r="N26" s="132">
        <f>CEAD!O27</f>
        <v>1</v>
      </c>
      <c r="O26" s="132">
        <f>CEFID!O27</f>
        <v>2</v>
      </c>
      <c r="P26" s="132">
        <f>CERES!O27</f>
        <v>2</v>
      </c>
      <c r="Q26" s="132">
        <f>CESFI!O27</f>
        <v>2</v>
      </c>
      <c r="R26" s="132">
        <f>CCT!O27</f>
        <v>10</v>
      </c>
      <c r="S26" s="132">
        <f>CEPLAN!O27</f>
        <v>0</v>
      </c>
      <c r="T26" s="132">
        <f>CEAVI!O27</f>
        <v>0</v>
      </c>
      <c r="U26" s="132">
        <f>CAV!O27</f>
        <v>0</v>
      </c>
      <c r="V26" s="132">
        <f>CEO!O27</f>
        <v>1</v>
      </c>
      <c r="W26" s="132">
        <f>CESMO!O27</f>
        <v>5</v>
      </c>
      <c r="X26" s="133">
        <f>'Reitoria-SETIC'!S27</f>
        <v>0</v>
      </c>
      <c r="Y26" s="133">
        <f>'Reit - PROEX-PROPPG'!S27</f>
        <v>0</v>
      </c>
      <c r="Z26" s="133">
        <f>'Reit - BU'!S27</f>
        <v>0</v>
      </c>
      <c r="AA26" s="133">
        <f>ESAG!S27</f>
        <v>15</v>
      </c>
      <c r="AB26" s="133">
        <f>CEART!S27</f>
        <v>10</v>
      </c>
      <c r="AC26" s="133">
        <f>FAED!S27</f>
        <v>3</v>
      </c>
      <c r="AD26" s="133">
        <f>CEAD!S27</f>
        <v>5</v>
      </c>
      <c r="AE26" s="133">
        <f>CEFID!S27</f>
        <v>10</v>
      </c>
      <c r="AF26" s="133">
        <f>CERES!S27</f>
        <v>10</v>
      </c>
      <c r="AG26" s="133">
        <f>CESFI!S27</f>
        <v>11</v>
      </c>
      <c r="AH26" s="133">
        <f>CCT!S27</f>
        <v>40</v>
      </c>
      <c r="AI26" s="133">
        <f>CEPLAN!S27</f>
        <v>0</v>
      </c>
      <c r="AJ26" s="133">
        <f>CEAVI!S27</f>
        <v>0</v>
      </c>
      <c r="AK26" s="133">
        <f>CAV!S27</f>
        <v>0</v>
      </c>
      <c r="AL26" s="133">
        <f>CEO!S27</f>
        <v>5</v>
      </c>
      <c r="AM26" s="133">
        <f>CESMO!S27</f>
        <v>20</v>
      </c>
      <c r="AN26" s="147">
        <f>'Reitoria-SETIC'!L27</f>
        <v>0</v>
      </c>
      <c r="AO26" s="147">
        <f>'Reit - PROEX-PROPPG'!L27</f>
        <v>0</v>
      </c>
      <c r="AP26" s="147">
        <f>'Reit - BU'!L27</f>
        <v>0</v>
      </c>
      <c r="AQ26" s="147">
        <f>ESAG!L27</f>
        <v>0</v>
      </c>
      <c r="AR26" s="147">
        <f>CEART!L27</f>
        <v>0</v>
      </c>
      <c r="AS26" s="147">
        <f>FAED!L27</f>
        <v>0</v>
      </c>
      <c r="AT26" s="147">
        <f>CEAD!L27</f>
        <v>0</v>
      </c>
      <c r="AU26" s="147">
        <f>CEFID!L27</f>
        <v>0</v>
      </c>
      <c r="AV26" s="147">
        <f>CERES!L27</f>
        <v>0</v>
      </c>
      <c r="AW26" s="147">
        <f>CESFI!L27</f>
        <v>0</v>
      </c>
      <c r="AX26" s="147">
        <f>CCT!L27</f>
        <v>0</v>
      </c>
      <c r="AY26" s="147">
        <f>CEPLAN!L27</f>
        <v>0</v>
      </c>
      <c r="AZ26" s="147">
        <f>CEAVI!L27</f>
        <v>0</v>
      </c>
      <c r="BA26" s="147">
        <f>CAV!L27</f>
        <v>0</v>
      </c>
      <c r="BB26" s="147">
        <f>CEO!L27</f>
        <v>0</v>
      </c>
      <c r="BC26" s="148">
        <f>CESMO!L27</f>
        <v>0</v>
      </c>
      <c r="BD26" s="153">
        <f>IF('Reitoria-SETIC'!K27 = 0,0,'Reitoria-SETIC'!M27/'Reitoria-SETIC'!K27)</f>
        <v>0</v>
      </c>
      <c r="BE26" s="153">
        <f>IF('Reit - PROEX-PROPPG'!K27 = 0,0,'Reit - PROEX-PROPPG'!M27/'Reit - PROEX-PROPPG'!K27)</f>
        <v>0</v>
      </c>
      <c r="BF26" s="153">
        <f>IF('Reit - BU'!K27 = 0,0,'Reit - BU'!M27/'Reit - BU'!K27)</f>
        <v>0</v>
      </c>
      <c r="BG26" s="153">
        <f>IF(ESAG!K27 = 0,0,ESAG!M27/ESAG!K27)</f>
        <v>0</v>
      </c>
      <c r="BH26" s="153">
        <f>IF(CEART!K27 = 0,0,CEART!M27/CEART!K27)</f>
        <v>0</v>
      </c>
      <c r="BI26" s="153">
        <f>IF(FAED!K27 = 0,0,FAED!M27/FAED!K27)</f>
        <v>0</v>
      </c>
      <c r="BJ26" s="153">
        <f>IF(CEAD!K27 = 0,0,CEAD!M27/CEAD!K27)</f>
        <v>0</v>
      </c>
      <c r="BK26" s="153">
        <f>IF(CEFID!K27 = 0,0,CEFID!M27/CEFID!K27)</f>
        <v>0</v>
      </c>
      <c r="BL26" s="153">
        <f>IF(CERES!K27 = 0,0,CERES!M27/CERES!K27)</f>
        <v>0</v>
      </c>
      <c r="BM26" s="153">
        <f>IF(CESFI!K27 = 0,0,CESFI!M27/CESFI!K27)</f>
        <v>0</v>
      </c>
      <c r="BN26" s="153">
        <f>IF(CCT!K27 = 0,0,CCT!M27/CCT!K27)</f>
        <v>0</v>
      </c>
      <c r="BO26" s="153">
        <f>IF(CEPLAN!K27 = 0,0,CEPLAN!M27/CEPLAN!K27)</f>
        <v>0</v>
      </c>
      <c r="BP26" s="153">
        <f>IF(CEAVI!K27 = 0,0,CEAVI!M27/CEAVI!K27)</f>
        <v>0</v>
      </c>
      <c r="BQ26" s="153">
        <f>IF(CAV!K27 = 0,0,CAV!M27/CAV!K27)</f>
        <v>0</v>
      </c>
      <c r="BR26" s="153">
        <f>IF(CEO!K27 = 0,0,CEO!M27/CEO!K27)</f>
        <v>0</v>
      </c>
      <c r="BS26" s="153">
        <f>IF(CESMO!K27 = 0,0,CESMO!M27/CESMO!K27)</f>
        <v>0</v>
      </c>
    </row>
    <row r="27" spans="1:71" x14ac:dyDescent="0.2">
      <c r="A27" s="139">
        <v>34</v>
      </c>
      <c r="B27" s="146">
        <f>GESTOR!L28/GESTOR!J28</f>
        <v>0</v>
      </c>
      <c r="C27" s="130">
        <f>'(CARONA)'!AA28/'(CARONA)'!K28</f>
        <v>2</v>
      </c>
      <c r="D27" s="131">
        <f>'(CARONA)'!N28/'(CARONA)'!K28</f>
        <v>0.5</v>
      </c>
      <c r="E27" s="131">
        <f>'(CARONA)'!Q28/'(CARONA)'!K28</f>
        <v>0.5</v>
      </c>
      <c r="F27" s="131">
        <f>'(CARONA)'!T28/'(CARONA)'!K28</f>
        <v>0.5</v>
      </c>
      <c r="G27" s="131">
        <f>'(CARONA)'!W28/'(CARONA)'!K28</f>
        <v>0.5</v>
      </c>
      <c r="H27" s="132">
        <f>'Reitoria-SETIC'!O28</f>
        <v>0</v>
      </c>
      <c r="I27" s="132">
        <f>'Reit - PROEX-PROPPG'!O28</f>
        <v>0</v>
      </c>
      <c r="J27" s="132">
        <f>'Reit - BU'!O28</f>
        <v>0</v>
      </c>
      <c r="K27" s="132">
        <f>ESAG!O28</f>
        <v>0</v>
      </c>
      <c r="L27" s="132">
        <f>CEART!O28</f>
        <v>0</v>
      </c>
      <c r="M27" s="132">
        <f>FAED!O28</f>
        <v>0</v>
      </c>
      <c r="N27" s="132">
        <f>CEAD!O28</f>
        <v>0</v>
      </c>
      <c r="O27" s="132">
        <f>CEFID!O28</f>
        <v>0</v>
      </c>
      <c r="P27" s="132">
        <f>CERES!O28</f>
        <v>0</v>
      </c>
      <c r="Q27" s="132">
        <f>CESFI!O28</f>
        <v>0</v>
      </c>
      <c r="R27" s="132">
        <f>CCT!O28</f>
        <v>2</v>
      </c>
      <c r="S27" s="132">
        <f>CEPLAN!O28</f>
        <v>0</v>
      </c>
      <c r="T27" s="132">
        <f>CEAVI!O28</f>
        <v>0</v>
      </c>
      <c r="U27" s="132">
        <f>CAV!O28</f>
        <v>0</v>
      </c>
      <c r="V27" s="132">
        <f>CEO!O28</f>
        <v>0</v>
      </c>
      <c r="W27" s="132">
        <f>CESMO!O28</f>
        <v>0</v>
      </c>
      <c r="X27" s="133">
        <f>'Reitoria-SETIC'!S28</f>
        <v>0</v>
      </c>
      <c r="Y27" s="133">
        <f>'Reit - PROEX-PROPPG'!S28</f>
        <v>0</v>
      </c>
      <c r="Z27" s="133">
        <f>'Reit - BU'!S28</f>
        <v>0</v>
      </c>
      <c r="AA27" s="133">
        <f>ESAG!S28</f>
        <v>0</v>
      </c>
      <c r="AB27" s="133">
        <f>CEART!S28</f>
        <v>0</v>
      </c>
      <c r="AC27" s="133">
        <f>FAED!S28</f>
        <v>0</v>
      </c>
      <c r="AD27" s="133">
        <f>CEAD!S28</f>
        <v>0</v>
      </c>
      <c r="AE27" s="133">
        <f>CEFID!S28</f>
        <v>0</v>
      </c>
      <c r="AF27" s="133">
        <f>CERES!S28</f>
        <v>0</v>
      </c>
      <c r="AG27" s="133">
        <f>CESFI!S28</f>
        <v>0</v>
      </c>
      <c r="AH27" s="133">
        <f>CCT!S28</f>
        <v>10</v>
      </c>
      <c r="AI27" s="133">
        <f>CEPLAN!S28</f>
        <v>0</v>
      </c>
      <c r="AJ27" s="133">
        <f>CEAVI!S28</f>
        <v>0</v>
      </c>
      <c r="AK27" s="133">
        <f>CAV!S28</f>
        <v>0</v>
      </c>
      <c r="AL27" s="133">
        <f>CEO!S28</f>
        <v>0</v>
      </c>
      <c r="AM27" s="133">
        <f>CESMO!S28</f>
        <v>0</v>
      </c>
      <c r="AN27" s="147">
        <f>'Reitoria-SETIC'!L28</f>
        <v>0</v>
      </c>
      <c r="AO27" s="147">
        <f>'Reit - PROEX-PROPPG'!L28</f>
        <v>0</v>
      </c>
      <c r="AP27" s="147">
        <f>'Reit - BU'!L28</f>
        <v>0</v>
      </c>
      <c r="AQ27" s="147">
        <f>ESAG!L28</f>
        <v>0</v>
      </c>
      <c r="AR27" s="147">
        <f>CEART!L28</f>
        <v>0</v>
      </c>
      <c r="AS27" s="147">
        <f>FAED!L28</f>
        <v>0</v>
      </c>
      <c r="AT27" s="147">
        <f>CEAD!L28</f>
        <v>0</v>
      </c>
      <c r="AU27" s="147">
        <f>CEFID!L28</f>
        <v>0</v>
      </c>
      <c r="AV27" s="147">
        <f>CERES!L28</f>
        <v>0</v>
      </c>
      <c r="AW27" s="147">
        <f>CESFI!L28</f>
        <v>0</v>
      </c>
      <c r="AX27" s="147">
        <f>CCT!L28</f>
        <v>0</v>
      </c>
      <c r="AY27" s="147">
        <f>CEPLAN!L28</f>
        <v>0</v>
      </c>
      <c r="AZ27" s="147">
        <f>CEAVI!L28</f>
        <v>0</v>
      </c>
      <c r="BA27" s="147">
        <f>CAV!L28</f>
        <v>0</v>
      </c>
      <c r="BB27" s="147">
        <f>CEO!L28</f>
        <v>0</v>
      </c>
      <c r="BC27" s="148">
        <f>CESMO!L28</f>
        <v>0</v>
      </c>
      <c r="BD27" s="153">
        <f>IF('Reitoria-SETIC'!K28 = 0,0,'Reitoria-SETIC'!M28/'Reitoria-SETIC'!K28)</f>
        <v>0</v>
      </c>
      <c r="BE27" s="153">
        <f>IF('Reit - PROEX-PROPPG'!K28 = 0,0,'Reit - PROEX-PROPPG'!M28/'Reit - PROEX-PROPPG'!K28)</f>
        <v>0</v>
      </c>
      <c r="BF27" s="153">
        <f>IF('Reit - BU'!K28 = 0,0,'Reit - BU'!M28/'Reit - BU'!K28)</f>
        <v>0</v>
      </c>
      <c r="BG27" s="153">
        <f>IF(ESAG!K28 = 0,0,ESAG!M28/ESAG!K28)</f>
        <v>0</v>
      </c>
      <c r="BH27" s="153">
        <f>IF(CEART!K28 = 0,0,CEART!M28/CEART!K28)</f>
        <v>0</v>
      </c>
      <c r="BI27" s="153">
        <f>IF(FAED!K28 = 0,0,FAED!M28/FAED!K28)</f>
        <v>0</v>
      </c>
      <c r="BJ27" s="153">
        <f>IF(CEAD!K28 = 0,0,CEAD!M28/CEAD!K28)</f>
        <v>0</v>
      </c>
      <c r="BK27" s="153">
        <f>IF(CEFID!K28 = 0,0,CEFID!M28/CEFID!K28)</f>
        <v>0</v>
      </c>
      <c r="BL27" s="153">
        <f>IF(CERES!K28 = 0,0,CERES!M28/CERES!K28)</f>
        <v>0</v>
      </c>
      <c r="BM27" s="153">
        <f>IF(CESFI!K28 = 0,0,CESFI!M28/CESFI!K28)</f>
        <v>0</v>
      </c>
      <c r="BN27" s="153">
        <f>IF(CCT!K28 = 0,0,CCT!M28/CCT!K28)</f>
        <v>0</v>
      </c>
      <c r="BO27" s="153">
        <f>IF(CEPLAN!K28 = 0,0,CEPLAN!M28/CEPLAN!K28)</f>
        <v>0</v>
      </c>
      <c r="BP27" s="153">
        <f>IF(CEAVI!K28 = 0,0,CEAVI!M28/CEAVI!K28)</f>
        <v>0</v>
      </c>
      <c r="BQ27" s="153">
        <f>IF(CAV!K28 = 0,0,CAV!M28/CAV!K28)</f>
        <v>0</v>
      </c>
      <c r="BR27" s="153">
        <f>IF(CEO!K28 = 0,0,CEO!M28/CEO!K28)</f>
        <v>0</v>
      </c>
      <c r="BS27" s="153">
        <f>IF(CESMO!K28 = 0,0,CESMO!M28/CESMO!K28)</f>
        <v>0</v>
      </c>
    </row>
    <row r="28" spans="1:71" x14ac:dyDescent="0.2">
      <c r="A28" s="140">
        <v>35</v>
      </c>
      <c r="B28" s="149">
        <f>GESTOR!L29/GESTOR!J29</f>
        <v>0</v>
      </c>
      <c r="C28" s="130">
        <f>'(CARONA)'!AA29/'(CARONA)'!K29</f>
        <v>2</v>
      </c>
      <c r="D28" s="131">
        <f>'(CARONA)'!N29/'(CARONA)'!K29</f>
        <v>0.4946236559139785</v>
      </c>
      <c r="E28" s="131">
        <f>'(CARONA)'!Q29/'(CARONA)'!K29</f>
        <v>0.4946236559139785</v>
      </c>
      <c r="F28" s="131">
        <f>'(CARONA)'!T29/'(CARONA)'!K29</f>
        <v>0.4946236559139785</v>
      </c>
      <c r="G28" s="131">
        <f>'(CARONA)'!W29/'(CARONA)'!K29</f>
        <v>0.4946236559139785</v>
      </c>
      <c r="H28" s="132">
        <f>'Reitoria-SETIC'!O29</f>
        <v>0</v>
      </c>
      <c r="I28" s="132">
        <f>'Reit - PROEX-PROPPG'!O29</f>
        <v>0</v>
      </c>
      <c r="J28" s="132">
        <f>'Reit - BU'!O29</f>
        <v>0</v>
      </c>
      <c r="K28" s="132">
        <f>ESAG!O29</f>
        <v>3</v>
      </c>
      <c r="L28" s="132">
        <f>CEART!O29</f>
        <v>1</v>
      </c>
      <c r="M28" s="132">
        <f>FAED!O29</f>
        <v>1</v>
      </c>
      <c r="N28" s="132">
        <f>CEAD!O29</f>
        <v>1</v>
      </c>
      <c r="O28" s="132">
        <f>CEFID!O29</f>
        <v>0</v>
      </c>
      <c r="P28" s="132">
        <f>CERES!O29</f>
        <v>3</v>
      </c>
      <c r="Q28" s="132">
        <f>CESFI!O29</f>
        <v>2</v>
      </c>
      <c r="R28" s="132">
        <f>CCT!O29</f>
        <v>5</v>
      </c>
      <c r="S28" s="132">
        <f>CEPLAN!O29</f>
        <v>0</v>
      </c>
      <c r="T28" s="132">
        <f>CEAVI!O29</f>
        <v>0</v>
      </c>
      <c r="U28" s="132">
        <f>CAV!O29</f>
        <v>2</v>
      </c>
      <c r="V28" s="132">
        <f>CEO!O29</f>
        <v>1</v>
      </c>
      <c r="W28" s="132">
        <f>CESMO!O29</f>
        <v>1</v>
      </c>
      <c r="X28" s="133">
        <f>'Reitoria-SETIC'!S29</f>
        <v>0</v>
      </c>
      <c r="Y28" s="133">
        <f>'Reit - PROEX-PROPPG'!S29</f>
        <v>0</v>
      </c>
      <c r="Z28" s="133">
        <f>'Reit - BU'!S29</f>
        <v>0</v>
      </c>
      <c r="AA28" s="133">
        <f>ESAG!S29</f>
        <v>15</v>
      </c>
      <c r="AB28" s="133">
        <f>CEART!S29</f>
        <v>5</v>
      </c>
      <c r="AC28" s="133">
        <f>FAED!S29</f>
        <v>4</v>
      </c>
      <c r="AD28" s="133">
        <f>CEAD!S29</f>
        <v>5</v>
      </c>
      <c r="AE28" s="133">
        <f>CEFID!S29</f>
        <v>0</v>
      </c>
      <c r="AF28" s="133">
        <f>CERES!S29</f>
        <v>15</v>
      </c>
      <c r="AG28" s="133">
        <f>CESFI!S29</f>
        <v>10</v>
      </c>
      <c r="AH28" s="133">
        <f>CCT!S29</f>
        <v>20</v>
      </c>
      <c r="AI28" s="133">
        <f>CEPLAN!S29</f>
        <v>0</v>
      </c>
      <c r="AJ28" s="133">
        <f>CEAVI!S29</f>
        <v>0</v>
      </c>
      <c r="AK28" s="133">
        <f>CAV!S29</f>
        <v>10</v>
      </c>
      <c r="AL28" s="133">
        <f>CEO!S29</f>
        <v>5</v>
      </c>
      <c r="AM28" s="133">
        <f>CESMO!S29</f>
        <v>4</v>
      </c>
      <c r="AN28" s="147">
        <f>'Reitoria-SETIC'!L29</f>
        <v>0</v>
      </c>
      <c r="AO28" s="147">
        <f>'Reit - PROEX-PROPPG'!L29</f>
        <v>0</v>
      </c>
      <c r="AP28" s="147">
        <f>'Reit - BU'!L29</f>
        <v>0</v>
      </c>
      <c r="AQ28" s="147">
        <f>ESAG!L29</f>
        <v>0</v>
      </c>
      <c r="AR28" s="147">
        <f>CEART!L29</f>
        <v>0</v>
      </c>
      <c r="AS28" s="147">
        <f>FAED!L29</f>
        <v>0</v>
      </c>
      <c r="AT28" s="147">
        <f>CEAD!L29</f>
        <v>0</v>
      </c>
      <c r="AU28" s="147">
        <f>CEFID!L29</f>
        <v>0</v>
      </c>
      <c r="AV28" s="147">
        <f>CERES!L29</f>
        <v>0</v>
      </c>
      <c r="AW28" s="147">
        <f>CESFI!L29</f>
        <v>0</v>
      </c>
      <c r="AX28" s="147">
        <f>CCT!L29</f>
        <v>0</v>
      </c>
      <c r="AY28" s="147">
        <f>CEPLAN!L29</f>
        <v>0</v>
      </c>
      <c r="AZ28" s="147">
        <f>CEAVI!L29</f>
        <v>0</v>
      </c>
      <c r="BA28" s="147">
        <f>CAV!L29</f>
        <v>0</v>
      </c>
      <c r="BB28" s="147">
        <f>CEO!L29</f>
        <v>0</v>
      </c>
      <c r="BC28" s="148">
        <f>CESMO!L29</f>
        <v>0</v>
      </c>
      <c r="BD28" s="153">
        <f>IF('Reitoria-SETIC'!K29 = 0,0,'Reitoria-SETIC'!M29/'Reitoria-SETIC'!K29)</f>
        <v>0</v>
      </c>
      <c r="BE28" s="153">
        <f>IF('Reit - PROEX-PROPPG'!K29 = 0,0,'Reit - PROEX-PROPPG'!M29/'Reit - PROEX-PROPPG'!K29)</f>
        <v>0</v>
      </c>
      <c r="BF28" s="153">
        <f>IF('Reit - BU'!K29 = 0,0,'Reit - BU'!M29/'Reit - BU'!K29)</f>
        <v>0</v>
      </c>
      <c r="BG28" s="153">
        <f>IF(ESAG!K29 = 0,0,ESAG!M29/ESAG!K29)</f>
        <v>0</v>
      </c>
      <c r="BH28" s="153">
        <f>IF(CEART!K29 = 0,0,CEART!M29/CEART!K29)</f>
        <v>0</v>
      </c>
      <c r="BI28" s="153">
        <f>IF(FAED!K29 = 0,0,FAED!M29/FAED!K29)</f>
        <v>0</v>
      </c>
      <c r="BJ28" s="153">
        <f>IF(CEAD!K29 = 0,0,CEAD!M29/CEAD!K29)</f>
        <v>0</v>
      </c>
      <c r="BK28" s="153">
        <f>IF(CEFID!K29 = 0,0,CEFID!M29/CEFID!K29)</f>
        <v>0</v>
      </c>
      <c r="BL28" s="153">
        <f>IF(CERES!K29 = 0,0,CERES!M29/CERES!K29)</f>
        <v>0</v>
      </c>
      <c r="BM28" s="153">
        <f>IF(CESFI!K29 = 0,0,CESFI!M29/CESFI!K29)</f>
        <v>0</v>
      </c>
      <c r="BN28" s="153">
        <f>IF(CCT!K29 = 0,0,CCT!M29/CCT!K29)</f>
        <v>0</v>
      </c>
      <c r="BO28" s="153">
        <f>IF(CEPLAN!K29 = 0,0,CEPLAN!M29/CEPLAN!K29)</f>
        <v>0</v>
      </c>
      <c r="BP28" s="153">
        <f>IF(CEAVI!K29 = 0,0,CEAVI!M29/CEAVI!K29)</f>
        <v>0</v>
      </c>
      <c r="BQ28" s="153">
        <f>IF(CAV!K29 = 0,0,CAV!M29/CAV!K29)</f>
        <v>0</v>
      </c>
      <c r="BR28" s="153">
        <f>IF(CEO!K29 = 0,0,CEO!M29/CEO!K29)</f>
        <v>0</v>
      </c>
      <c r="BS28" s="153">
        <f>IF(CESMO!K29 = 0,0,CESMO!M29/CESMO!K29)</f>
        <v>0</v>
      </c>
    </row>
    <row r="29" spans="1:71" x14ac:dyDescent="0.2">
      <c r="A29" s="139">
        <v>36</v>
      </c>
      <c r="B29" s="146">
        <f>GESTOR!L30/GESTOR!J30</f>
        <v>0</v>
      </c>
      <c r="C29" s="130">
        <f>'(CARONA)'!AA30/'(CARONA)'!K30</f>
        <v>2</v>
      </c>
      <c r="D29" s="131">
        <f>'(CARONA)'!N30/'(CARONA)'!K30</f>
        <v>0.5</v>
      </c>
      <c r="E29" s="131">
        <f>'(CARONA)'!Q30/'(CARONA)'!K30</f>
        <v>0.5</v>
      </c>
      <c r="F29" s="131">
        <f>'(CARONA)'!T30/'(CARONA)'!K30</f>
        <v>0.5</v>
      </c>
      <c r="G29" s="131">
        <f>'(CARONA)'!W30/'(CARONA)'!K30</f>
        <v>0.5</v>
      </c>
      <c r="H29" s="132">
        <f>'Reitoria-SETIC'!O30</f>
        <v>0</v>
      </c>
      <c r="I29" s="132">
        <f>'Reit - PROEX-PROPPG'!O30</f>
        <v>0</v>
      </c>
      <c r="J29" s="132">
        <f>'Reit - BU'!O30</f>
        <v>0</v>
      </c>
      <c r="K29" s="132">
        <f>ESAG!O30</f>
        <v>0</v>
      </c>
      <c r="L29" s="132">
        <f>CEART!O30</f>
        <v>3</v>
      </c>
      <c r="M29" s="132">
        <f>FAED!O30</f>
        <v>0</v>
      </c>
      <c r="N29" s="132">
        <f>CEAD!O30</f>
        <v>0</v>
      </c>
      <c r="O29" s="132">
        <f>CEFID!O30</f>
        <v>2</v>
      </c>
      <c r="P29" s="132">
        <f>CERES!O30</f>
        <v>1</v>
      </c>
      <c r="Q29" s="132">
        <f>CESFI!O30</f>
        <v>2</v>
      </c>
      <c r="R29" s="132">
        <f>CCT!O30</f>
        <v>0</v>
      </c>
      <c r="S29" s="132">
        <f>CEPLAN!O30</f>
        <v>7</v>
      </c>
      <c r="T29" s="132">
        <f>CEAVI!O30</f>
        <v>0</v>
      </c>
      <c r="U29" s="132">
        <f>CAV!O30</f>
        <v>0</v>
      </c>
      <c r="V29" s="132">
        <f>CEO!O30</f>
        <v>10</v>
      </c>
      <c r="W29" s="132">
        <f>CESMO!O30</f>
        <v>1</v>
      </c>
      <c r="X29" s="133">
        <f>'Reitoria-SETIC'!S30</f>
        <v>0</v>
      </c>
      <c r="Y29" s="133">
        <f>'Reit - PROEX-PROPPG'!S30</f>
        <v>0</v>
      </c>
      <c r="Z29" s="133">
        <f>'Reit - BU'!S30</f>
        <v>0</v>
      </c>
      <c r="AA29" s="133">
        <f>ESAG!S30</f>
        <v>0</v>
      </c>
      <c r="AB29" s="133">
        <f>CEART!S30</f>
        <v>15</v>
      </c>
      <c r="AC29" s="133">
        <f>FAED!S30</f>
        <v>1</v>
      </c>
      <c r="AD29" s="133">
        <f>CEAD!S30</f>
        <v>0</v>
      </c>
      <c r="AE29" s="133">
        <f>CEFID!S30</f>
        <v>10</v>
      </c>
      <c r="AF29" s="133">
        <f>CERES!S30</f>
        <v>4</v>
      </c>
      <c r="AG29" s="133">
        <f>CESFI!S30</f>
        <v>10</v>
      </c>
      <c r="AH29" s="133">
        <f>CCT!S30</f>
        <v>0</v>
      </c>
      <c r="AI29" s="133">
        <f>CEPLAN!S30</f>
        <v>30</v>
      </c>
      <c r="AJ29" s="133">
        <f>CEAVI!S30</f>
        <v>0</v>
      </c>
      <c r="AK29" s="133">
        <f>CAV!S30</f>
        <v>0</v>
      </c>
      <c r="AL29" s="133">
        <f>CEO!S30</f>
        <v>40</v>
      </c>
      <c r="AM29" s="133">
        <f>CESMO!S30</f>
        <v>4</v>
      </c>
      <c r="AN29" s="147">
        <f>'Reitoria-SETIC'!L30</f>
        <v>0</v>
      </c>
      <c r="AO29" s="147">
        <f>'Reit - PROEX-PROPPG'!L30</f>
        <v>0</v>
      </c>
      <c r="AP29" s="147">
        <f>'Reit - BU'!L30</f>
        <v>0</v>
      </c>
      <c r="AQ29" s="147">
        <f>ESAG!L30</f>
        <v>0</v>
      </c>
      <c r="AR29" s="147">
        <f>CEART!L30</f>
        <v>0</v>
      </c>
      <c r="AS29" s="147">
        <f>FAED!L30</f>
        <v>0</v>
      </c>
      <c r="AT29" s="147">
        <f>CEAD!L30</f>
        <v>0</v>
      </c>
      <c r="AU29" s="147">
        <f>CEFID!L30</f>
        <v>0</v>
      </c>
      <c r="AV29" s="147">
        <f>CERES!L30</f>
        <v>0</v>
      </c>
      <c r="AW29" s="147">
        <f>CESFI!L30</f>
        <v>0</v>
      </c>
      <c r="AX29" s="147">
        <f>CCT!L30</f>
        <v>0</v>
      </c>
      <c r="AY29" s="147">
        <f>CEPLAN!L30</f>
        <v>0</v>
      </c>
      <c r="AZ29" s="147">
        <f>CEAVI!L30</f>
        <v>0</v>
      </c>
      <c r="BA29" s="147">
        <f>CAV!L30</f>
        <v>0</v>
      </c>
      <c r="BB29" s="147">
        <f>CEO!L30</f>
        <v>0</v>
      </c>
      <c r="BC29" s="148">
        <f>CESMO!L30</f>
        <v>0</v>
      </c>
      <c r="BD29" s="153">
        <f>IF('Reitoria-SETIC'!K30 = 0,0,'Reitoria-SETIC'!M30/'Reitoria-SETIC'!K30)</f>
        <v>0</v>
      </c>
      <c r="BE29" s="153">
        <f>IF('Reit - PROEX-PROPPG'!K30 = 0,0,'Reit - PROEX-PROPPG'!M30/'Reit - PROEX-PROPPG'!K30)</f>
        <v>0</v>
      </c>
      <c r="BF29" s="153">
        <f>IF('Reit - BU'!K30 = 0,0,'Reit - BU'!M30/'Reit - BU'!K30)</f>
        <v>0</v>
      </c>
      <c r="BG29" s="153">
        <f>IF(ESAG!K30 = 0,0,ESAG!M30/ESAG!K30)</f>
        <v>0</v>
      </c>
      <c r="BH29" s="153">
        <f>IF(CEART!K30 = 0,0,CEART!M30/CEART!K30)</f>
        <v>0</v>
      </c>
      <c r="BI29" s="153">
        <f>IF(FAED!K30 = 0,0,FAED!M30/FAED!K30)</f>
        <v>0</v>
      </c>
      <c r="BJ29" s="153">
        <f>IF(CEAD!K30 = 0,0,CEAD!M30/CEAD!K30)</f>
        <v>0</v>
      </c>
      <c r="BK29" s="153">
        <f>IF(CEFID!K30 = 0,0,CEFID!M30/CEFID!K30)</f>
        <v>0</v>
      </c>
      <c r="BL29" s="153">
        <f>IF(CERES!K30 = 0,0,CERES!M30/CERES!K30)</f>
        <v>0</v>
      </c>
      <c r="BM29" s="153">
        <f>IF(CESFI!K30 = 0,0,CESFI!M30/CESFI!K30)</f>
        <v>0</v>
      </c>
      <c r="BN29" s="153">
        <f>IF(CCT!K30 = 0,0,CCT!M30/CCT!K30)</f>
        <v>0</v>
      </c>
      <c r="BO29" s="153">
        <f>IF(CEPLAN!K30 = 0,0,CEPLAN!M30/CEPLAN!K30)</f>
        <v>0</v>
      </c>
      <c r="BP29" s="153">
        <f>IF(CEAVI!K30 = 0,0,CEAVI!M30/CEAVI!K30)</f>
        <v>0</v>
      </c>
      <c r="BQ29" s="153">
        <f>IF(CAV!K30 = 0,0,CAV!M30/CAV!K30)</f>
        <v>0</v>
      </c>
      <c r="BR29" s="153">
        <f>IF(CEO!K30 = 0,0,CEO!M30/CEO!K30)</f>
        <v>0</v>
      </c>
      <c r="BS29" s="153">
        <f>IF(CESMO!K30 = 0,0,CESMO!M30/CESMO!K30)</f>
        <v>0</v>
      </c>
    </row>
    <row r="30" spans="1:71" x14ac:dyDescent="0.2">
      <c r="A30" s="140">
        <v>37</v>
      </c>
      <c r="B30" s="149">
        <f>GESTOR!L31/GESTOR!J31</f>
        <v>0</v>
      </c>
      <c r="C30" s="130">
        <f>'(CARONA)'!AA31/'(CARONA)'!K31</f>
        <v>2</v>
      </c>
      <c r="D30" s="131">
        <f>'(CARONA)'!N31/'(CARONA)'!K31</f>
        <v>0.5</v>
      </c>
      <c r="E30" s="131">
        <f>'(CARONA)'!Q31/'(CARONA)'!K31</f>
        <v>0.5</v>
      </c>
      <c r="F30" s="131">
        <f>'(CARONA)'!T31/'(CARONA)'!K31</f>
        <v>0.5</v>
      </c>
      <c r="G30" s="131">
        <f>'(CARONA)'!W31/'(CARONA)'!K31</f>
        <v>0.5</v>
      </c>
      <c r="H30" s="132">
        <f>'Reitoria-SETIC'!O31</f>
        <v>0</v>
      </c>
      <c r="I30" s="132">
        <f>'Reit - PROEX-PROPPG'!O31</f>
        <v>0</v>
      </c>
      <c r="J30" s="132">
        <f>'Reit - BU'!O31</f>
        <v>0</v>
      </c>
      <c r="K30" s="132">
        <f>ESAG!O31</f>
        <v>0</v>
      </c>
      <c r="L30" s="132">
        <f>CEART!O31</f>
        <v>3</v>
      </c>
      <c r="M30" s="132">
        <f>FAED!O31</f>
        <v>0</v>
      </c>
      <c r="N30" s="132">
        <f>CEAD!O31</f>
        <v>0</v>
      </c>
      <c r="O30" s="132">
        <f>CEFID!O31</f>
        <v>2</v>
      </c>
      <c r="P30" s="132">
        <f>CERES!O31</f>
        <v>1</v>
      </c>
      <c r="Q30" s="132">
        <f>CESFI!O31</f>
        <v>2</v>
      </c>
      <c r="R30" s="132">
        <f>CCT!O31</f>
        <v>1</v>
      </c>
      <c r="S30" s="132">
        <f>CEPLAN!O31</f>
        <v>7</v>
      </c>
      <c r="T30" s="132">
        <f>CEAVI!O31</f>
        <v>0</v>
      </c>
      <c r="U30" s="132">
        <f>CAV!O31</f>
        <v>0</v>
      </c>
      <c r="V30" s="132">
        <f>CEO!O31</f>
        <v>10</v>
      </c>
      <c r="W30" s="132">
        <f>CESMO!O31</f>
        <v>1</v>
      </c>
      <c r="X30" s="133">
        <f>'Reitoria-SETIC'!S31</f>
        <v>0</v>
      </c>
      <c r="Y30" s="133">
        <f>'Reit - PROEX-PROPPG'!S31</f>
        <v>0</v>
      </c>
      <c r="Z30" s="133">
        <f>'Reit - BU'!S31</f>
        <v>0</v>
      </c>
      <c r="AA30" s="133">
        <f>ESAG!S31</f>
        <v>0</v>
      </c>
      <c r="AB30" s="133">
        <f>CEART!S31</f>
        <v>15</v>
      </c>
      <c r="AC30" s="133">
        <f>FAED!S31</f>
        <v>1</v>
      </c>
      <c r="AD30" s="133">
        <f>CEAD!S31</f>
        <v>0</v>
      </c>
      <c r="AE30" s="133">
        <f>CEFID!S31</f>
        <v>10</v>
      </c>
      <c r="AF30" s="133">
        <f>CERES!S31</f>
        <v>4</v>
      </c>
      <c r="AG30" s="133">
        <f>CESFI!S31</f>
        <v>10</v>
      </c>
      <c r="AH30" s="133">
        <f>CCT!S31</f>
        <v>6</v>
      </c>
      <c r="AI30" s="133">
        <f>CEPLAN!S31</f>
        <v>30</v>
      </c>
      <c r="AJ30" s="133">
        <f>CEAVI!S31</f>
        <v>0</v>
      </c>
      <c r="AK30" s="133">
        <f>CAV!S31</f>
        <v>0</v>
      </c>
      <c r="AL30" s="133">
        <f>CEO!S31</f>
        <v>40</v>
      </c>
      <c r="AM30" s="133">
        <f>CESMO!S31</f>
        <v>4</v>
      </c>
      <c r="AN30" s="147">
        <f>'Reitoria-SETIC'!L31</f>
        <v>0</v>
      </c>
      <c r="AO30" s="147">
        <f>'Reit - PROEX-PROPPG'!L31</f>
        <v>0</v>
      </c>
      <c r="AP30" s="147">
        <f>'Reit - BU'!L31</f>
        <v>0</v>
      </c>
      <c r="AQ30" s="147">
        <f>ESAG!L31</f>
        <v>0</v>
      </c>
      <c r="AR30" s="147">
        <f>CEART!L31</f>
        <v>0</v>
      </c>
      <c r="AS30" s="147">
        <f>FAED!L31</f>
        <v>0</v>
      </c>
      <c r="AT30" s="147">
        <f>CEAD!L31</f>
        <v>0</v>
      </c>
      <c r="AU30" s="147">
        <f>CEFID!L31</f>
        <v>0</v>
      </c>
      <c r="AV30" s="147">
        <f>CERES!L31</f>
        <v>0</v>
      </c>
      <c r="AW30" s="147">
        <f>CESFI!L31</f>
        <v>0</v>
      </c>
      <c r="AX30" s="147">
        <f>CCT!L31</f>
        <v>0</v>
      </c>
      <c r="AY30" s="147">
        <f>CEPLAN!L31</f>
        <v>0</v>
      </c>
      <c r="AZ30" s="147">
        <f>CEAVI!L31</f>
        <v>0</v>
      </c>
      <c r="BA30" s="147">
        <f>CAV!L31</f>
        <v>0</v>
      </c>
      <c r="BB30" s="147">
        <f>CEO!L31</f>
        <v>0</v>
      </c>
      <c r="BC30" s="148">
        <f>CESMO!L31</f>
        <v>0</v>
      </c>
      <c r="BD30" s="153">
        <f>IF('Reitoria-SETIC'!K31 = 0,0,'Reitoria-SETIC'!M31/'Reitoria-SETIC'!K31)</f>
        <v>0</v>
      </c>
      <c r="BE30" s="153">
        <f>IF('Reit - PROEX-PROPPG'!K31 = 0,0,'Reit - PROEX-PROPPG'!M31/'Reit - PROEX-PROPPG'!K31)</f>
        <v>0</v>
      </c>
      <c r="BF30" s="153">
        <f>IF('Reit - BU'!K31 = 0,0,'Reit - BU'!M31/'Reit - BU'!K31)</f>
        <v>0</v>
      </c>
      <c r="BG30" s="153">
        <f>IF(ESAG!K31 = 0,0,ESAG!M31/ESAG!K31)</f>
        <v>0</v>
      </c>
      <c r="BH30" s="153">
        <f>IF(CEART!K31 = 0,0,CEART!M31/CEART!K31)</f>
        <v>0</v>
      </c>
      <c r="BI30" s="153">
        <f>IF(FAED!K31 = 0,0,FAED!M31/FAED!K31)</f>
        <v>0</v>
      </c>
      <c r="BJ30" s="153">
        <f>IF(CEAD!K31 = 0,0,CEAD!M31/CEAD!K31)</f>
        <v>0</v>
      </c>
      <c r="BK30" s="153">
        <f>IF(CEFID!K31 = 0,0,CEFID!M31/CEFID!K31)</f>
        <v>0</v>
      </c>
      <c r="BL30" s="153">
        <f>IF(CERES!K31 = 0,0,CERES!M31/CERES!K31)</f>
        <v>0</v>
      </c>
      <c r="BM30" s="153">
        <f>IF(CESFI!K31 = 0,0,CESFI!M31/CESFI!K31)</f>
        <v>0</v>
      </c>
      <c r="BN30" s="153">
        <f>IF(CCT!K31 = 0,0,CCT!M31/CCT!K31)</f>
        <v>0</v>
      </c>
      <c r="BO30" s="153">
        <f>IF(CEPLAN!K31 = 0,0,CEPLAN!M31/CEPLAN!K31)</f>
        <v>0</v>
      </c>
      <c r="BP30" s="153">
        <f>IF(CEAVI!K31 = 0,0,CEAVI!M31/CEAVI!K31)</f>
        <v>0</v>
      </c>
      <c r="BQ30" s="153">
        <f>IF(CAV!K31 = 0,0,CAV!M31/CAV!K31)</f>
        <v>0</v>
      </c>
      <c r="BR30" s="153">
        <f>IF(CEO!K31 = 0,0,CEO!M31/CEO!K31)</f>
        <v>0</v>
      </c>
      <c r="BS30" s="153">
        <f>IF(CESMO!K31 = 0,0,CESMO!M31/CESMO!K31)</f>
        <v>0</v>
      </c>
    </row>
    <row r="31" spans="1:71" x14ac:dyDescent="0.2">
      <c r="A31" s="139">
        <v>38</v>
      </c>
      <c r="B31" s="146">
        <f>GESTOR!L32/GESTOR!J32</f>
        <v>0</v>
      </c>
      <c r="C31" s="130">
        <f>'(CARONA)'!AA32/'(CARONA)'!K32</f>
        <v>2</v>
      </c>
      <c r="D31" s="131">
        <f>'(CARONA)'!N32/'(CARONA)'!K32</f>
        <v>0.5</v>
      </c>
      <c r="E31" s="131">
        <f>'(CARONA)'!Q32/'(CARONA)'!K32</f>
        <v>0.5</v>
      </c>
      <c r="F31" s="131">
        <f>'(CARONA)'!T32/'(CARONA)'!K32</f>
        <v>0.5</v>
      </c>
      <c r="G31" s="131">
        <f>'(CARONA)'!W32/'(CARONA)'!K32</f>
        <v>0.5</v>
      </c>
      <c r="H31" s="132">
        <f>'Reitoria-SETIC'!O32</f>
        <v>0</v>
      </c>
      <c r="I31" s="132">
        <f>'Reit - PROEX-PROPPG'!O32</f>
        <v>0</v>
      </c>
      <c r="J31" s="132">
        <f>'Reit - BU'!O32</f>
        <v>0</v>
      </c>
      <c r="K31" s="132">
        <f>ESAG!O32</f>
        <v>0</v>
      </c>
      <c r="L31" s="132">
        <f>CEART!O32</f>
        <v>0</v>
      </c>
      <c r="M31" s="132">
        <f>FAED!O32</f>
        <v>0</v>
      </c>
      <c r="N31" s="132">
        <f>CEAD!O32</f>
        <v>0</v>
      </c>
      <c r="O31" s="132">
        <f>CEFID!O32</f>
        <v>2</v>
      </c>
      <c r="P31" s="132">
        <f>CERES!O32</f>
        <v>1</v>
      </c>
      <c r="Q31" s="132">
        <f>CESFI!O32</f>
        <v>0</v>
      </c>
      <c r="R31" s="132">
        <f>CCT!O32</f>
        <v>1</v>
      </c>
      <c r="S31" s="132">
        <f>CEPLAN!O32</f>
        <v>0</v>
      </c>
      <c r="T31" s="132">
        <f>CEAVI!O32</f>
        <v>1</v>
      </c>
      <c r="U31" s="132">
        <f>CAV!O32</f>
        <v>0</v>
      </c>
      <c r="V31" s="132">
        <f>CEO!O32</f>
        <v>0</v>
      </c>
      <c r="W31" s="132">
        <f>CESMO!O32</f>
        <v>0</v>
      </c>
      <c r="X31" s="133">
        <f>'Reitoria-SETIC'!S32</f>
        <v>0</v>
      </c>
      <c r="Y31" s="133">
        <f>'Reit - PROEX-PROPPG'!S32</f>
        <v>0</v>
      </c>
      <c r="Z31" s="133">
        <f>'Reit - BU'!S32</f>
        <v>0</v>
      </c>
      <c r="AA31" s="133">
        <f>ESAG!S32</f>
        <v>0</v>
      </c>
      <c r="AB31" s="133">
        <f>CEART!S32</f>
        <v>0</v>
      </c>
      <c r="AC31" s="133">
        <f>FAED!S32</f>
        <v>0</v>
      </c>
      <c r="AD31" s="133">
        <f>CEAD!S32</f>
        <v>0</v>
      </c>
      <c r="AE31" s="133">
        <f>CEFID!S32</f>
        <v>10</v>
      </c>
      <c r="AF31" s="133">
        <f>CERES!S32</f>
        <v>5</v>
      </c>
      <c r="AG31" s="133">
        <f>CESFI!S32</f>
        <v>0</v>
      </c>
      <c r="AH31" s="133">
        <f>CCT!S32</f>
        <v>5</v>
      </c>
      <c r="AI31" s="133">
        <f>CEPLAN!S32</f>
        <v>0</v>
      </c>
      <c r="AJ31" s="133">
        <f>CEAVI!S32</f>
        <v>6</v>
      </c>
      <c r="AK31" s="133">
        <f>CAV!S32</f>
        <v>0</v>
      </c>
      <c r="AL31" s="133">
        <f>CEO!S32</f>
        <v>0</v>
      </c>
      <c r="AM31" s="133">
        <f>CESMO!S32</f>
        <v>2</v>
      </c>
      <c r="AN31" s="147">
        <f>'Reitoria-SETIC'!L32</f>
        <v>0</v>
      </c>
      <c r="AO31" s="147">
        <f>'Reit - PROEX-PROPPG'!L32</f>
        <v>0</v>
      </c>
      <c r="AP31" s="147">
        <f>'Reit - BU'!L32</f>
        <v>0</v>
      </c>
      <c r="AQ31" s="147">
        <f>ESAG!L32</f>
        <v>0</v>
      </c>
      <c r="AR31" s="147">
        <f>CEART!L32</f>
        <v>0</v>
      </c>
      <c r="AS31" s="147">
        <f>FAED!L32</f>
        <v>0</v>
      </c>
      <c r="AT31" s="147">
        <f>CEAD!L32</f>
        <v>0</v>
      </c>
      <c r="AU31" s="147">
        <f>CEFID!L32</f>
        <v>0</v>
      </c>
      <c r="AV31" s="147">
        <f>CERES!L32</f>
        <v>0</v>
      </c>
      <c r="AW31" s="147">
        <f>CESFI!L32</f>
        <v>0</v>
      </c>
      <c r="AX31" s="147">
        <f>CCT!L32</f>
        <v>0</v>
      </c>
      <c r="AY31" s="147">
        <f>CEPLAN!L32</f>
        <v>0</v>
      </c>
      <c r="AZ31" s="147">
        <f>CEAVI!L32</f>
        <v>0</v>
      </c>
      <c r="BA31" s="147">
        <f>CAV!L32</f>
        <v>0</v>
      </c>
      <c r="BB31" s="147">
        <f>CEO!L32</f>
        <v>0</v>
      </c>
      <c r="BC31" s="148">
        <f>CESMO!L32</f>
        <v>0</v>
      </c>
      <c r="BD31" s="153">
        <f>IF('Reitoria-SETIC'!K32 = 0,0,'Reitoria-SETIC'!M32/'Reitoria-SETIC'!K32)</f>
        <v>0</v>
      </c>
      <c r="BE31" s="153">
        <f>IF('Reit - PROEX-PROPPG'!K32 = 0,0,'Reit - PROEX-PROPPG'!M32/'Reit - PROEX-PROPPG'!K32)</f>
        <v>0</v>
      </c>
      <c r="BF31" s="153">
        <f>IF('Reit - BU'!K32 = 0,0,'Reit - BU'!M32/'Reit - BU'!K32)</f>
        <v>0</v>
      </c>
      <c r="BG31" s="153">
        <f>IF(ESAG!K32 = 0,0,ESAG!M32/ESAG!K32)</f>
        <v>0</v>
      </c>
      <c r="BH31" s="153">
        <f>IF(CEART!K32 = 0,0,CEART!M32/CEART!K32)</f>
        <v>0</v>
      </c>
      <c r="BI31" s="153">
        <f>IF(FAED!K32 = 0,0,FAED!M32/FAED!K32)</f>
        <v>0</v>
      </c>
      <c r="BJ31" s="153">
        <f>IF(CEAD!K32 = 0,0,CEAD!M32/CEAD!K32)</f>
        <v>0</v>
      </c>
      <c r="BK31" s="153">
        <f>IF(CEFID!K32 = 0,0,CEFID!M32/CEFID!K32)</f>
        <v>0</v>
      </c>
      <c r="BL31" s="153">
        <f>IF(CERES!K32 = 0,0,CERES!M32/CERES!K32)</f>
        <v>0</v>
      </c>
      <c r="BM31" s="153">
        <f>IF(CESFI!K32 = 0,0,CESFI!M32/CESFI!K32)</f>
        <v>0</v>
      </c>
      <c r="BN31" s="153">
        <f>IF(CCT!K32 = 0,0,CCT!M32/CCT!K32)</f>
        <v>0</v>
      </c>
      <c r="BO31" s="153">
        <f>IF(CEPLAN!K32 = 0,0,CEPLAN!M32/CEPLAN!K32)</f>
        <v>0</v>
      </c>
      <c r="BP31" s="153">
        <f>IF(CEAVI!K32 = 0,0,CEAVI!M32/CEAVI!K32)</f>
        <v>0</v>
      </c>
      <c r="BQ31" s="153">
        <f>IF(CAV!K32 = 0,0,CAV!M32/CAV!K32)</f>
        <v>0</v>
      </c>
      <c r="BR31" s="153">
        <f>IF(CEO!K32 = 0,0,CEO!M32/CEO!K32)</f>
        <v>0</v>
      </c>
      <c r="BS31" s="153">
        <f>IF(CESMO!K32 = 0,0,CESMO!M32/CESMO!K32)</f>
        <v>0</v>
      </c>
    </row>
    <row r="32" spans="1:71" x14ac:dyDescent="0.2">
      <c r="A32" s="140">
        <v>39</v>
      </c>
      <c r="B32" s="149">
        <f>GESTOR!L33/GESTOR!J33</f>
        <v>0</v>
      </c>
      <c r="C32" s="130">
        <f>'(CARONA)'!AA33/'(CARONA)'!K33</f>
        <v>2</v>
      </c>
      <c r="D32" s="131">
        <f>'(CARONA)'!N33/'(CARONA)'!K33</f>
        <v>0.5</v>
      </c>
      <c r="E32" s="131">
        <f>'(CARONA)'!Q33/'(CARONA)'!K33</f>
        <v>0.5</v>
      </c>
      <c r="F32" s="131">
        <f>'(CARONA)'!T33/'(CARONA)'!K33</f>
        <v>0.5</v>
      </c>
      <c r="G32" s="131">
        <f>'(CARONA)'!W33/'(CARONA)'!K33</f>
        <v>0.5</v>
      </c>
      <c r="H32" s="132">
        <f>'Reitoria-SETIC'!O33</f>
        <v>0</v>
      </c>
      <c r="I32" s="132">
        <f>'Reit - PROEX-PROPPG'!O33</f>
        <v>0</v>
      </c>
      <c r="J32" s="132">
        <f>'Reit - BU'!O33</f>
        <v>0</v>
      </c>
      <c r="K32" s="132">
        <f>ESAG!O33</f>
        <v>0</v>
      </c>
      <c r="L32" s="132">
        <f>CEART!O33</f>
        <v>0</v>
      </c>
      <c r="M32" s="132">
        <f>FAED!O33</f>
        <v>0</v>
      </c>
      <c r="N32" s="132">
        <f>CEAD!O33</f>
        <v>0</v>
      </c>
      <c r="O32" s="132">
        <f>CEFID!O33</f>
        <v>1</v>
      </c>
      <c r="P32" s="132">
        <f>CERES!O33</f>
        <v>0</v>
      </c>
      <c r="Q32" s="132">
        <f>CESFI!O33</f>
        <v>0</v>
      </c>
      <c r="R32" s="132">
        <f>CCT!O33</f>
        <v>0</v>
      </c>
      <c r="S32" s="132">
        <f>CEPLAN!O33</f>
        <v>0</v>
      </c>
      <c r="T32" s="132">
        <f>CEAVI!O33</f>
        <v>0</v>
      </c>
      <c r="U32" s="132">
        <f>CAV!O33</f>
        <v>0</v>
      </c>
      <c r="V32" s="132">
        <f>CEO!O33</f>
        <v>0</v>
      </c>
      <c r="W32" s="132">
        <f>CESMO!O33</f>
        <v>0</v>
      </c>
      <c r="X32" s="133">
        <f>'Reitoria-SETIC'!S33</f>
        <v>0</v>
      </c>
      <c r="Y32" s="133">
        <f>'Reit - PROEX-PROPPG'!S33</f>
        <v>0</v>
      </c>
      <c r="Z32" s="133">
        <f>'Reit - BU'!S33</f>
        <v>0</v>
      </c>
      <c r="AA32" s="133">
        <f>ESAG!S33</f>
        <v>0</v>
      </c>
      <c r="AB32" s="133">
        <f>CEART!S33</f>
        <v>0</v>
      </c>
      <c r="AC32" s="133">
        <f>FAED!S33</f>
        <v>0</v>
      </c>
      <c r="AD32" s="133">
        <f>CEAD!S33</f>
        <v>0</v>
      </c>
      <c r="AE32" s="133">
        <f>CEFID!S33</f>
        <v>5</v>
      </c>
      <c r="AF32" s="133">
        <f>CERES!S33</f>
        <v>2</v>
      </c>
      <c r="AG32" s="133">
        <f>CESFI!S33</f>
        <v>0</v>
      </c>
      <c r="AH32" s="133">
        <f>CCT!S33</f>
        <v>3</v>
      </c>
      <c r="AI32" s="133">
        <f>CEPLAN!S33</f>
        <v>0</v>
      </c>
      <c r="AJ32" s="133">
        <f>CEAVI!S33</f>
        <v>0</v>
      </c>
      <c r="AK32" s="133">
        <f>CAV!S33</f>
        <v>0</v>
      </c>
      <c r="AL32" s="133">
        <f>CEO!S33</f>
        <v>0</v>
      </c>
      <c r="AM32" s="133">
        <f>CESMO!S33</f>
        <v>2</v>
      </c>
      <c r="AN32" s="147">
        <f>'Reitoria-SETIC'!L33</f>
        <v>0</v>
      </c>
      <c r="AO32" s="147">
        <f>'Reit - PROEX-PROPPG'!L33</f>
        <v>0</v>
      </c>
      <c r="AP32" s="147">
        <f>'Reit - BU'!L33</f>
        <v>0</v>
      </c>
      <c r="AQ32" s="147">
        <f>ESAG!L33</f>
        <v>0</v>
      </c>
      <c r="AR32" s="147">
        <f>CEART!L33</f>
        <v>0</v>
      </c>
      <c r="AS32" s="147">
        <f>FAED!L33</f>
        <v>0</v>
      </c>
      <c r="AT32" s="147">
        <f>CEAD!L33</f>
        <v>0</v>
      </c>
      <c r="AU32" s="147">
        <f>CEFID!L33</f>
        <v>0</v>
      </c>
      <c r="AV32" s="147">
        <f>CERES!L33</f>
        <v>0</v>
      </c>
      <c r="AW32" s="147">
        <f>CESFI!L33</f>
        <v>0</v>
      </c>
      <c r="AX32" s="147">
        <f>CCT!L33</f>
        <v>0</v>
      </c>
      <c r="AY32" s="147">
        <f>CEPLAN!L33</f>
        <v>0</v>
      </c>
      <c r="AZ32" s="147">
        <f>CEAVI!L33</f>
        <v>0</v>
      </c>
      <c r="BA32" s="147">
        <f>CAV!L33</f>
        <v>0</v>
      </c>
      <c r="BB32" s="147">
        <f>CEO!L33</f>
        <v>0</v>
      </c>
      <c r="BC32" s="148">
        <f>CESMO!L33</f>
        <v>0</v>
      </c>
      <c r="BD32" s="153">
        <f>IF('Reitoria-SETIC'!K33 = 0,0,'Reitoria-SETIC'!M33/'Reitoria-SETIC'!K33)</f>
        <v>0</v>
      </c>
      <c r="BE32" s="153">
        <f>IF('Reit - PROEX-PROPPG'!K33 = 0,0,'Reit - PROEX-PROPPG'!M33/'Reit - PROEX-PROPPG'!K33)</f>
        <v>0</v>
      </c>
      <c r="BF32" s="153">
        <f>IF('Reit - BU'!K33 = 0,0,'Reit - BU'!M33/'Reit - BU'!K33)</f>
        <v>0</v>
      </c>
      <c r="BG32" s="153">
        <f>IF(ESAG!K33 = 0,0,ESAG!M33/ESAG!K33)</f>
        <v>0</v>
      </c>
      <c r="BH32" s="153">
        <f>IF(CEART!K33 = 0,0,CEART!M33/CEART!K33)</f>
        <v>0</v>
      </c>
      <c r="BI32" s="153">
        <f>IF(FAED!K33 = 0,0,FAED!M33/FAED!K33)</f>
        <v>0</v>
      </c>
      <c r="BJ32" s="153">
        <f>IF(CEAD!K33 = 0,0,CEAD!M33/CEAD!K33)</f>
        <v>0</v>
      </c>
      <c r="BK32" s="153">
        <f>IF(CEFID!K33 = 0,0,CEFID!M33/CEFID!K33)</f>
        <v>0</v>
      </c>
      <c r="BL32" s="153">
        <f>IF(CERES!K33 = 0,0,CERES!M33/CERES!K33)</f>
        <v>0</v>
      </c>
      <c r="BM32" s="153">
        <f>IF(CESFI!K33 = 0,0,CESFI!M33/CESFI!K33)</f>
        <v>0</v>
      </c>
      <c r="BN32" s="153">
        <f>IF(CCT!K33 = 0,0,CCT!M33/CCT!K33)</f>
        <v>0</v>
      </c>
      <c r="BO32" s="153">
        <f>IF(CEPLAN!K33 = 0,0,CEPLAN!M33/CEPLAN!K33)</f>
        <v>0</v>
      </c>
      <c r="BP32" s="153">
        <f>IF(CEAVI!K33 = 0,0,CEAVI!M33/CEAVI!K33)</f>
        <v>0</v>
      </c>
      <c r="BQ32" s="153">
        <f>IF(CAV!K33 = 0,0,CAV!M33/CAV!K33)</f>
        <v>0</v>
      </c>
      <c r="BR32" s="153">
        <f>IF(CEO!K33 = 0,0,CEO!M33/CEO!K33)</f>
        <v>0</v>
      </c>
      <c r="BS32" s="153">
        <f>IF(CESMO!K33 = 0,0,CESMO!M33/CESMO!K33)</f>
        <v>0</v>
      </c>
    </row>
    <row r="33" spans="1:71" x14ac:dyDescent="0.2">
      <c r="A33" s="139">
        <v>59</v>
      </c>
      <c r="B33" s="146">
        <f>GESTOR!L34/GESTOR!J34</f>
        <v>0.21917808219178081</v>
      </c>
      <c r="C33" s="130">
        <f>'(CARONA)'!AA34/'(CARONA)'!K34</f>
        <v>2</v>
      </c>
      <c r="D33" s="131">
        <f>'(CARONA)'!N34/'(CARONA)'!K34</f>
        <v>0.5</v>
      </c>
      <c r="E33" s="131">
        <f>'(CARONA)'!Q34/'(CARONA)'!K34</f>
        <v>0.5</v>
      </c>
      <c r="F33" s="131">
        <f>'(CARONA)'!T34/'(CARONA)'!K34</f>
        <v>0.5</v>
      </c>
      <c r="G33" s="131">
        <f>'(CARONA)'!W34/'(CARONA)'!K34</f>
        <v>0.5</v>
      </c>
      <c r="H33" s="132">
        <f>'Reitoria-SETIC'!O34</f>
        <v>40</v>
      </c>
      <c r="I33" s="132">
        <f>'Reit - PROEX-PROPPG'!O34</f>
        <v>0</v>
      </c>
      <c r="J33" s="132">
        <f>'Reit - BU'!O34</f>
        <v>0</v>
      </c>
      <c r="K33" s="132">
        <f>ESAG!O34</f>
        <v>5</v>
      </c>
      <c r="L33" s="132">
        <f>CEART!O34</f>
        <v>6</v>
      </c>
      <c r="M33" s="132">
        <f>FAED!O34</f>
        <v>8</v>
      </c>
      <c r="N33" s="132">
        <f>CEAD!O34</f>
        <v>12</v>
      </c>
      <c r="O33" s="132">
        <f>CEFID!O34</f>
        <v>7</v>
      </c>
      <c r="P33" s="132">
        <f>CERES!O34</f>
        <v>0</v>
      </c>
      <c r="Q33" s="132">
        <f>CESFI!O34</f>
        <v>5</v>
      </c>
      <c r="R33" s="132">
        <f>CCT!O34</f>
        <v>62</v>
      </c>
      <c r="S33" s="132">
        <f>CEPLAN!O34</f>
        <v>20</v>
      </c>
      <c r="T33" s="132">
        <f>CEAVI!O34</f>
        <v>10</v>
      </c>
      <c r="U33" s="132">
        <f>CAV!O34</f>
        <v>5</v>
      </c>
      <c r="V33" s="132">
        <f>CEO!O34</f>
        <v>0</v>
      </c>
      <c r="W33" s="132">
        <f>CESMO!O34</f>
        <v>0</v>
      </c>
      <c r="X33" s="133">
        <f>'Reitoria-SETIC'!S34</f>
        <v>0</v>
      </c>
      <c r="Y33" s="133">
        <f>'Reit - PROEX-PROPPG'!S34</f>
        <v>0</v>
      </c>
      <c r="Z33" s="133">
        <f>'Reit - BU'!S34</f>
        <v>0</v>
      </c>
      <c r="AA33" s="133">
        <f>ESAG!S34</f>
        <v>20</v>
      </c>
      <c r="AB33" s="133">
        <f>CEART!S34</f>
        <v>25</v>
      </c>
      <c r="AC33" s="133">
        <f>FAED!S34</f>
        <v>32</v>
      </c>
      <c r="AD33" s="133">
        <f>CEAD!S34</f>
        <v>50</v>
      </c>
      <c r="AE33" s="133">
        <f>CEFID!S34</f>
        <v>30</v>
      </c>
      <c r="AF33" s="133">
        <f>CERES!S34</f>
        <v>0</v>
      </c>
      <c r="AG33" s="133">
        <f>CESFI!S34</f>
        <v>20</v>
      </c>
      <c r="AH33" s="133">
        <f>CCT!S34</f>
        <v>250</v>
      </c>
      <c r="AI33" s="133">
        <f>CEPLAN!S34</f>
        <v>80</v>
      </c>
      <c r="AJ33" s="133">
        <f>CEAVI!S34</f>
        <v>42</v>
      </c>
      <c r="AK33" s="133">
        <f>CAV!S34</f>
        <v>20</v>
      </c>
      <c r="AL33" s="133">
        <f>CEO!S34</f>
        <v>1</v>
      </c>
      <c r="AM33" s="133">
        <f>CESMO!S34</f>
        <v>0</v>
      </c>
      <c r="AN33" s="147">
        <f>'Reitoria-SETIC'!L34</f>
        <v>160</v>
      </c>
      <c r="AO33" s="147">
        <f>'Reit - PROEX-PROPPG'!L34</f>
        <v>0</v>
      </c>
      <c r="AP33" s="147">
        <f>'Reit - BU'!L34</f>
        <v>0</v>
      </c>
      <c r="AQ33" s="147">
        <f>ESAG!L34</f>
        <v>0</v>
      </c>
      <c r="AR33" s="147">
        <f>CEART!L34</f>
        <v>0</v>
      </c>
      <c r="AS33" s="147">
        <f>FAED!L34</f>
        <v>0</v>
      </c>
      <c r="AT33" s="147">
        <f>CEAD!L34</f>
        <v>0</v>
      </c>
      <c r="AU33" s="147">
        <f>CEFID!L34</f>
        <v>0</v>
      </c>
      <c r="AV33" s="147">
        <f>CERES!L34</f>
        <v>0</v>
      </c>
      <c r="AW33" s="147">
        <f>CESFI!L34</f>
        <v>0</v>
      </c>
      <c r="AX33" s="147">
        <f>CCT!L34</f>
        <v>0</v>
      </c>
      <c r="AY33" s="147">
        <f>CEPLAN!L34</f>
        <v>0</v>
      </c>
      <c r="AZ33" s="147">
        <f>CEAVI!L34</f>
        <v>0</v>
      </c>
      <c r="BA33" s="147">
        <f>CAV!L34</f>
        <v>0</v>
      </c>
      <c r="BB33" s="147">
        <f>CEO!L34</f>
        <v>0</v>
      </c>
      <c r="BC33" s="148">
        <f>CESMO!L34</f>
        <v>0</v>
      </c>
      <c r="BD33" s="153">
        <f>IF('Reitoria-SETIC'!K34 = 0,0,'Reitoria-SETIC'!M34/'Reitoria-SETIC'!K34)</f>
        <v>1</v>
      </c>
      <c r="BE33" s="153">
        <f>IF('Reit - PROEX-PROPPG'!K34 = 0,0,'Reit - PROEX-PROPPG'!M34/'Reit - PROEX-PROPPG'!K34)</f>
        <v>0</v>
      </c>
      <c r="BF33" s="153">
        <f>IF('Reit - BU'!K34 = 0,0,'Reit - BU'!M34/'Reit - BU'!K34)</f>
        <v>0</v>
      </c>
      <c r="BG33" s="153">
        <f>IF(ESAG!K34 = 0,0,ESAG!M34/ESAG!K34)</f>
        <v>0</v>
      </c>
      <c r="BH33" s="153">
        <f>IF(CEART!K34 = 0,0,CEART!M34/CEART!K34)</f>
        <v>0</v>
      </c>
      <c r="BI33" s="153">
        <f>IF(FAED!K34 = 0,0,FAED!M34/FAED!K34)</f>
        <v>0</v>
      </c>
      <c r="BJ33" s="153">
        <f>IF(CEAD!K34 = 0,0,CEAD!M34/CEAD!K34)</f>
        <v>0</v>
      </c>
      <c r="BK33" s="153">
        <f>IF(CEFID!K34 = 0,0,CEFID!M34/CEFID!K34)</f>
        <v>0</v>
      </c>
      <c r="BL33" s="153">
        <f>IF(CERES!K34 = 0,0,CERES!M34/CERES!K34)</f>
        <v>0</v>
      </c>
      <c r="BM33" s="153">
        <f>IF(CESFI!K34 = 0,0,CESFI!M34/CESFI!K34)</f>
        <v>0</v>
      </c>
      <c r="BN33" s="153">
        <f>IF(CCT!K34 = 0,0,CCT!M34/CCT!K34)</f>
        <v>0</v>
      </c>
      <c r="BO33" s="153">
        <f>IF(CEPLAN!K34 = 0,0,CEPLAN!M34/CEPLAN!K34)</f>
        <v>0</v>
      </c>
      <c r="BP33" s="153">
        <f>IF(CEAVI!K34 = 0,0,CEAVI!M34/CEAVI!K34)</f>
        <v>0</v>
      </c>
      <c r="BQ33" s="153">
        <f>IF(CAV!K34 = 0,0,CAV!M34/CAV!K34)</f>
        <v>0</v>
      </c>
      <c r="BR33" s="153">
        <f>IF(CEO!K34 = 0,0,CEO!M34/CEO!K34)</f>
        <v>0</v>
      </c>
      <c r="BS33" s="153">
        <f>IF(CESMO!K34 = 0,0,CESMO!M34/CESMO!K34)</f>
        <v>0</v>
      </c>
    </row>
    <row r="34" spans="1:71" x14ac:dyDescent="0.2">
      <c r="A34" s="140">
        <v>60</v>
      </c>
      <c r="B34" s="149">
        <f>GESTOR!L35/GESTOR!J35</f>
        <v>0.26446280991735538</v>
      </c>
      <c r="C34" s="130">
        <f>'(CARONA)'!AA35/'(CARONA)'!K35</f>
        <v>2</v>
      </c>
      <c r="D34" s="131">
        <f>'(CARONA)'!N35/'(CARONA)'!K35</f>
        <v>0.49917355371900829</v>
      </c>
      <c r="E34" s="131">
        <f>'(CARONA)'!Q35/'(CARONA)'!K35</f>
        <v>0.49917355371900829</v>
      </c>
      <c r="F34" s="131">
        <f>'(CARONA)'!T35/'(CARONA)'!K35</f>
        <v>0.49917355371900829</v>
      </c>
      <c r="G34" s="131">
        <f>'(CARONA)'!W35/'(CARONA)'!K35</f>
        <v>0.49917355371900829</v>
      </c>
      <c r="H34" s="132">
        <f>'Reitoria-SETIC'!O35</f>
        <v>40</v>
      </c>
      <c r="I34" s="132">
        <f>'Reit - PROEX-PROPPG'!O35</f>
        <v>0</v>
      </c>
      <c r="J34" s="132">
        <f>'Reit - BU'!O35</f>
        <v>0</v>
      </c>
      <c r="K34" s="132">
        <f>ESAG!O35</f>
        <v>5</v>
      </c>
      <c r="L34" s="132">
        <f>CEART!O35</f>
        <v>0</v>
      </c>
      <c r="M34" s="132">
        <f>FAED!O35</f>
        <v>5</v>
      </c>
      <c r="N34" s="132">
        <f>CEAD!O35</f>
        <v>25</v>
      </c>
      <c r="O34" s="132">
        <f>CEFID!O35</f>
        <v>1</v>
      </c>
      <c r="P34" s="132">
        <f>CERES!O35</f>
        <v>0</v>
      </c>
      <c r="Q34" s="132">
        <f>CESFI!O35</f>
        <v>5</v>
      </c>
      <c r="R34" s="132">
        <f>CCT!O35</f>
        <v>40</v>
      </c>
      <c r="S34" s="132">
        <f>CEPLAN!O35</f>
        <v>12</v>
      </c>
      <c r="T34" s="132">
        <f>CEAVI!O35</f>
        <v>0</v>
      </c>
      <c r="U34" s="132">
        <f>CAV!O35</f>
        <v>5</v>
      </c>
      <c r="V34" s="132">
        <f>CEO!O35</f>
        <v>10</v>
      </c>
      <c r="W34" s="132">
        <f>CESMO!O35</f>
        <v>2</v>
      </c>
      <c r="X34" s="133">
        <f>'Reitoria-SETIC'!S35</f>
        <v>0</v>
      </c>
      <c r="Y34" s="133">
        <f>'Reit - PROEX-PROPPG'!S35</f>
        <v>0</v>
      </c>
      <c r="Z34" s="133">
        <f>'Reit - BU'!S35</f>
        <v>0</v>
      </c>
      <c r="AA34" s="133">
        <f>ESAG!S35</f>
        <v>20</v>
      </c>
      <c r="AB34" s="133">
        <f>CEART!S35</f>
        <v>0</v>
      </c>
      <c r="AC34" s="133">
        <f>FAED!S35</f>
        <v>21</v>
      </c>
      <c r="AD34" s="133">
        <f>CEAD!S35</f>
        <v>100</v>
      </c>
      <c r="AE34" s="133">
        <f>CEFID!S35</f>
        <v>4</v>
      </c>
      <c r="AF34" s="133">
        <f>CERES!S35</f>
        <v>0</v>
      </c>
      <c r="AG34" s="133">
        <f>CESFI!S35</f>
        <v>20</v>
      </c>
      <c r="AH34" s="133">
        <f>CCT!S35</f>
        <v>160</v>
      </c>
      <c r="AI34" s="133">
        <f>CEPLAN!S35</f>
        <v>50</v>
      </c>
      <c r="AJ34" s="133">
        <f>CEAVI!S35</f>
        <v>0</v>
      </c>
      <c r="AK34" s="133">
        <f>CAV!S35</f>
        <v>20</v>
      </c>
      <c r="AL34" s="133">
        <f>CEO!S35</f>
        <v>40</v>
      </c>
      <c r="AM34" s="133">
        <f>CESMO!S35</f>
        <v>10</v>
      </c>
      <c r="AN34" s="147">
        <f>'Reitoria-SETIC'!L35</f>
        <v>160</v>
      </c>
      <c r="AO34" s="147">
        <f>'Reit - PROEX-PROPPG'!L35</f>
        <v>0</v>
      </c>
      <c r="AP34" s="147">
        <f>'Reit - BU'!L35</f>
        <v>0</v>
      </c>
      <c r="AQ34" s="147">
        <f>ESAG!L35</f>
        <v>0</v>
      </c>
      <c r="AR34" s="147">
        <f>CEART!L35</f>
        <v>0</v>
      </c>
      <c r="AS34" s="147">
        <f>FAED!L35</f>
        <v>0</v>
      </c>
      <c r="AT34" s="147">
        <f>CEAD!L35</f>
        <v>0</v>
      </c>
      <c r="AU34" s="147">
        <f>CEFID!L35</f>
        <v>0</v>
      </c>
      <c r="AV34" s="147">
        <f>CERES!L35</f>
        <v>0</v>
      </c>
      <c r="AW34" s="147">
        <f>CESFI!L35</f>
        <v>0</v>
      </c>
      <c r="AX34" s="147">
        <f>CCT!L35</f>
        <v>0</v>
      </c>
      <c r="AY34" s="147">
        <f>CEPLAN!L35</f>
        <v>0</v>
      </c>
      <c r="AZ34" s="147">
        <f>CEAVI!L35</f>
        <v>0</v>
      </c>
      <c r="BA34" s="147">
        <f>CAV!L35</f>
        <v>0</v>
      </c>
      <c r="BB34" s="147">
        <f>CEO!L35</f>
        <v>0</v>
      </c>
      <c r="BC34" s="148">
        <f>CESMO!L35</f>
        <v>0</v>
      </c>
      <c r="BD34" s="153">
        <f>IF('Reitoria-SETIC'!K35 = 0,0,'Reitoria-SETIC'!M35/'Reitoria-SETIC'!K35)</f>
        <v>1</v>
      </c>
      <c r="BE34" s="153">
        <f>IF('Reit - PROEX-PROPPG'!K35 = 0,0,'Reit - PROEX-PROPPG'!M35/'Reit - PROEX-PROPPG'!K35)</f>
        <v>0</v>
      </c>
      <c r="BF34" s="153">
        <f>IF('Reit - BU'!K35 = 0,0,'Reit - BU'!M35/'Reit - BU'!K35)</f>
        <v>0</v>
      </c>
      <c r="BG34" s="153">
        <f>IF(ESAG!K35 = 0,0,ESAG!M35/ESAG!K35)</f>
        <v>0</v>
      </c>
      <c r="BH34" s="153">
        <f>IF(CEART!K35 = 0,0,CEART!M35/CEART!K35)</f>
        <v>0</v>
      </c>
      <c r="BI34" s="153">
        <f>IF(FAED!K35 = 0,0,FAED!M35/FAED!K35)</f>
        <v>0</v>
      </c>
      <c r="BJ34" s="153">
        <f>IF(CEAD!K35 = 0,0,CEAD!M35/CEAD!K35)</f>
        <v>0</v>
      </c>
      <c r="BK34" s="153">
        <f>IF(CEFID!K35 = 0,0,CEFID!M35/CEFID!K35)</f>
        <v>0</v>
      </c>
      <c r="BL34" s="153">
        <f>IF(CERES!K35 = 0,0,CERES!M35/CERES!K35)</f>
        <v>0</v>
      </c>
      <c r="BM34" s="153">
        <f>IF(CESFI!K35 = 0,0,CESFI!M35/CESFI!K35)</f>
        <v>0</v>
      </c>
      <c r="BN34" s="153">
        <f>IF(CCT!K35 = 0,0,CCT!M35/CCT!K35)</f>
        <v>0</v>
      </c>
      <c r="BO34" s="153">
        <f>IF(CEPLAN!K35 = 0,0,CEPLAN!M35/CEPLAN!K35)</f>
        <v>0</v>
      </c>
      <c r="BP34" s="153">
        <f>IF(CEAVI!K35 = 0,0,CEAVI!M35/CEAVI!K35)</f>
        <v>0</v>
      </c>
      <c r="BQ34" s="153">
        <f>IF(CAV!K35 = 0,0,CAV!M35/CAV!K35)</f>
        <v>0</v>
      </c>
      <c r="BR34" s="153">
        <f>IF(CEO!K35 = 0,0,CEO!M35/CEO!K35)</f>
        <v>0</v>
      </c>
      <c r="BS34" s="153">
        <f>IF(CESMO!K35 = 0,0,CESMO!M35/CESMO!K35)</f>
        <v>0</v>
      </c>
    </row>
    <row r="35" spans="1:71" x14ac:dyDescent="0.2">
      <c r="A35" s="139">
        <v>61</v>
      </c>
      <c r="B35" s="146">
        <f>GESTOR!L36/GESTOR!J36</f>
        <v>0</v>
      </c>
      <c r="C35" s="130">
        <f>'(CARONA)'!AA36/'(CARONA)'!K36</f>
        <v>2</v>
      </c>
      <c r="D35" s="131">
        <f>'(CARONA)'!N36/'(CARONA)'!K36</f>
        <v>0.5</v>
      </c>
      <c r="E35" s="131">
        <f>'(CARONA)'!Q36/'(CARONA)'!K36</f>
        <v>0.5</v>
      </c>
      <c r="F35" s="131">
        <f>'(CARONA)'!T36/'(CARONA)'!K36</f>
        <v>0.5</v>
      </c>
      <c r="G35" s="131">
        <f>'(CARONA)'!W36/'(CARONA)'!K36</f>
        <v>0.5</v>
      </c>
      <c r="H35" s="132">
        <f>'Reitoria-SETIC'!O36</f>
        <v>0</v>
      </c>
      <c r="I35" s="132">
        <f>'Reit - PROEX-PROPPG'!O36</f>
        <v>0</v>
      </c>
      <c r="J35" s="132">
        <f>'Reit - BU'!O36</f>
        <v>0</v>
      </c>
      <c r="K35" s="132">
        <f>ESAG!O36</f>
        <v>5</v>
      </c>
      <c r="L35" s="132">
        <f>CEART!O36</f>
        <v>3</v>
      </c>
      <c r="M35" s="132">
        <f>FAED!O36</f>
        <v>0</v>
      </c>
      <c r="N35" s="132">
        <f>CEAD!O36</f>
        <v>1</v>
      </c>
      <c r="O35" s="132">
        <f>CEFID!O36</f>
        <v>0</v>
      </c>
      <c r="P35" s="132">
        <f>CERES!O36</f>
        <v>7</v>
      </c>
      <c r="Q35" s="132">
        <f>CESFI!O36</f>
        <v>0</v>
      </c>
      <c r="R35" s="132">
        <f>CCT!O36</f>
        <v>0</v>
      </c>
      <c r="S35" s="132">
        <f>CEPLAN!O36</f>
        <v>0</v>
      </c>
      <c r="T35" s="132">
        <f>CEAVI!O36</f>
        <v>0</v>
      </c>
      <c r="U35" s="132">
        <f>CAV!O36</f>
        <v>0</v>
      </c>
      <c r="V35" s="132">
        <f>CEO!O36</f>
        <v>2</v>
      </c>
      <c r="W35" s="132">
        <f>CESMO!O36</f>
        <v>5</v>
      </c>
      <c r="X35" s="133">
        <f>'Reitoria-SETIC'!S36</f>
        <v>0</v>
      </c>
      <c r="Y35" s="133">
        <f>'Reit - PROEX-PROPPG'!S36</f>
        <v>0</v>
      </c>
      <c r="Z35" s="133">
        <f>'Reit - BU'!S36</f>
        <v>0</v>
      </c>
      <c r="AA35" s="133">
        <f>ESAG!S36</f>
        <v>20</v>
      </c>
      <c r="AB35" s="133">
        <f>CEART!S36</f>
        <v>12</v>
      </c>
      <c r="AC35" s="133">
        <f>FAED!S36</f>
        <v>0</v>
      </c>
      <c r="AD35" s="133">
        <f>CEAD!S36</f>
        <v>5</v>
      </c>
      <c r="AE35" s="133">
        <f>CEFID!S36</f>
        <v>0</v>
      </c>
      <c r="AF35" s="133">
        <f>CERES!S36</f>
        <v>30</v>
      </c>
      <c r="AG35" s="133">
        <f>CESFI!S36</f>
        <v>0</v>
      </c>
      <c r="AH35" s="133">
        <f>CCT!S36</f>
        <v>3</v>
      </c>
      <c r="AI35" s="133">
        <f>CEPLAN!S36</f>
        <v>0</v>
      </c>
      <c r="AJ35" s="133">
        <f>CEAVI!S36</f>
        <v>0</v>
      </c>
      <c r="AK35" s="133">
        <f>CAV!S36</f>
        <v>0</v>
      </c>
      <c r="AL35" s="133">
        <f>CEO!S36</f>
        <v>8</v>
      </c>
      <c r="AM35" s="133">
        <f>CESMO!S36</f>
        <v>20</v>
      </c>
      <c r="AN35" s="147">
        <f>'Reitoria-SETIC'!L36</f>
        <v>0</v>
      </c>
      <c r="AO35" s="147">
        <f>'Reit - PROEX-PROPPG'!L36</f>
        <v>0</v>
      </c>
      <c r="AP35" s="147">
        <f>'Reit - BU'!L36</f>
        <v>0</v>
      </c>
      <c r="AQ35" s="147">
        <f>ESAG!L36</f>
        <v>0</v>
      </c>
      <c r="AR35" s="147">
        <f>CEART!L36</f>
        <v>0</v>
      </c>
      <c r="AS35" s="147">
        <f>FAED!L36</f>
        <v>0</v>
      </c>
      <c r="AT35" s="147">
        <f>CEAD!L36</f>
        <v>0</v>
      </c>
      <c r="AU35" s="147">
        <f>CEFID!L36</f>
        <v>0</v>
      </c>
      <c r="AV35" s="147">
        <f>CERES!L36</f>
        <v>0</v>
      </c>
      <c r="AW35" s="147">
        <f>CESFI!L36</f>
        <v>0</v>
      </c>
      <c r="AX35" s="147">
        <f>CCT!L36</f>
        <v>0</v>
      </c>
      <c r="AY35" s="147">
        <f>CEPLAN!L36</f>
        <v>0</v>
      </c>
      <c r="AZ35" s="147">
        <f>CEAVI!L36</f>
        <v>0</v>
      </c>
      <c r="BA35" s="147">
        <f>CAV!L36</f>
        <v>0</v>
      </c>
      <c r="BB35" s="147">
        <f>CEO!L36</f>
        <v>0</v>
      </c>
      <c r="BC35" s="148">
        <f>CESMO!L36</f>
        <v>0</v>
      </c>
      <c r="BD35" s="153">
        <f>IF('Reitoria-SETIC'!K36 = 0,0,'Reitoria-SETIC'!M36/'Reitoria-SETIC'!K36)</f>
        <v>0</v>
      </c>
      <c r="BE35" s="153">
        <f>IF('Reit - PROEX-PROPPG'!K36 = 0,0,'Reit - PROEX-PROPPG'!M36/'Reit - PROEX-PROPPG'!K36)</f>
        <v>0</v>
      </c>
      <c r="BF35" s="153">
        <f>IF('Reit - BU'!K36 = 0,0,'Reit - BU'!M36/'Reit - BU'!K36)</f>
        <v>0</v>
      </c>
      <c r="BG35" s="153">
        <f>IF(ESAG!K36 = 0,0,ESAG!M36/ESAG!K36)</f>
        <v>0</v>
      </c>
      <c r="BH35" s="153">
        <f>IF(CEART!K36 = 0,0,CEART!M36/CEART!K36)</f>
        <v>0</v>
      </c>
      <c r="BI35" s="153">
        <f>IF(FAED!K36 = 0,0,FAED!M36/FAED!K36)</f>
        <v>0</v>
      </c>
      <c r="BJ35" s="153">
        <f>IF(CEAD!K36 = 0,0,CEAD!M36/CEAD!K36)</f>
        <v>0</v>
      </c>
      <c r="BK35" s="153">
        <f>IF(CEFID!K36 = 0,0,CEFID!M36/CEFID!K36)</f>
        <v>0</v>
      </c>
      <c r="BL35" s="153">
        <f>IF(CERES!K36 = 0,0,CERES!M36/CERES!K36)</f>
        <v>0</v>
      </c>
      <c r="BM35" s="153">
        <f>IF(CESFI!K36 = 0,0,CESFI!M36/CESFI!K36)</f>
        <v>0</v>
      </c>
      <c r="BN35" s="153">
        <f>IF(CCT!K36 = 0,0,CCT!M36/CCT!K36)</f>
        <v>0</v>
      </c>
      <c r="BO35" s="153">
        <f>IF(CEPLAN!K36 = 0,0,CEPLAN!M36/CEPLAN!K36)</f>
        <v>0</v>
      </c>
      <c r="BP35" s="153">
        <f>IF(CEAVI!K36 = 0,0,CEAVI!M36/CEAVI!K36)</f>
        <v>0</v>
      </c>
      <c r="BQ35" s="153">
        <f>IF(CAV!K36 = 0,0,CAV!M36/CAV!K36)</f>
        <v>0</v>
      </c>
      <c r="BR35" s="153">
        <f>IF(CEO!K36 = 0,0,CEO!M36/CEO!K36)</f>
        <v>0</v>
      </c>
      <c r="BS35" s="153">
        <f>IF(CESMO!K36 = 0,0,CESMO!M36/CESMO!K36)</f>
        <v>0</v>
      </c>
    </row>
    <row r="36" spans="1:71" x14ac:dyDescent="0.2">
      <c r="A36" s="140">
        <v>62</v>
      </c>
      <c r="B36" s="149">
        <f>GESTOR!L37/GESTOR!J37</f>
        <v>0.25806451612903225</v>
      </c>
      <c r="C36" s="130">
        <f>'(CARONA)'!AA37/'(CARONA)'!K37</f>
        <v>2</v>
      </c>
      <c r="D36" s="131">
        <f>'(CARONA)'!N37/'(CARONA)'!K37</f>
        <v>0.5</v>
      </c>
      <c r="E36" s="131">
        <f>'(CARONA)'!Q37/'(CARONA)'!K37</f>
        <v>0.5</v>
      </c>
      <c r="F36" s="131">
        <f>'(CARONA)'!T37/'(CARONA)'!K37</f>
        <v>0.5</v>
      </c>
      <c r="G36" s="131">
        <f>'(CARONA)'!W37/'(CARONA)'!K37</f>
        <v>0.5</v>
      </c>
      <c r="H36" s="132">
        <f>'Reitoria-SETIC'!O37</f>
        <v>4</v>
      </c>
      <c r="I36" s="132">
        <f>'Reit - PROEX-PROPPG'!O37</f>
        <v>0</v>
      </c>
      <c r="J36" s="132">
        <f>'Reit - BU'!O37</f>
        <v>0</v>
      </c>
      <c r="K36" s="132">
        <f>ESAG!O37</f>
        <v>1</v>
      </c>
      <c r="L36" s="132">
        <f>CEART!O37</f>
        <v>0</v>
      </c>
      <c r="M36" s="132">
        <f>FAED!O37</f>
        <v>0</v>
      </c>
      <c r="N36" s="132">
        <f>CEAD!O37</f>
        <v>5</v>
      </c>
      <c r="O36" s="132">
        <f>CEFID!O37</f>
        <v>1</v>
      </c>
      <c r="P36" s="132">
        <f>CERES!O37</f>
        <v>3</v>
      </c>
      <c r="Q36" s="132">
        <f>CESFI!O37</f>
        <v>0</v>
      </c>
      <c r="R36" s="132">
        <f>CCT!O37</f>
        <v>1</v>
      </c>
      <c r="S36" s="132">
        <f>CEPLAN!O37</f>
        <v>0</v>
      </c>
      <c r="T36" s="132">
        <f>CEAVI!O37</f>
        <v>0</v>
      </c>
      <c r="U36" s="132">
        <f>CAV!O37</f>
        <v>0</v>
      </c>
      <c r="V36" s="132">
        <f>CEO!O37</f>
        <v>0</v>
      </c>
      <c r="W36" s="132">
        <f>CESMO!O37</f>
        <v>0</v>
      </c>
      <c r="X36" s="133">
        <f>'Reitoria-SETIC'!S37</f>
        <v>0</v>
      </c>
      <c r="Y36" s="133">
        <f>'Reit - PROEX-PROPPG'!S37</f>
        <v>0</v>
      </c>
      <c r="Z36" s="133">
        <f>'Reit - BU'!S37</f>
        <v>0</v>
      </c>
      <c r="AA36" s="133">
        <f>ESAG!S37</f>
        <v>5</v>
      </c>
      <c r="AB36" s="133">
        <f>CEART!S37</f>
        <v>0</v>
      </c>
      <c r="AC36" s="133">
        <f>FAED!S37</f>
        <v>0</v>
      </c>
      <c r="AD36" s="133">
        <f>CEAD!S37</f>
        <v>20</v>
      </c>
      <c r="AE36" s="133">
        <f>CEFID!S37</f>
        <v>4</v>
      </c>
      <c r="AF36" s="133">
        <f>CERES!S37</f>
        <v>12</v>
      </c>
      <c r="AG36" s="133">
        <f>CESFI!S37</f>
        <v>0</v>
      </c>
      <c r="AH36" s="133">
        <f>CCT!S37</f>
        <v>5</v>
      </c>
      <c r="AI36" s="133">
        <f>CEPLAN!S37</f>
        <v>0</v>
      </c>
      <c r="AJ36" s="133">
        <f>CEAVI!S37</f>
        <v>0</v>
      </c>
      <c r="AK36" s="133">
        <f>CAV!S37</f>
        <v>0</v>
      </c>
      <c r="AL36" s="133">
        <f>CEO!S37</f>
        <v>0</v>
      </c>
      <c r="AM36" s="133">
        <f>CESMO!S37</f>
        <v>0</v>
      </c>
      <c r="AN36" s="147">
        <f>'Reitoria-SETIC'!L37</f>
        <v>16</v>
      </c>
      <c r="AO36" s="147">
        <f>'Reit - PROEX-PROPPG'!L37</f>
        <v>0</v>
      </c>
      <c r="AP36" s="147">
        <f>'Reit - BU'!L37</f>
        <v>0</v>
      </c>
      <c r="AQ36" s="147">
        <f>ESAG!L37</f>
        <v>0</v>
      </c>
      <c r="AR36" s="147">
        <f>CEART!L37</f>
        <v>0</v>
      </c>
      <c r="AS36" s="147">
        <f>FAED!L37</f>
        <v>0</v>
      </c>
      <c r="AT36" s="147">
        <f>CEAD!L37</f>
        <v>0</v>
      </c>
      <c r="AU36" s="147">
        <f>CEFID!L37</f>
        <v>0</v>
      </c>
      <c r="AV36" s="147">
        <f>CERES!L37</f>
        <v>0</v>
      </c>
      <c r="AW36" s="147">
        <f>CESFI!L37</f>
        <v>0</v>
      </c>
      <c r="AX36" s="147">
        <f>CCT!L37</f>
        <v>0</v>
      </c>
      <c r="AY36" s="147">
        <f>CEPLAN!L37</f>
        <v>0</v>
      </c>
      <c r="AZ36" s="147">
        <f>CEAVI!L37</f>
        <v>0</v>
      </c>
      <c r="BA36" s="147">
        <f>CAV!L37</f>
        <v>0</v>
      </c>
      <c r="BB36" s="147">
        <f>CEO!L37</f>
        <v>0</v>
      </c>
      <c r="BC36" s="148">
        <f>CESMO!L37</f>
        <v>0</v>
      </c>
      <c r="BD36" s="153">
        <f>IF('Reitoria-SETIC'!K37 = 0,0,'Reitoria-SETIC'!M37/'Reitoria-SETIC'!K37)</f>
        <v>1</v>
      </c>
      <c r="BE36" s="153">
        <f>IF('Reit - PROEX-PROPPG'!K37 = 0,0,'Reit - PROEX-PROPPG'!M37/'Reit - PROEX-PROPPG'!K37)</f>
        <v>0</v>
      </c>
      <c r="BF36" s="153">
        <f>IF('Reit - BU'!K37 = 0,0,'Reit - BU'!M37/'Reit - BU'!K37)</f>
        <v>0</v>
      </c>
      <c r="BG36" s="153">
        <f>IF(ESAG!K37 = 0,0,ESAG!M37/ESAG!K37)</f>
        <v>0</v>
      </c>
      <c r="BH36" s="153">
        <f>IF(CEART!K37 = 0,0,CEART!M37/CEART!K37)</f>
        <v>0</v>
      </c>
      <c r="BI36" s="153">
        <f>IF(FAED!K37 = 0,0,FAED!M37/FAED!K37)</f>
        <v>0</v>
      </c>
      <c r="BJ36" s="153">
        <f>IF(CEAD!K37 = 0,0,CEAD!M37/CEAD!K37)</f>
        <v>0</v>
      </c>
      <c r="BK36" s="153">
        <f>IF(CEFID!K37 = 0,0,CEFID!M37/CEFID!K37)</f>
        <v>0</v>
      </c>
      <c r="BL36" s="153">
        <f>IF(CERES!K37 = 0,0,CERES!M37/CERES!K37)</f>
        <v>0</v>
      </c>
      <c r="BM36" s="153">
        <f>IF(CESFI!K37 = 0,0,CESFI!M37/CESFI!K37)</f>
        <v>0</v>
      </c>
      <c r="BN36" s="153">
        <f>IF(CCT!K37 = 0,0,CCT!M37/CCT!K37)</f>
        <v>0</v>
      </c>
      <c r="BO36" s="153">
        <f>IF(CEPLAN!K37 = 0,0,CEPLAN!M37/CEPLAN!K37)</f>
        <v>0</v>
      </c>
      <c r="BP36" s="153">
        <f>IF(CEAVI!K37 = 0,0,CEAVI!M37/CEAVI!K37)</f>
        <v>0</v>
      </c>
      <c r="BQ36" s="153">
        <f>IF(CAV!K37 = 0,0,CAV!M37/CAV!K37)</f>
        <v>0</v>
      </c>
      <c r="BR36" s="153">
        <f>IF(CEO!K37 = 0,0,CEO!M37/CEO!K37)</f>
        <v>0</v>
      </c>
      <c r="BS36" s="153">
        <f>IF(CESMO!K37 = 0,0,CESMO!M37/CESMO!K37)</f>
        <v>0</v>
      </c>
    </row>
    <row r="37" spans="1:71" x14ac:dyDescent="0.2">
      <c r="A37" s="139">
        <v>63</v>
      </c>
      <c r="B37" s="146">
        <f>GESTOR!L38/GESTOR!J38</f>
        <v>0</v>
      </c>
      <c r="C37" s="130">
        <f>'(CARONA)'!AA38/'(CARONA)'!K38</f>
        <v>2</v>
      </c>
      <c r="D37" s="131">
        <f>'(CARONA)'!N38/'(CARONA)'!K38</f>
        <v>0.5</v>
      </c>
      <c r="E37" s="131">
        <f>'(CARONA)'!Q38/'(CARONA)'!K38</f>
        <v>0.5</v>
      </c>
      <c r="F37" s="131">
        <f>'(CARONA)'!T38/'(CARONA)'!K38</f>
        <v>0.5</v>
      </c>
      <c r="G37" s="131">
        <f>'(CARONA)'!W38/'(CARONA)'!K38</f>
        <v>0.5</v>
      </c>
      <c r="H37" s="132">
        <f>'Reitoria-SETIC'!O38</f>
        <v>0</v>
      </c>
      <c r="I37" s="132">
        <f>'Reit - PROEX-PROPPG'!O38</f>
        <v>0</v>
      </c>
      <c r="J37" s="132">
        <f>'Reit - BU'!O38</f>
        <v>0</v>
      </c>
      <c r="K37" s="132">
        <f>ESAG!O38</f>
        <v>0</v>
      </c>
      <c r="L37" s="132">
        <f>CEART!O38</f>
        <v>2</v>
      </c>
      <c r="M37" s="132">
        <f>FAED!O38</f>
        <v>0</v>
      </c>
      <c r="N37" s="132">
        <f>CEAD!O38</f>
        <v>1</v>
      </c>
      <c r="O37" s="132">
        <f>CEFID!O38</f>
        <v>1</v>
      </c>
      <c r="P37" s="132">
        <f>CERES!O38</f>
        <v>7</v>
      </c>
      <c r="Q37" s="132">
        <f>CESFI!O38</f>
        <v>0</v>
      </c>
      <c r="R37" s="132">
        <f>CCT!O38</f>
        <v>0</v>
      </c>
      <c r="S37" s="132">
        <f>CEPLAN!O38</f>
        <v>0</v>
      </c>
      <c r="T37" s="132">
        <f>CEAVI!O38</f>
        <v>0</v>
      </c>
      <c r="U37" s="132">
        <f>CAV!O38</f>
        <v>0</v>
      </c>
      <c r="V37" s="132">
        <f>CEO!O38</f>
        <v>0</v>
      </c>
      <c r="W37" s="132">
        <f>CESMO!O38</f>
        <v>1</v>
      </c>
      <c r="X37" s="133">
        <f>'Reitoria-SETIC'!S38</f>
        <v>0</v>
      </c>
      <c r="Y37" s="133">
        <f>'Reit - PROEX-PROPPG'!S38</f>
        <v>0</v>
      </c>
      <c r="Z37" s="133">
        <f>'Reit - BU'!S38</f>
        <v>0</v>
      </c>
      <c r="AA37" s="133">
        <f>ESAG!S38</f>
        <v>0</v>
      </c>
      <c r="AB37" s="133">
        <f>CEART!S38</f>
        <v>10</v>
      </c>
      <c r="AC37" s="133">
        <f>FAED!S38</f>
        <v>0</v>
      </c>
      <c r="AD37" s="133">
        <f>CEAD!S38</f>
        <v>5</v>
      </c>
      <c r="AE37" s="133">
        <f>CEFID!S38</f>
        <v>4</v>
      </c>
      <c r="AF37" s="133">
        <f>CERES!S38</f>
        <v>30</v>
      </c>
      <c r="AG37" s="133">
        <f>CESFI!S38</f>
        <v>0</v>
      </c>
      <c r="AH37" s="133">
        <f>CCT!S38</f>
        <v>0</v>
      </c>
      <c r="AI37" s="133">
        <f>CEPLAN!S38</f>
        <v>0</v>
      </c>
      <c r="AJ37" s="133">
        <f>CEAVI!S38</f>
        <v>0</v>
      </c>
      <c r="AK37" s="133">
        <f>CAV!S38</f>
        <v>0</v>
      </c>
      <c r="AL37" s="133">
        <f>CEO!S38</f>
        <v>1</v>
      </c>
      <c r="AM37" s="133">
        <f>CESMO!S38</f>
        <v>4</v>
      </c>
      <c r="AN37" s="147">
        <f>'Reitoria-SETIC'!L38</f>
        <v>0</v>
      </c>
      <c r="AO37" s="147">
        <f>'Reit - PROEX-PROPPG'!L38</f>
        <v>0</v>
      </c>
      <c r="AP37" s="147">
        <f>'Reit - BU'!L38</f>
        <v>0</v>
      </c>
      <c r="AQ37" s="147">
        <f>ESAG!L38</f>
        <v>0</v>
      </c>
      <c r="AR37" s="147">
        <f>CEART!L38</f>
        <v>0</v>
      </c>
      <c r="AS37" s="147">
        <f>FAED!L38</f>
        <v>0</v>
      </c>
      <c r="AT37" s="147">
        <f>CEAD!L38</f>
        <v>0</v>
      </c>
      <c r="AU37" s="147">
        <f>CEFID!L38</f>
        <v>0</v>
      </c>
      <c r="AV37" s="147">
        <f>CERES!L38</f>
        <v>0</v>
      </c>
      <c r="AW37" s="147">
        <f>CESFI!L38</f>
        <v>0</v>
      </c>
      <c r="AX37" s="147">
        <f>CCT!L38</f>
        <v>0</v>
      </c>
      <c r="AY37" s="147">
        <f>CEPLAN!L38</f>
        <v>0</v>
      </c>
      <c r="AZ37" s="147">
        <f>CEAVI!L38</f>
        <v>0</v>
      </c>
      <c r="BA37" s="147">
        <f>CAV!L38</f>
        <v>0</v>
      </c>
      <c r="BB37" s="147">
        <f>CEO!L38</f>
        <v>0</v>
      </c>
      <c r="BC37" s="148">
        <f>CESMO!L38</f>
        <v>0</v>
      </c>
      <c r="BD37" s="153">
        <f>IF('Reitoria-SETIC'!K38 = 0,0,'Reitoria-SETIC'!M38/'Reitoria-SETIC'!K38)</f>
        <v>0</v>
      </c>
      <c r="BE37" s="153">
        <f>IF('Reit - PROEX-PROPPG'!K38 = 0,0,'Reit - PROEX-PROPPG'!M38/'Reit - PROEX-PROPPG'!K38)</f>
        <v>0</v>
      </c>
      <c r="BF37" s="153">
        <f>IF('Reit - BU'!K38 = 0,0,'Reit - BU'!M38/'Reit - BU'!K38)</f>
        <v>0</v>
      </c>
      <c r="BG37" s="153">
        <f>IF(ESAG!K38 = 0,0,ESAG!M38/ESAG!K38)</f>
        <v>0</v>
      </c>
      <c r="BH37" s="153">
        <f>IF(CEART!K38 = 0,0,CEART!M38/CEART!K38)</f>
        <v>0</v>
      </c>
      <c r="BI37" s="153">
        <f>IF(FAED!K38 = 0,0,FAED!M38/FAED!K38)</f>
        <v>0</v>
      </c>
      <c r="BJ37" s="153">
        <f>IF(CEAD!K38 = 0,0,CEAD!M38/CEAD!K38)</f>
        <v>0</v>
      </c>
      <c r="BK37" s="153">
        <f>IF(CEFID!K38 = 0,0,CEFID!M38/CEFID!K38)</f>
        <v>0</v>
      </c>
      <c r="BL37" s="153">
        <f>IF(CERES!K38 = 0,0,CERES!M38/CERES!K38)</f>
        <v>0</v>
      </c>
      <c r="BM37" s="153">
        <f>IF(CESFI!K38 = 0,0,CESFI!M38/CESFI!K38)</f>
        <v>0</v>
      </c>
      <c r="BN37" s="153">
        <f>IF(CCT!K38 = 0,0,CCT!M38/CCT!K38)</f>
        <v>0</v>
      </c>
      <c r="BO37" s="153">
        <f>IF(CEPLAN!K38 = 0,0,CEPLAN!M38/CEPLAN!K38)</f>
        <v>0</v>
      </c>
      <c r="BP37" s="153">
        <f>IF(CEAVI!K38 = 0,0,CEAVI!M38/CEAVI!K38)</f>
        <v>0</v>
      </c>
      <c r="BQ37" s="153">
        <f>IF(CAV!K38 = 0,0,CAV!M38/CAV!K38)</f>
        <v>0</v>
      </c>
      <c r="BR37" s="153">
        <f>IF(CEO!K38 = 0,0,CEO!M38/CEO!K38)</f>
        <v>0</v>
      </c>
      <c r="BS37" s="153">
        <f>IF(CESMO!K38 = 0,0,CESMO!M38/CESMO!K38)</f>
        <v>0</v>
      </c>
    </row>
    <row r="38" spans="1:71" x14ac:dyDescent="0.2">
      <c r="A38" s="140">
        <v>64</v>
      </c>
      <c r="B38" s="149">
        <f>GESTOR!L39/GESTOR!J39</f>
        <v>0</v>
      </c>
      <c r="C38" s="130">
        <f>'(CARONA)'!AA39/'(CARONA)'!K39</f>
        <v>2</v>
      </c>
      <c r="D38" s="131">
        <f>'(CARONA)'!N39/'(CARONA)'!K39</f>
        <v>0.49473684210526314</v>
      </c>
      <c r="E38" s="131">
        <f>'(CARONA)'!Q39/'(CARONA)'!K39</f>
        <v>0.49473684210526314</v>
      </c>
      <c r="F38" s="131">
        <f>'(CARONA)'!T39/'(CARONA)'!K39</f>
        <v>0.49473684210526314</v>
      </c>
      <c r="G38" s="131">
        <f>'(CARONA)'!W39/'(CARONA)'!K39</f>
        <v>0.49473684210526314</v>
      </c>
      <c r="H38" s="132">
        <f>'Reitoria-SETIC'!O39</f>
        <v>0</v>
      </c>
      <c r="I38" s="132">
        <f>'Reit - PROEX-PROPPG'!O39</f>
        <v>0</v>
      </c>
      <c r="J38" s="132">
        <f>'Reit - BU'!O39</f>
        <v>0</v>
      </c>
      <c r="K38" s="132">
        <f>ESAG!O39</f>
        <v>2</v>
      </c>
      <c r="L38" s="132">
        <f>CEART!O39</f>
        <v>0</v>
      </c>
      <c r="M38" s="132">
        <f>FAED!O39</f>
        <v>1</v>
      </c>
      <c r="N38" s="132">
        <f>CEAD!O39</f>
        <v>1</v>
      </c>
      <c r="O38" s="132">
        <f>CEFID!O39</f>
        <v>2</v>
      </c>
      <c r="P38" s="132">
        <f>CERES!O39</f>
        <v>7</v>
      </c>
      <c r="Q38" s="132">
        <f>CESFI!O39</f>
        <v>0</v>
      </c>
      <c r="R38" s="132">
        <f>CCT!O39</f>
        <v>1</v>
      </c>
      <c r="S38" s="132">
        <f>CEPLAN!O39</f>
        <v>5</v>
      </c>
      <c r="T38" s="132">
        <f>CEAVI!O39</f>
        <v>0</v>
      </c>
      <c r="U38" s="132">
        <f>CAV!O39</f>
        <v>0</v>
      </c>
      <c r="V38" s="132">
        <f>CEO!O39</f>
        <v>0</v>
      </c>
      <c r="W38" s="132">
        <f>CESMO!O39</f>
        <v>1</v>
      </c>
      <c r="X38" s="133">
        <f>'Reitoria-SETIC'!S39</f>
        <v>0</v>
      </c>
      <c r="Y38" s="133">
        <f>'Reit - PROEX-PROPPG'!S39</f>
        <v>0</v>
      </c>
      <c r="Z38" s="133">
        <f>'Reit - BU'!S39</f>
        <v>0</v>
      </c>
      <c r="AA38" s="133">
        <f>ESAG!S39</f>
        <v>10</v>
      </c>
      <c r="AB38" s="133">
        <f>CEART!S39</f>
        <v>2</v>
      </c>
      <c r="AC38" s="133">
        <f>FAED!S39</f>
        <v>6</v>
      </c>
      <c r="AD38" s="133">
        <f>CEAD!S39</f>
        <v>5</v>
      </c>
      <c r="AE38" s="133">
        <f>CEFID!S39</f>
        <v>8</v>
      </c>
      <c r="AF38" s="133">
        <f>CERES!S39</f>
        <v>30</v>
      </c>
      <c r="AG38" s="133">
        <f>CESFI!S39</f>
        <v>1</v>
      </c>
      <c r="AH38" s="133">
        <f>CCT!S39</f>
        <v>4</v>
      </c>
      <c r="AI38" s="133">
        <f>CEPLAN!S39</f>
        <v>20</v>
      </c>
      <c r="AJ38" s="133">
        <f>CEAVI!S39</f>
        <v>3</v>
      </c>
      <c r="AK38" s="133">
        <f>CAV!S39</f>
        <v>1</v>
      </c>
      <c r="AL38" s="133">
        <f>CEO!S39</f>
        <v>1</v>
      </c>
      <c r="AM38" s="133">
        <f>CESMO!S39</f>
        <v>4</v>
      </c>
      <c r="AN38" s="147">
        <f>'Reitoria-SETIC'!L39</f>
        <v>0</v>
      </c>
      <c r="AO38" s="147">
        <f>'Reit - PROEX-PROPPG'!L39</f>
        <v>0</v>
      </c>
      <c r="AP38" s="147">
        <f>'Reit - BU'!L39</f>
        <v>0</v>
      </c>
      <c r="AQ38" s="147">
        <f>ESAG!L39</f>
        <v>0</v>
      </c>
      <c r="AR38" s="147">
        <f>CEART!L39</f>
        <v>0</v>
      </c>
      <c r="AS38" s="147">
        <f>FAED!L39</f>
        <v>0</v>
      </c>
      <c r="AT38" s="147">
        <f>CEAD!L39</f>
        <v>0</v>
      </c>
      <c r="AU38" s="147">
        <f>CEFID!L39</f>
        <v>0</v>
      </c>
      <c r="AV38" s="147">
        <f>CERES!L39</f>
        <v>0</v>
      </c>
      <c r="AW38" s="147">
        <f>CESFI!L39</f>
        <v>0</v>
      </c>
      <c r="AX38" s="147">
        <f>CCT!L39</f>
        <v>0</v>
      </c>
      <c r="AY38" s="147">
        <f>CEPLAN!L39</f>
        <v>0</v>
      </c>
      <c r="AZ38" s="147">
        <f>CEAVI!L39</f>
        <v>0</v>
      </c>
      <c r="BA38" s="147">
        <f>CAV!L39</f>
        <v>0</v>
      </c>
      <c r="BB38" s="147">
        <f>CEO!L39</f>
        <v>0</v>
      </c>
      <c r="BC38" s="148">
        <f>CESMO!L39</f>
        <v>0</v>
      </c>
      <c r="BD38" s="153">
        <f>IF('Reitoria-SETIC'!K39 = 0,0,'Reitoria-SETIC'!M39/'Reitoria-SETIC'!K39)</f>
        <v>0</v>
      </c>
      <c r="BE38" s="153">
        <f>IF('Reit - PROEX-PROPPG'!K39 = 0,0,'Reit - PROEX-PROPPG'!M39/'Reit - PROEX-PROPPG'!K39)</f>
        <v>0</v>
      </c>
      <c r="BF38" s="153">
        <f>IF('Reit - BU'!K39 = 0,0,'Reit - BU'!M39/'Reit - BU'!K39)</f>
        <v>0</v>
      </c>
      <c r="BG38" s="153">
        <f>IF(ESAG!K39 = 0,0,ESAG!M39/ESAG!K39)</f>
        <v>0</v>
      </c>
      <c r="BH38" s="153">
        <f>IF(CEART!K39 = 0,0,CEART!M39/CEART!K39)</f>
        <v>0</v>
      </c>
      <c r="BI38" s="153">
        <f>IF(FAED!K39 = 0,0,FAED!M39/FAED!K39)</f>
        <v>0</v>
      </c>
      <c r="BJ38" s="153">
        <f>IF(CEAD!K39 = 0,0,CEAD!M39/CEAD!K39)</f>
        <v>0</v>
      </c>
      <c r="BK38" s="153">
        <f>IF(CEFID!K39 = 0,0,CEFID!M39/CEFID!K39)</f>
        <v>0</v>
      </c>
      <c r="BL38" s="153">
        <f>IF(CERES!K39 = 0,0,CERES!M39/CERES!K39)</f>
        <v>0</v>
      </c>
      <c r="BM38" s="153">
        <f>IF(CESFI!K39 = 0,0,CESFI!M39/CESFI!K39)</f>
        <v>0</v>
      </c>
      <c r="BN38" s="153">
        <f>IF(CCT!K39 = 0,0,CCT!M39/CCT!K39)</f>
        <v>0</v>
      </c>
      <c r="BO38" s="153">
        <f>IF(CEPLAN!K39 = 0,0,CEPLAN!M39/CEPLAN!K39)</f>
        <v>0</v>
      </c>
      <c r="BP38" s="153">
        <f>IF(CEAVI!K39 = 0,0,CEAVI!M39/CEAVI!K39)</f>
        <v>0</v>
      </c>
      <c r="BQ38" s="153">
        <f>IF(CAV!K39 = 0,0,CAV!M39/CAV!K39)</f>
        <v>0</v>
      </c>
      <c r="BR38" s="153">
        <f>IF(CEO!K39 = 0,0,CEO!M39/CEO!K39)</f>
        <v>0</v>
      </c>
      <c r="BS38" s="153">
        <f>IF(CESMO!K39 = 0,0,CESMO!M39/CESMO!K39)</f>
        <v>0</v>
      </c>
    </row>
    <row r="39" spans="1:71" x14ac:dyDescent="0.2">
      <c r="A39" s="139">
        <v>65</v>
      </c>
      <c r="B39" s="146">
        <f>GESTOR!L40/GESTOR!J40</f>
        <v>0</v>
      </c>
      <c r="C39" s="130">
        <f>'(CARONA)'!AA40/'(CARONA)'!K40</f>
        <v>2</v>
      </c>
      <c r="D39" s="131">
        <f>'(CARONA)'!N40/'(CARONA)'!K40</f>
        <v>0.5</v>
      </c>
      <c r="E39" s="131">
        <f>'(CARONA)'!Q40/'(CARONA)'!K40</f>
        <v>0.5</v>
      </c>
      <c r="F39" s="131">
        <f>'(CARONA)'!T40/'(CARONA)'!K40</f>
        <v>0.5</v>
      </c>
      <c r="G39" s="131">
        <f>'(CARONA)'!W40/'(CARONA)'!K40</f>
        <v>0.5</v>
      </c>
      <c r="H39" s="132">
        <f>'Reitoria-SETIC'!O40</f>
        <v>0</v>
      </c>
      <c r="I39" s="132">
        <f>'Reit - PROEX-PROPPG'!O40</f>
        <v>0</v>
      </c>
      <c r="J39" s="132">
        <f>'Reit - BU'!O40</f>
        <v>0</v>
      </c>
      <c r="K39" s="132">
        <f>ESAG!O40</f>
        <v>0</v>
      </c>
      <c r="L39" s="132">
        <f>CEART!O40</f>
        <v>0</v>
      </c>
      <c r="M39" s="132">
        <f>FAED!O40</f>
        <v>0</v>
      </c>
      <c r="N39" s="132">
        <f>CEAD!O40</f>
        <v>0</v>
      </c>
      <c r="O39" s="132">
        <f>CEFID!O40</f>
        <v>0</v>
      </c>
      <c r="P39" s="132">
        <f>CERES!O40</f>
        <v>0</v>
      </c>
      <c r="Q39" s="132">
        <f>CESFI!O40</f>
        <v>0</v>
      </c>
      <c r="R39" s="132">
        <f>CCT!O40</f>
        <v>6</v>
      </c>
      <c r="S39" s="132">
        <f>CEPLAN!O40</f>
        <v>12</v>
      </c>
      <c r="T39" s="132">
        <f>CEAVI!O40</f>
        <v>3</v>
      </c>
      <c r="U39" s="132">
        <f>CAV!O40</f>
        <v>0</v>
      </c>
      <c r="V39" s="132">
        <f>CEO!O40</f>
        <v>0</v>
      </c>
      <c r="W39" s="132">
        <f>CESMO!O40</f>
        <v>0</v>
      </c>
      <c r="X39" s="133">
        <f>'Reitoria-SETIC'!S40</f>
        <v>0</v>
      </c>
      <c r="Y39" s="133">
        <f>'Reit - PROEX-PROPPG'!S40</f>
        <v>0</v>
      </c>
      <c r="Z39" s="133">
        <f>'Reit - BU'!S40</f>
        <v>0</v>
      </c>
      <c r="AA39" s="133">
        <f>ESAG!S40</f>
        <v>0</v>
      </c>
      <c r="AB39" s="133">
        <f>CEART!S40</f>
        <v>0</v>
      </c>
      <c r="AC39" s="133">
        <f>FAED!S40</f>
        <v>0</v>
      </c>
      <c r="AD39" s="133">
        <f>CEAD!S40</f>
        <v>2</v>
      </c>
      <c r="AE39" s="133">
        <f>CEFID!S40</f>
        <v>0</v>
      </c>
      <c r="AF39" s="133">
        <f>CERES!S40</f>
        <v>0</v>
      </c>
      <c r="AG39" s="133">
        <f>CESFI!S40</f>
        <v>0</v>
      </c>
      <c r="AH39" s="133">
        <f>CCT!S40</f>
        <v>24</v>
      </c>
      <c r="AI39" s="133">
        <f>CEPLAN!S40</f>
        <v>50</v>
      </c>
      <c r="AJ39" s="133">
        <f>CEAVI!S40</f>
        <v>12</v>
      </c>
      <c r="AK39" s="133">
        <f>CAV!S40</f>
        <v>0</v>
      </c>
      <c r="AL39" s="133">
        <f>CEO!S40</f>
        <v>0</v>
      </c>
      <c r="AM39" s="133">
        <f>CESMO!S40</f>
        <v>0</v>
      </c>
      <c r="AN39" s="147">
        <f>'Reitoria-SETIC'!L40</f>
        <v>0</v>
      </c>
      <c r="AO39" s="147">
        <f>'Reit - PROEX-PROPPG'!L40</f>
        <v>0</v>
      </c>
      <c r="AP39" s="147">
        <f>'Reit - BU'!L40</f>
        <v>0</v>
      </c>
      <c r="AQ39" s="147">
        <f>ESAG!L40</f>
        <v>0</v>
      </c>
      <c r="AR39" s="147">
        <f>CEART!L40</f>
        <v>0</v>
      </c>
      <c r="AS39" s="147">
        <f>FAED!L40</f>
        <v>0</v>
      </c>
      <c r="AT39" s="147">
        <f>CEAD!L40</f>
        <v>0</v>
      </c>
      <c r="AU39" s="147">
        <f>CEFID!L40</f>
        <v>0</v>
      </c>
      <c r="AV39" s="147">
        <f>CERES!L40</f>
        <v>0</v>
      </c>
      <c r="AW39" s="147">
        <f>CESFI!L40</f>
        <v>0</v>
      </c>
      <c r="AX39" s="147">
        <f>CCT!L40</f>
        <v>0</v>
      </c>
      <c r="AY39" s="147">
        <f>CEPLAN!L40</f>
        <v>0</v>
      </c>
      <c r="AZ39" s="147">
        <f>CEAVI!L40</f>
        <v>0</v>
      </c>
      <c r="BA39" s="147">
        <f>CAV!L40</f>
        <v>0</v>
      </c>
      <c r="BB39" s="147">
        <f>CEO!L40</f>
        <v>0</v>
      </c>
      <c r="BC39" s="148">
        <f>CESMO!L40</f>
        <v>0</v>
      </c>
      <c r="BD39" s="153">
        <f>IF('Reitoria-SETIC'!K40 = 0,0,'Reitoria-SETIC'!M40/'Reitoria-SETIC'!K40)</f>
        <v>0</v>
      </c>
      <c r="BE39" s="153">
        <f>IF('Reit - PROEX-PROPPG'!K40 = 0,0,'Reit - PROEX-PROPPG'!M40/'Reit - PROEX-PROPPG'!K40)</f>
        <v>0</v>
      </c>
      <c r="BF39" s="153">
        <f>IF('Reit - BU'!K40 = 0,0,'Reit - BU'!M40/'Reit - BU'!K40)</f>
        <v>0</v>
      </c>
      <c r="BG39" s="153">
        <f>IF(ESAG!K40 = 0,0,ESAG!M40/ESAG!K40)</f>
        <v>0</v>
      </c>
      <c r="BH39" s="153">
        <f>IF(CEART!K40 = 0,0,CEART!M40/CEART!K40)</f>
        <v>0</v>
      </c>
      <c r="BI39" s="153">
        <f>IF(FAED!K40 = 0,0,FAED!M40/FAED!K40)</f>
        <v>0</v>
      </c>
      <c r="BJ39" s="153">
        <f>IF(CEAD!K40 = 0,0,CEAD!M40/CEAD!K40)</f>
        <v>0</v>
      </c>
      <c r="BK39" s="153">
        <f>IF(CEFID!K40 = 0,0,CEFID!M40/CEFID!K40)</f>
        <v>0</v>
      </c>
      <c r="BL39" s="153">
        <f>IF(CERES!K40 = 0,0,CERES!M40/CERES!K40)</f>
        <v>0</v>
      </c>
      <c r="BM39" s="153">
        <f>IF(CESFI!K40 = 0,0,CESFI!M40/CESFI!K40)</f>
        <v>0</v>
      </c>
      <c r="BN39" s="153">
        <f>IF(CCT!K40 = 0,0,CCT!M40/CCT!K40)</f>
        <v>0</v>
      </c>
      <c r="BO39" s="153">
        <f>IF(CEPLAN!K40 = 0,0,CEPLAN!M40/CEPLAN!K40)</f>
        <v>0</v>
      </c>
      <c r="BP39" s="153">
        <f>IF(CEAVI!K40 = 0,0,CEAVI!M40/CEAVI!K40)</f>
        <v>0</v>
      </c>
      <c r="BQ39" s="153">
        <f>IF(CAV!K40 = 0,0,CAV!M40/CAV!K40)</f>
        <v>0</v>
      </c>
      <c r="BR39" s="153">
        <f>IF(CEO!K40 = 0,0,CEO!M40/CEO!K40)</f>
        <v>0</v>
      </c>
      <c r="BS39" s="153">
        <f>IF(CESMO!K40 = 0,0,CESMO!M40/CESMO!K40)</f>
        <v>0</v>
      </c>
    </row>
    <row r="40" spans="1:71" x14ac:dyDescent="0.2">
      <c r="A40" s="140">
        <v>68</v>
      </c>
      <c r="B40" s="149">
        <f>GESTOR!L41/GESTOR!J41</f>
        <v>0</v>
      </c>
      <c r="C40" s="130">
        <f>'(CARONA)'!AA41/'(CARONA)'!K41</f>
        <v>2</v>
      </c>
      <c r="D40" s="131">
        <f>'(CARONA)'!N41/'(CARONA)'!K41</f>
        <v>0.5</v>
      </c>
      <c r="E40" s="131">
        <f>'(CARONA)'!Q41/'(CARONA)'!K41</f>
        <v>0.5</v>
      </c>
      <c r="F40" s="131">
        <f>'(CARONA)'!T41/'(CARONA)'!K41</f>
        <v>0.5</v>
      </c>
      <c r="G40" s="131">
        <f>'(CARONA)'!W41/'(CARONA)'!K41</f>
        <v>0.5</v>
      </c>
      <c r="H40" s="132">
        <f>'Reitoria-SETIC'!O41</f>
        <v>0</v>
      </c>
      <c r="I40" s="132">
        <f>'Reit - PROEX-PROPPG'!O41</f>
        <v>0</v>
      </c>
      <c r="J40" s="132">
        <f>'Reit - BU'!O41</f>
        <v>0</v>
      </c>
      <c r="K40" s="132">
        <f>ESAG!O41</f>
        <v>1</v>
      </c>
      <c r="L40" s="132">
        <f>CEART!O41</f>
        <v>0</v>
      </c>
      <c r="M40" s="132">
        <f>FAED!O41</f>
        <v>0</v>
      </c>
      <c r="N40" s="132">
        <f>CEAD!O41</f>
        <v>0</v>
      </c>
      <c r="O40" s="132">
        <f>CEFID!O41</f>
        <v>0</v>
      </c>
      <c r="P40" s="132">
        <f>CERES!O41</f>
        <v>5</v>
      </c>
      <c r="Q40" s="132">
        <f>CESFI!O41</f>
        <v>0</v>
      </c>
      <c r="R40" s="132">
        <f>CCT!O41</f>
        <v>6</v>
      </c>
      <c r="S40" s="132">
        <f>CEPLAN!O41</f>
        <v>0</v>
      </c>
      <c r="T40" s="132">
        <f>CEAVI!O41</f>
        <v>5</v>
      </c>
      <c r="U40" s="132">
        <f>CAV!O41</f>
        <v>0</v>
      </c>
      <c r="V40" s="132">
        <f>CEO!O41</f>
        <v>5</v>
      </c>
      <c r="W40" s="132">
        <f>CESMO!O41</f>
        <v>1</v>
      </c>
      <c r="X40" s="133">
        <f>'Reitoria-SETIC'!S41</f>
        <v>0</v>
      </c>
      <c r="Y40" s="133">
        <f>'Reit - PROEX-PROPPG'!S41</f>
        <v>0</v>
      </c>
      <c r="Z40" s="133">
        <f>'Reit - BU'!S41</f>
        <v>0</v>
      </c>
      <c r="AA40" s="133">
        <f>ESAG!S41</f>
        <v>5</v>
      </c>
      <c r="AB40" s="133">
        <f>CEART!S41</f>
        <v>0</v>
      </c>
      <c r="AC40" s="133">
        <f>FAED!S41</f>
        <v>0</v>
      </c>
      <c r="AD40" s="133">
        <f>CEAD!S41</f>
        <v>0</v>
      </c>
      <c r="AE40" s="133">
        <f>CEFID!S41</f>
        <v>0</v>
      </c>
      <c r="AF40" s="133">
        <f>CERES!S41</f>
        <v>20</v>
      </c>
      <c r="AG40" s="133">
        <f>CESFI!S41</f>
        <v>0</v>
      </c>
      <c r="AH40" s="133">
        <f>CCT!S41</f>
        <v>25</v>
      </c>
      <c r="AI40" s="133">
        <f>CEPLAN!S41</f>
        <v>0</v>
      </c>
      <c r="AJ40" s="133">
        <f>CEAVI!S41</f>
        <v>20</v>
      </c>
      <c r="AK40" s="133">
        <f>CAV!S41</f>
        <v>0</v>
      </c>
      <c r="AL40" s="133">
        <f>CEO!S41</f>
        <v>20</v>
      </c>
      <c r="AM40" s="133">
        <f>CESMO!S41</f>
        <v>4</v>
      </c>
      <c r="AN40" s="147">
        <f>'Reitoria-SETIC'!L41</f>
        <v>0</v>
      </c>
      <c r="AO40" s="147">
        <f>'Reit - PROEX-PROPPG'!L41</f>
        <v>0</v>
      </c>
      <c r="AP40" s="147">
        <f>'Reit - BU'!L41</f>
        <v>0</v>
      </c>
      <c r="AQ40" s="147">
        <f>ESAG!L41</f>
        <v>0</v>
      </c>
      <c r="AR40" s="147">
        <f>CEART!L41</f>
        <v>0</v>
      </c>
      <c r="AS40" s="147">
        <f>FAED!L41</f>
        <v>0</v>
      </c>
      <c r="AT40" s="147">
        <f>CEAD!L41</f>
        <v>0</v>
      </c>
      <c r="AU40" s="147">
        <f>CEFID!L41</f>
        <v>0</v>
      </c>
      <c r="AV40" s="147">
        <f>CERES!L41</f>
        <v>0</v>
      </c>
      <c r="AW40" s="147">
        <f>CESFI!L41</f>
        <v>0</v>
      </c>
      <c r="AX40" s="147">
        <f>CCT!L41</f>
        <v>0</v>
      </c>
      <c r="AY40" s="147">
        <f>CEPLAN!L41</f>
        <v>0</v>
      </c>
      <c r="AZ40" s="147">
        <f>CEAVI!L41</f>
        <v>0</v>
      </c>
      <c r="BA40" s="147">
        <f>CAV!L41</f>
        <v>0</v>
      </c>
      <c r="BB40" s="147">
        <f>CEO!L41</f>
        <v>0</v>
      </c>
      <c r="BC40" s="148">
        <f>CESMO!L41</f>
        <v>0</v>
      </c>
      <c r="BD40" s="153">
        <f>IF('Reitoria-SETIC'!K41 = 0,0,'Reitoria-SETIC'!M41/'Reitoria-SETIC'!K41)</f>
        <v>0</v>
      </c>
      <c r="BE40" s="153">
        <f>IF('Reit - PROEX-PROPPG'!K41 = 0,0,'Reit - PROEX-PROPPG'!M41/'Reit - PROEX-PROPPG'!K41)</f>
        <v>0</v>
      </c>
      <c r="BF40" s="153">
        <f>IF('Reit - BU'!K41 = 0,0,'Reit - BU'!M41/'Reit - BU'!K41)</f>
        <v>0</v>
      </c>
      <c r="BG40" s="153">
        <f>IF(ESAG!K41 = 0,0,ESAG!M41/ESAG!K41)</f>
        <v>0</v>
      </c>
      <c r="BH40" s="153">
        <f>IF(CEART!K41 = 0,0,CEART!M41/CEART!K41)</f>
        <v>0</v>
      </c>
      <c r="BI40" s="153">
        <f>IF(FAED!K41 = 0,0,FAED!M41/FAED!K41)</f>
        <v>0</v>
      </c>
      <c r="BJ40" s="153">
        <f>IF(CEAD!K41 = 0,0,CEAD!M41/CEAD!K41)</f>
        <v>0</v>
      </c>
      <c r="BK40" s="153">
        <f>IF(CEFID!K41 = 0,0,CEFID!M41/CEFID!K41)</f>
        <v>0</v>
      </c>
      <c r="BL40" s="153">
        <f>IF(CERES!K41 = 0,0,CERES!M41/CERES!K41)</f>
        <v>0</v>
      </c>
      <c r="BM40" s="153">
        <f>IF(CESFI!K41 = 0,0,CESFI!M41/CESFI!K41)</f>
        <v>0</v>
      </c>
      <c r="BN40" s="153">
        <f>IF(CCT!K41 = 0,0,CCT!M41/CCT!K41)</f>
        <v>0</v>
      </c>
      <c r="BO40" s="153">
        <f>IF(CEPLAN!K41 = 0,0,CEPLAN!M41/CEPLAN!K41)</f>
        <v>0</v>
      </c>
      <c r="BP40" s="153">
        <f>IF(CEAVI!K41 = 0,0,CEAVI!M41/CEAVI!K41)</f>
        <v>0</v>
      </c>
      <c r="BQ40" s="153">
        <f>IF(CAV!K41 = 0,0,CAV!M41/CAV!K41)</f>
        <v>0</v>
      </c>
      <c r="BR40" s="153">
        <f>IF(CEO!K41 = 0,0,CEO!M41/CEO!K41)</f>
        <v>0</v>
      </c>
      <c r="BS40" s="153">
        <f>IF(CESMO!K41 = 0,0,CESMO!M41/CESMO!K41)</f>
        <v>0</v>
      </c>
    </row>
    <row r="41" spans="1:71" x14ac:dyDescent="0.2">
      <c r="A41" s="139">
        <v>75</v>
      </c>
      <c r="B41" s="146">
        <f>GESTOR!L42/GESTOR!J42</f>
        <v>0</v>
      </c>
      <c r="C41" s="130">
        <f>'(CARONA)'!AA42/'(CARONA)'!K42</f>
        <v>2</v>
      </c>
      <c r="D41" s="131">
        <f>'(CARONA)'!N42/'(CARONA)'!K42</f>
        <v>0.49579831932773111</v>
      </c>
      <c r="E41" s="131">
        <f>'(CARONA)'!Q42/'(CARONA)'!K42</f>
        <v>0.49579831932773111</v>
      </c>
      <c r="F41" s="131">
        <f>'(CARONA)'!T42/'(CARONA)'!K42</f>
        <v>0.49579831932773111</v>
      </c>
      <c r="G41" s="131">
        <f>'(CARONA)'!W42/'(CARONA)'!K42</f>
        <v>0.49579831932773111</v>
      </c>
      <c r="H41" s="132">
        <f>'Reitoria-SETIC'!O42</f>
        <v>0</v>
      </c>
      <c r="I41" s="132">
        <f>'Reit - PROEX-PROPPG'!O42</f>
        <v>0</v>
      </c>
      <c r="J41" s="132">
        <f>'Reit - BU'!O42</f>
        <v>0</v>
      </c>
      <c r="K41" s="132">
        <f>ESAG!O42</f>
        <v>0</v>
      </c>
      <c r="L41" s="132">
        <f>CEART!O42</f>
        <v>0</v>
      </c>
      <c r="M41" s="132">
        <f>FAED!O42</f>
        <v>0</v>
      </c>
      <c r="N41" s="132">
        <f>CEAD!O42</f>
        <v>2</v>
      </c>
      <c r="O41" s="132">
        <f>CEFID!O42</f>
        <v>2</v>
      </c>
      <c r="P41" s="132">
        <f>CERES!O42</f>
        <v>1</v>
      </c>
      <c r="Q41" s="132">
        <f>CESFI!O42</f>
        <v>1</v>
      </c>
      <c r="R41" s="132">
        <f>CCT!O42</f>
        <v>15</v>
      </c>
      <c r="S41" s="132">
        <f>CEPLAN!O42</f>
        <v>0</v>
      </c>
      <c r="T41" s="132">
        <f>CEAVI!O42</f>
        <v>0</v>
      </c>
      <c r="U41" s="132">
        <f>CAV!O42</f>
        <v>1</v>
      </c>
      <c r="V41" s="132">
        <f>CEO!O42</f>
        <v>0</v>
      </c>
      <c r="W41" s="132">
        <f>CESMO!O42</f>
        <v>2</v>
      </c>
      <c r="X41" s="133">
        <f>'Reitoria-SETIC'!S42</f>
        <v>0</v>
      </c>
      <c r="Y41" s="133">
        <f>'Reit - PROEX-PROPPG'!S42</f>
        <v>0</v>
      </c>
      <c r="Z41" s="133">
        <f>'Reit - BU'!S42</f>
        <v>0</v>
      </c>
      <c r="AA41" s="133">
        <f>ESAG!S42</f>
        <v>3</v>
      </c>
      <c r="AB41" s="133">
        <f>CEART!S42</f>
        <v>1</v>
      </c>
      <c r="AC41" s="133">
        <f>FAED!S42</f>
        <v>2</v>
      </c>
      <c r="AD41" s="133">
        <f>CEAD!S42</f>
        <v>10</v>
      </c>
      <c r="AE41" s="133">
        <f>CEFID!S42</f>
        <v>10</v>
      </c>
      <c r="AF41" s="133">
        <f>CERES!S42</f>
        <v>7</v>
      </c>
      <c r="AG41" s="133">
        <f>CESFI!S42</f>
        <v>5</v>
      </c>
      <c r="AH41" s="133">
        <f>CCT!S42</f>
        <v>60</v>
      </c>
      <c r="AI41" s="133">
        <f>CEPLAN!S42</f>
        <v>0</v>
      </c>
      <c r="AJ41" s="133">
        <f>CEAVI!S42</f>
        <v>3</v>
      </c>
      <c r="AK41" s="133">
        <f>CAV!S42</f>
        <v>5</v>
      </c>
      <c r="AL41" s="133">
        <f>CEO!S42</f>
        <v>3</v>
      </c>
      <c r="AM41" s="133">
        <f>CESMO!S42</f>
        <v>10</v>
      </c>
      <c r="AN41" s="147">
        <f>'Reitoria-SETIC'!L42</f>
        <v>0</v>
      </c>
      <c r="AO41" s="147">
        <f>'Reit - PROEX-PROPPG'!L42</f>
        <v>0</v>
      </c>
      <c r="AP41" s="147">
        <f>'Reit - BU'!L42</f>
        <v>0</v>
      </c>
      <c r="AQ41" s="147">
        <f>ESAG!L42</f>
        <v>0</v>
      </c>
      <c r="AR41" s="147">
        <f>CEART!L42</f>
        <v>0</v>
      </c>
      <c r="AS41" s="147">
        <f>FAED!L42</f>
        <v>0</v>
      </c>
      <c r="AT41" s="147">
        <f>CEAD!L42</f>
        <v>0</v>
      </c>
      <c r="AU41" s="147">
        <f>CEFID!L42</f>
        <v>0</v>
      </c>
      <c r="AV41" s="147">
        <f>CERES!L42</f>
        <v>0</v>
      </c>
      <c r="AW41" s="147">
        <f>CESFI!L42</f>
        <v>0</v>
      </c>
      <c r="AX41" s="147">
        <f>CCT!L42</f>
        <v>0</v>
      </c>
      <c r="AY41" s="147">
        <f>CEPLAN!L42</f>
        <v>0</v>
      </c>
      <c r="AZ41" s="147">
        <f>CEAVI!L42</f>
        <v>0</v>
      </c>
      <c r="BA41" s="147">
        <f>CAV!L42</f>
        <v>0</v>
      </c>
      <c r="BB41" s="147">
        <f>CEO!L42</f>
        <v>0</v>
      </c>
      <c r="BC41" s="148">
        <f>CESMO!L42</f>
        <v>0</v>
      </c>
      <c r="BD41" s="153">
        <f>IF('Reitoria-SETIC'!K42 = 0,0,'Reitoria-SETIC'!M42/'Reitoria-SETIC'!K42)</f>
        <v>0</v>
      </c>
      <c r="BE41" s="153">
        <f>IF('Reit - PROEX-PROPPG'!K42 = 0,0,'Reit - PROEX-PROPPG'!M42/'Reit - PROEX-PROPPG'!K42)</f>
        <v>0</v>
      </c>
      <c r="BF41" s="153">
        <f>IF('Reit - BU'!K42 = 0,0,'Reit - BU'!M42/'Reit - BU'!K42)</f>
        <v>0</v>
      </c>
      <c r="BG41" s="153">
        <f>IF(ESAG!K42 = 0,0,ESAG!M42/ESAG!K42)</f>
        <v>0</v>
      </c>
      <c r="BH41" s="153">
        <f>IF(CEART!K42 = 0,0,CEART!M42/CEART!K42)</f>
        <v>0</v>
      </c>
      <c r="BI41" s="153">
        <f>IF(FAED!K42 = 0,0,FAED!M42/FAED!K42)</f>
        <v>0</v>
      </c>
      <c r="BJ41" s="153">
        <f>IF(CEAD!K42 = 0,0,CEAD!M42/CEAD!K42)</f>
        <v>0</v>
      </c>
      <c r="BK41" s="153">
        <f>IF(CEFID!K42 = 0,0,CEFID!M42/CEFID!K42)</f>
        <v>0</v>
      </c>
      <c r="BL41" s="153">
        <f>IF(CERES!K42 = 0,0,CERES!M42/CERES!K42)</f>
        <v>0</v>
      </c>
      <c r="BM41" s="153">
        <f>IF(CESFI!K42 = 0,0,CESFI!M42/CESFI!K42)</f>
        <v>0</v>
      </c>
      <c r="BN41" s="153">
        <f>IF(CCT!K42 = 0,0,CCT!M42/CCT!K42)</f>
        <v>0</v>
      </c>
      <c r="BO41" s="153">
        <f>IF(CEPLAN!K42 = 0,0,CEPLAN!M42/CEPLAN!K42)</f>
        <v>0</v>
      </c>
      <c r="BP41" s="153">
        <f>IF(CEAVI!K42 = 0,0,CEAVI!M42/CEAVI!K42)</f>
        <v>0</v>
      </c>
      <c r="BQ41" s="153">
        <f>IF(CAV!K42 = 0,0,CAV!M42/CAV!K42)</f>
        <v>0</v>
      </c>
      <c r="BR41" s="153">
        <f>IF(CEO!K42 = 0,0,CEO!M42/CEO!K42)</f>
        <v>0</v>
      </c>
      <c r="BS41" s="153">
        <f>IF(CESMO!K42 = 0,0,CESMO!M42/CESMO!K42)</f>
        <v>0</v>
      </c>
    </row>
    <row r="42" spans="1:71" x14ac:dyDescent="0.2">
      <c r="A42" s="140">
        <v>76</v>
      </c>
      <c r="B42" s="149">
        <f>GESTOR!L43/GESTOR!J43</f>
        <v>0</v>
      </c>
      <c r="C42" s="130">
        <f>'(CARONA)'!AA43/'(CARONA)'!K43</f>
        <v>2</v>
      </c>
      <c r="D42" s="131">
        <f>'(CARONA)'!N43/'(CARONA)'!K43</f>
        <v>0.48837209302325579</v>
      </c>
      <c r="E42" s="131">
        <f>'(CARONA)'!Q43/'(CARONA)'!K43</f>
        <v>0.48837209302325579</v>
      </c>
      <c r="F42" s="131">
        <f>'(CARONA)'!T43/'(CARONA)'!K43</f>
        <v>0.48837209302325579</v>
      </c>
      <c r="G42" s="131">
        <f>'(CARONA)'!W43/'(CARONA)'!K43</f>
        <v>0.48837209302325579</v>
      </c>
      <c r="H42" s="132">
        <f>'Reitoria-SETIC'!O43</f>
        <v>0</v>
      </c>
      <c r="I42" s="132">
        <f>'Reit - PROEX-PROPPG'!O43</f>
        <v>0</v>
      </c>
      <c r="J42" s="132">
        <f>'Reit - BU'!O43</f>
        <v>0</v>
      </c>
      <c r="K42" s="132">
        <f>ESAG!O43</f>
        <v>0</v>
      </c>
      <c r="L42" s="132">
        <f>CEART!O43</f>
        <v>0</v>
      </c>
      <c r="M42" s="132">
        <f>FAED!O43</f>
        <v>0</v>
      </c>
      <c r="N42" s="132">
        <f>CEAD!O43</f>
        <v>2</v>
      </c>
      <c r="O42" s="132">
        <f>CEFID!O43</f>
        <v>1</v>
      </c>
      <c r="P42" s="132">
        <f>CERES!O43</f>
        <v>1</v>
      </c>
      <c r="Q42" s="132">
        <f>CESFI!O43</f>
        <v>0</v>
      </c>
      <c r="R42" s="132">
        <f>CCT!O43</f>
        <v>1</v>
      </c>
      <c r="S42" s="132">
        <f>CEPLAN!O43</f>
        <v>0</v>
      </c>
      <c r="T42" s="132">
        <f>CEAVI!O43</f>
        <v>0</v>
      </c>
      <c r="U42" s="132">
        <f>CAV!O43</f>
        <v>1</v>
      </c>
      <c r="V42" s="132">
        <f>CEO!O43</f>
        <v>0</v>
      </c>
      <c r="W42" s="132">
        <f>CESMO!O43</f>
        <v>2</v>
      </c>
      <c r="X42" s="133">
        <f>'Reitoria-SETIC'!S43</f>
        <v>0</v>
      </c>
      <c r="Y42" s="133">
        <f>'Reit - PROEX-PROPPG'!S43</f>
        <v>0</v>
      </c>
      <c r="Z42" s="133">
        <f>'Reit - BU'!S43</f>
        <v>0</v>
      </c>
      <c r="AA42" s="133">
        <f>ESAG!S43</f>
        <v>0</v>
      </c>
      <c r="AB42" s="133">
        <f>CEART!S43</f>
        <v>0</v>
      </c>
      <c r="AC42" s="133">
        <f>FAED!S43</f>
        <v>0</v>
      </c>
      <c r="AD42" s="133">
        <f>CEAD!S43</f>
        <v>10</v>
      </c>
      <c r="AE42" s="133">
        <f>CEFID!S43</f>
        <v>4</v>
      </c>
      <c r="AF42" s="133">
        <f>CERES!S43</f>
        <v>4</v>
      </c>
      <c r="AG42" s="133">
        <f>CESFI!S43</f>
        <v>3</v>
      </c>
      <c r="AH42" s="133">
        <f>CCT!S43</f>
        <v>5</v>
      </c>
      <c r="AI42" s="133">
        <f>CEPLAN!S43</f>
        <v>0</v>
      </c>
      <c r="AJ42" s="133">
        <f>CEAVI!S43</f>
        <v>0</v>
      </c>
      <c r="AK42" s="133">
        <f>CAV!S43</f>
        <v>5</v>
      </c>
      <c r="AL42" s="133">
        <f>CEO!S43</f>
        <v>2</v>
      </c>
      <c r="AM42" s="133">
        <f>CESMO!S43</f>
        <v>10</v>
      </c>
      <c r="AN42" s="147">
        <f>'Reitoria-SETIC'!L43</f>
        <v>0</v>
      </c>
      <c r="AO42" s="147">
        <f>'Reit - PROEX-PROPPG'!L43</f>
        <v>0</v>
      </c>
      <c r="AP42" s="147">
        <f>'Reit - BU'!L43</f>
        <v>0</v>
      </c>
      <c r="AQ42" s="147">
        <f>ESAG!L43</f>
        <v>0</v>
      </c>
      <c r="AR42" s="147">
        <f>CEART!L43</f>
        <v>0</v>
      </c>
      <c r="AS42" s="147">
        <f>FAED!L43</f>
        <v>0</v>
      </c>
      <c r="AT42" s="147">
        <f>CEAD!L43</f>
        <v>0</v>
      </c>
      <c r="AU42" s="147">
        <f>CEFID!L43</f>
        <v>0</v>
      </c>
      <c r="AV42" s="147">
        <f>CERES!L43</f>
        <v>0</v>
      </c>
      <c r="AW42" s="147">
        <f>CESFI!L43</f>
        <v>0</v>
      </c>
      <c r="AX42" s="147">
        <f>CCT!L43</f>
        <v>0</v>
      </c>
      <c r="AY42" s="147">
        <f>CEPLAN!L43</f>
        <v>0</v>
      </c>
      <c r="AZ42" s="147">
        <f>CEAVI!L43</f>
        <v>0</v>
      </c>
      <c r="BA42" s="147">
        <f>CAV!L43</f>
        <v>0</v>
      </c>
      <c r="BB42" s="147">
        <f>CEO!L43</f>
        <v>0</v>
      </c>
      <c r="BC42" s="148">
        <f>CESMO!L43</f>
        <v>0</v>
      </c>
      <c r="BD42" s="153">
        <f>IF('Reitoria-SETIC'!K43 = 0,0,'Reitoria-SETIC'!M43/'Reitoria-SETIC'!K43)</f>
        <v>0</v>
      </c>
      <c r="BE42" s="153">
        <f>IF('Reit - PROEX-PROPPG'!K43 = 0,0,'Reit - PROEX-PROPPG'!M43/'Reit - PROEX-PROPPG'!K43)</f>
        <v>0</v>
      </c>
      <c r="BF42" s="153">
        <f>IF('Reit - BU'!K43 = 0,0,'Reit - BU'!M43/'Reit - BU'!K43)</f>
        <v>0</v>
      </c>
      <c r="BG42" s="153">
        <f>IF(ESAG!K43 = 0,0,ESAG!M43/ESAG!K43)</f>
        <v>0</v>
      </c>
      <c r="BH42" s="153">
        <f>IF(CEART!K43 = 0,0,CEART!M43/CEART!K43)</f>
        <v>0</v>
      </c>
      <c r="BI42" s="153">
        <f>IF(FAED!K43 = 0,0,FAED!M43/FAED!K43)</f>
        <v>0</v>
      </c>
      <c r="BJ42" s="153">
        <f>IF(CEAD!K43 = 0,0,CEAD!M43/CEAD!K43)</f>
        <v>0</v>
      </c>
      <c r="BK42" s="153">
        <f>IF(CEFID!K43 = 0,0,CEFID!M43/CEFID!K43)</f>
        <v>0</v>
      </c>
      <c r="BL42" s="153">
        <f>IF(CERES!K43 = 0,0,CERES!M43/CERES!K43)</f>
        <v>0</v>
      </c>
      <c r="BM42" s="153">
        <f>IF(CESFI!K43 = 0,0,CESFI!M43/CESFI!K43)</f>
        <v>0</v>
      </c>
      <c r="BN42" s="153">
        <f>IF(CCT!K43 = 0,0,CCT!M43/CCT!K43)</f>
        <v>0</v>
      </c>
      <c r="BO42" s="153">
        <f>IF(CEPLAN!K43 = 0,0,CEPLAN!M43/CEPLAN!K43)</f>
        <v>0</v>
      </c>
      <c r="BP42" s="153">
        <f>IF(CEAVI!K43 = 0,0,CEAVI!M43/CEAVI!K43)</f>
        <v>0</v>
      </c>
      <c r="BQ42" s="153">
        <f>IF(CAV!K43 = 0,0,CAV!M43/CAV!K43)</f>
        <v>0</v>
      </c>
      <c r="BR42" s="153">
        <f>IF(CEO!K43 = 0,0,CEO!M43/CEO!K43)</f>
        <v>0</v>
      </c>
      <c r="BS42" s="153">
        <f>IF(CESMO!K43 = 0,0,CESMO!M43/CESMO!K43)</f>
        <v>0</v>
      </c>
    </row>
    <row r="43" spans="1:71" x14ac:dyDescent="0.2">
      <c r="A43" s="139">
        <v>77</v>
      </c>
      <c r="B43" s="146">
        <f>GESTOR!L44/GESTOR!J44</f>
        <v>0</v>
      </c>
      <c r="C43" s="130">
        <f>'(CARONA)'!AA44/'(CARONA)'!K44</f>
        <v>2</v>
      </c>
      <c r="D43" s="131">
        <f>'(CARONA)'!N44/'(CARONA)'!K44</f>
        <v>0.5</v>
      </c>
      <c r="E43" s="131">
        <f>'(CARONA)'!Q44/'(CARONA)'!K44</f>
        <v>0.5</v>
      </c>
      <c r="F43" s="131">
        <f>'(CARONA)'!T44/'(CARONA)'!K44</f>
        <v>0.5</v>
      </c>
      <c r="G43" s="131">
        <f>'(CARONA)'!W44/'(CARONA)'!K44</f>
        <v>0.5</v>
      </c>
      <c r="H43" s="132">
        <f>'Reitoria-SETIC'!O44</f>
        <v>0</v>
      </c>
      <c r="I43" s="132">
        <f>'Reit - PROEX-PROPPG'!O44</f>
        <v>0</v>
      </c>
      <c r="J43" s="132">
        <f>'Reit - BU'!O44</f>
        <v>0</v>
      </c>
      <c r="K43" s="132">
        <f>ESAG!O44</f>
        <v>1</v>
      </c>
      <c r="L43" s="132">
        <f>CEART!O44</f>
        <v>0</v>
      </c>
      <c r="M43" s="132">
        <f>FAED!O44</f>
        <v>0</v>
      </c>
      <c r="N43" s="132">
        <f>CEAD!O44</f>
        <v>2</v>
      </c>
      <c r="O43" s="132">
        <f>CEFID!O44</f>
        <v>0</v>
      </c>
      <c r="P43" s="132">
        <f>CERES!O44</f>
        <v>5</v>
      </c>
      <c r="Q43" s="132">
        <f>CESFI!O44</f>
        <v>0</v>
      </c>
      <c r="R43" s="132">
        <f>CCT!O44</f>
        <v>10</v>
      </c>
      <c r="S43" s="132">
        <f>CEPLAN!O44</f>
        <v>0</v>
      </c>
      <c r="T43" s="132">
        <f>CEAVI!O44</f>
        <v>0</v>
      </c>
      <c r="U43" s="132">
        <f>CAV!O44</f>
        <v>1</v>
      </c>
      <c r="V43" s="132">
        <f>CEO!O44</f>
        <v>1</v>
      </c>
      <c r="W43" s="132">
        <f>CESMO!O44</f>
        <v>5</v>
      </c>
      <c r="X43" s="133">
        <f>'Reitoria-SETIC'!S44</f>
        <v>0</v>
      </c>
      <c r="Y43" s="133">
        <f>'Reit - PROEX-PROPPG'!S44</f>
        <v>0</v>
      </c>
      <c r="Z43" s="133">
        <f>'Reit - BU'!S44</f>
        <v>0</v>
      </c>
      <c r="AA43" s="133">
        <f>ESAG!S44</f>
        <v>5</v>
      </c>
      <c r="AB43" s="133">
        <f>CEART!S44</f>
        <v>1</v>
      </c>
      <c r="AC43" s="133">
        <f>FAED!S44</f>
        <v>1</v>
      </c>
      <c r="AD43" s="133">
        <f>CEAD!S44</f>
        <v>10</v>
      </c>
      <c r="AE43" s="133">
        <f>CEFID!S44</f>
        <v>2</v>
      </c>
      <c r="AF43" s="133">
        <f>CERES!S44</f>
        <v>21</v>
      </c>
      <c r="AG43" s="133">
        <f>CESFI!S44</f>
        <v>3</v>
      </c>
      <c r="AH43" s="133">
        <f>CCT!S44</f>
        <v>43</v>
      </c>
      <c r="AI43" s="133">
        <f>CEPLAN!S44</f>
        <v>0</v>
      </c>
      <c r="AJ43" s="133">
        <f>CEAVI!S44</f>
        <v>0</v>
      </c>
      <c r="AK43" s="133">
        <f>CAV!S44</f>
        <v>5</v>
      </c>
      <c r="AL43" s="133">
        <f>CEO!S44</f>
        <v>5</v>
      </c>
      <c r="AM43" s="133">
        <f>CESMO!S44</f>
        <v>20</v>
      </c>
      <c r="AN43" s="147">
        <f>'Reitoria-SETIC'!L44</f>
        <v>0</v>
      </c>
      <c r="AO43" s="147">
        <f>'Reit - PROEX-PROPPG'!L44</f>
        <v>0</v>
      </c>
      <c r="AP43" s="147">
        <f>'Reit - BU'!L44</f>
        <v>0</v>
      </c>
      <c r="AQ43" s="147">
        <f>ESAG!L44</f>
        <v>0</v>
      </c>
      <c r="AR43" s="147">
        <f>CEART!L44</f>
        <v>0</v>
      </c>
      <c r="AS43" s="147">
        <f>FAED!L44</f>
        <v>0</v>
      </c>
      <c r="AT43" s="147">
        <f>CEAD!L44</f>
        <v>0</v>
      </c>
      <c r="AU43" s="147">
        <f>CEFID!L44</f>
        <v>0</v>
      </c>
      <c r="AV43" s="147">
        <f>CERES!L44</f>
        <v>0</v>
      </c>
      <c r="AW43" s="147">
        <f>CESFI!L44</f>
        <v>0</v>
      </c>
      <c r="AX43" s="147">
        <f>CCT!L44</f>
        <v>0</v>
      </c>
      <c r="AY43" s="147">
        <f>CEPLAN!L44</f>
        <v>0</v>
      </c>
      <c r="AZ43" s="147">
        <f>CEAVI!L44</f>
        <v>0</v>
      </c>
      <c r="BA43" s="147">
        <f>CAV!L44</f>
        <v>0</v>
      </c>
      <c r="BB43" s="147">
        <f>CEO!L44</f>
        <v>0</v>
      </c>
      <c r="BC43" s="148">
        <f>CESMO!L44</f>
        <v>0</v>
      </c>
      <c r="BD43" s="153">
        <f>IF('Reitoria-SETIC'!K44 = 0,0,'Reitoria-SETIC'!M44/'Reitoria-SETIC'!K44)</f>
        <v>0</v>
      </c>
      <c r="BE43" s="153">
        <f>IF('Reit - PROEX-PROPPG'!K44 = 0,0,'Reit - PROEX-PROPPG'!M44/'Reit - PROEX-PROPPG'!K44)</f>
        <v>0</v>
      </c>
      <c r="BF43" s="153">
        <f>IF('Reit - BU'!K44 = 0,0,'Reit - BU'!M44/'Reit - BU'!K44)</f>
        <v>0</v>
      </c>
      <c r="BG43" s="153">
        <f>IF(ESAG!K44 = 0,0,ESAG!M44/ESAG!K44)</f>
        <v>0</v>
      </c>
      <c r="BH43" s="153">
        <f>IF(CEART!K44 = 0,0,CEART!M44/CEART!K44)</f>
        <v>0</v>
      </c>
      <c r="BI43" s="153">
        <f>IF(FAED!K44 = 0,0,FAED!M44/FAED!K44)</f>
        <v>0</v>
      </c>
      <c r="BJ43" s="153">
        <f>IF(CEAD!K44 = 0,0,CEAD!M44/CEAD!K44)</f>
        <v>0</v>
      </c>
      <c r="BK43" s="153">
        <f>IF(CEFID!K44 = 0,0,CEFID!M44/CEFID!K44)</f>
        <v>0</v>
      </c>
      <c r="BL43" s="153">
        <f>IF(CERES!K44 = 0,0,CERES!M44/CERES!K44)</f>
        <v>0</v>
      </c>
      <c r="BM43" s="153">
        <f>IF(CESFI!K44 = 0,0,CESFI!M44/CESFI!K44)</f>
        <v>0</v>
      </c>
      <c r="BN43" s="153">
        <f>IF(CCT!K44 = 0,0,CCT!M44/CCT!K44)</f>
        <v>0</v>
      </c>
      <c r="BO43" s="153">
        <f>IF(CEPLAN!K44 = 0,0,CEPLAN!M44/CEPLAN!K44)</f>
        <v>0</v>
      </c>
      <c r="BP43" s="153">
        <f>IF(CEAVI!K44 = 0,0,CEAVI!M44/CEAVI!K44)</f>
        <v>0</v>
      </c>
      <c r="BQ43" s="153">
        <f>IF(CAV!K44 = 0,0,CAV!M44/CAV!K44)</f>
        <v>0</v>
      </c>
      <c r="BR43" s="153">
        <f>IF(CEO!K44 = 0,0,CEO!M44/CEO!K44)</f>
        <v>0</v>
      </c>
      <c r="BS43" s="153">
        <f>IF(CESMO!K44 = 0,0,CESMO!M44/CESMO!K44)</f>
        <v>0</v>
      </c>
    </row>
    <row r="44" spans="1:71" x14ac:dyDescent="0.2">
      <c r="A44" s="140">
        <v>78</v>
      </c>
      <c r="B44" s="149">
        <f>GESTOR!L45/GESTOR!J45</f>
        <v>0</v>
      </c>
      <c r="C44" s="130">
        <f>'(CARONA)'!AA45/'(CARONA)'!K45</f>
        <v>2</v>
      </c>
      <c r="D44" s="131">
        <f>'(CARONA)'!N45/'(CARONA)'!K45</f>
        <v>0.48648648648648651</v>
      </c>
      <c r="E44" s="131">
        <f>'(CARONA)'!Q45/'(CARONA)'!K45</f>
        <v>0.48648648648648651</v>
      </c>
      <c r="F44" s="131">
        <f>'(CARONA)'!T45/'(CARONA)'!K45</f>
        <v>0.48648648648648651</v>
      </c>
      <c r="G44" s="131">
        <f>'(CARONA)'!W45/'(CARONA)'!K45</f>
        <v>0.48648648648648651</v>
      </c>
      <c r="H44" s="132">
        <f>'Reitoria-SETIC'!O45</f>
        <v>0</v>
      </c>
      <c r="I44" s="132">
        <f>'Reit - PROEX-PROPPG'!O45</f>
        <v>0</v>
      </c>
      <c r="J44" s="132">
        <f>'Reit - BU'!O45</f>
        <v>0</v>
      </c>
      <c r="K44" s="132">
        <f>ESAG!O45</f>
        <v>0</v>
      </c>
      <c r="L44" s="132">
        <f>CEART!O45</f>
        <v>0</v>
      </c>
      <c r="M44" s="132">
        <f>FAED!O45</f>
        <v>2</v>
      </c>
      <c r="N44" s="132">
        <f>CEAD!O45</f>
        <v>0</v>
      </c>
      <c r="O44" s="132">
        <f>CEFID!O45</f>
        <v>0</v>
      </c>
      <c r="P44" s="132">
        <f>CERES!O45</f>
        <v>2</v>
      </c>
      <c r="Q44" s="132">
        <f>CESFI!O45</f>
        <v>1</v>
      </c>
      <c r="R44" s="132">
        <f>CCT!O45</f>
        <v>1</v>
      </c>
      <c r="S44" s="132">
        <f>CEPLAN!O45</f>
        <v>1</v>
      </c>
      <c r="T44" s="132">
        <f>CEAVI!O45</f>
        <v>0</v>
      </c>
      <c r="U44" s="132">
        <f>CAV!O45</f>
        <v>0</v>
      </c>
      <c r="V44" s="132">
        <f>CEO!O45</f>
        <v>0</v>
      </c>
      <c r="W44" s="132">
        <f>CESMO!O45</f>
        <v>0</v>
      </c>
      <c r="X44" s="133">
        <f>'Reitoria-SETIC'!S45</f>
        <v>0</v>
      </c>
      <c r="Y44" s="133">
        <f>'Reit - PROEX-PROPPG'!S45</f>
        <v>0</v>
      </c>
      <c r="Z44" s="133">
        <f>'Reit - BU'!S45</f>
        <v>0</v>
      </c>
      <c r="AA44" s="133">
        <f>ESAG!S45</f>
        <v>0</v>
      </c>
      <c r="AB44" s="133">
        <f>CEART!S45</f>
        <v>0</v>
      </c>
      <c r="AC44" s="133">
        <f>FAED!S45</f>
        <v>10</v>
      </c>
      <c r="AD44" s="133">
        <f>CEAD!S45</f>
        <v>0</v>
      </c>
      <c r="AE44" s="133">
        <f>CEFID!S45</f>
        <v>2</v>
      </c>
      <c r="AF44" s="133">
        <f>CERES!S45</f>
        <v>10</v>
      </c>
      <c r="AG44" s="133">
        <f>CESFI!S45</f>
        <v>5</v>
      </c>
      <c r="AH44" s="133">
        <f>CCT!S45</f>
        <v>5</v>
      </c>
      <c r="AI44" s="133">
        <f>CEPLAN!S45</f>
        <v>5</v>
      </c>
      <c r="AJ44" s="133">
        <f>CEAVI!S45</f>
        <v>0</v>
      </c>
      <c r="AK44" s="133">
        <f>CAV!S45</f>
        <v>0</v>
      </c>
      <c r="AL44" s="133">
        <f>CEO!S45</f>
        <v>0</v>
      </c>
      <c r="AM44" s="133">
        <f>CESMO!S45</f>
        <v>0</v>
      </c>
      <c r="AN44" s="147">
        <f>'Reitoria-SETIC'!L45</f>
        <v>0</v>
      </c>
      <c r="AO44" s="147">
        <f>'Reit - PROEX-PROPPG'!L45</f>
        <v>0</v>
      </c>
      <c r="AP44" s="147">
        <f>'Reit - BU'!L45</f>
        <v>0</v>
      </c>
      <c r="AQ44" s="147">
        <f>ESAG!L45</f>
        <v>0</v>
      </c>
      <c r="AR44" s="147">
        <f>CEART!L45</f>
        <v>0</v>
      </c>
      <c r="AS44" s="147">
        <f>FAED!L45</f>
        <v>0</v>
      </c>
      <c r="AT44" s="147">
        <f>CEAD!L45</f>
        <v>0</v>
      </c>
      <c r="AU44" s="147">
        <f>CEFID!L45</f>
        <v>0</v>
      </c>
      <c r="AV44" s="147">
        <f>CERES!L45</f>
        <v>0</v>
      </c>
      <c r="AW44" s="147">
        <f>CESFI!L45</f>
        <v>0</v>
      </c>
      <c r="AX44" s="147">
        <f>CCT!L45</f>
        <v>0</v>
      </c>
      <c r="AY44" s="147">
        <f>CEPLAN!L45</f>
        <v>0</v>
      </c>
      <c r="AZ44" s="147">
        <f>CEAVI!L45</f>
        <v>0</v>
      </c>
      <c r="BA44" s="147">
        <f>CAV!L45</f>
        <v>0</v>
      </c>
      <c r="BB44" s="147">
        <f>CEO!L45</f>
        <v>0</v>
      </c>
      <c r="BC44" s="148">
        <f>CESMO!L45</f>
        <v>0</v>
      </c>
      <c r="BD44" s="153">
        <f>IF('Reitoria-SETIC'!K45 = 0,0,'Reitoria-SETIC'!M45/'Reitoria-SETIC'!K45)</f>
        <v>0</v>
      </c>
      <c r="BE44" s="153">
        <f>IF('Reit - PROEX-PROPPG'!K45 = 0,0,'Reit - PROEX-PROPPG'!M45/'Reit - PROEX-PROPPG'!K45)</f>
        <v>0</v>
      </c>
      <c r="BF44" s="153">
        <f>IF('Reit - BU'!K45 = 0,0,'Reit - BU'!M45/'Reit - BU'!K45)</f>
        <v>0</v>
      </c>
      <c r="BG44" s="153">
        <f>IF(ESAG!K45 = 0,0,ESAG!M45/ESAG!K45)</f>
        <v>0</v>
      </c>
      <c r="BH44" s="153">
        <f>IF(CEART!K45 = 0,0,CEART!M45/CEART!K45)</f>
        <v>0</v>
      </c>
      <c r="BI44" s="153">
        <f>IF(FAED!K45 = 0,0,FAED!M45/FAED!K45)</f>
        <v>0</v>
      </c>
      <c r="BJ44" s="153">
        <f>IF(CEAD!K45 = 0,0,CEAD!M45/CEAD!K45)</f>
        <v>0</v>
      </c>
      <c r="BK44" s="153">
        <f>IF(CEFID!K45 = 0,0,CEFID!M45/CEFID!K45)</f>
        <v>0</v>
      </c>
      <c r="BL44" s="153">
        <f>IF(CERES!K45 = 0,0,CERES!M45/CERES!K45)</f>
        <v>0</v>
      </c>
      <c r="BM44" s="153">
        <f>IF(CESFI!K45 = 0,0,CESFI!M45/CESFI!K45)</f>
        <v>0</v>
      </c>
      <c r="BN44" s="153">
        <f>IF(CCT!K45 = 0,0,CCT!M45/CCT!K45)</f>
        <v>0</v>
      </c>
      <c r="BO44" s="153">
        <f>IF(CEPLAN!K45 = 0,0,CEPLAN!M45/CEPLAN!K45)</f>
        <v>0</v>
      </c>
      <c r="BP44" s="153">
        <f>IF(CEAVI!K45 = 0,0,CEAVI!M45/CEAVI!K45)</f>
        <v>0</v>
      </c>
      <c r="BQ44" s="153">
        <f>IF(CAV!K45 = 0,0,CAV!M45/CAV!K45)</f>
        <v>0</v>
      </c>
      <c r="BR44" s="153">
        <f>IF(CEO!K45 = 0,0,CEO!M45/CEO!K45)</f>
        <v>0</v>
      </c>
      <c r="BS44" s="153">
        <f>IF(CESMO!K45 = 0,0,CESMO!M45/CESMO!K45)</f>
        <v>0</v>
      </c>
    </row>
    <row r="45" spans="1:71" x14ac:dyDescent="0.2">
      <c r="A45" s="139">
        <v>84</v>
      </c>
      <c r="B45" s="146">
        <f>GESTOR!L46/GESTOR!J46</f>
        <v>0</v>
      </c>
      <c r="C45" s="130">
        <f>'(CARONA)'!AA46/'(CARONA)'!K46</f>
        <v>2</v>
      </c>
      <c r="D45" s="131">
        <f>'(CARONA)'!N46/'(CARONA)'!K46</f>
        <v>0.33333333333333331</v>
      </c>
      <c r="E45" s="131">
        <f>'(CARONA)'!Q46/'(CARONA)'!K46</f>
        <v>0.33333333333333331</v>
      </c>
      <c r="F45" s="131">
        <f>'(CARONA)'!T46/'(CARONA)'!K46</f>
        <v>0.33333333333333331</v>
      </c>
      <c r="G45" s="131">
        <f>'(CARONA)'!W46/'(CARONA)'!K46</f>
        <v>0.33333333333333331</v>
      </c>
      <c r="H45" s="132">
        <f>'Reitoria-SETIC'!O46</f>
        <v>0</v>
      </c>
      <c r="I45" s="132">
        <f>'Reit - PROEX-PROPPG'!O46</f>
        <v>0</v>
      </c>
      <c r="J45" s="132">
        <f>'Reit - BU'!O46</f>
        <v>0</v>
      </c>
      <c r="K45" s="132">
        <f>ESAG!O46</f>
        <v>0</v>
      </c>
      <c r="L45" s="132">
        <f>CEART!O46</f>
        <v>0</v>
      </c>
      <c r="M45" s="132">
        <f>FAED!O46</f>
        <v>0</v>
      </c>
      <c r="N45" s="132">
        <f>CEAD!O46</f>
        <v>0</v>
      </c>
      <c r="O45" s="132">
        <f>CEFID!O46</f>
        <v>0</v>
      </c>
      <c r="P45" s="132">
        <f>CERES!O46</f>
        <v>0</v>
      </c>
      <c r="Q45" s="132">
        <f>CESFI!O46</f>
        <v>0</v>
      </c>
      <c r="R45" s="132">
        <f>CCT!O46</f>
        <v>0</v>
      </c>
      <c r="S45" s="132">
        <f>CEPLAN!O46</f>
        <v>0</v>
      </c>
      <c r="T45" s="132">
        <f>CEAVI!O46</f>
        <v>0</v>
      </c>
      <c r="U45" s="132">
        <f>CAV!O46</f>
        <v>0</v>
      </c>
      <c r="V45" s="132">
        <f>CEO!O46</f>
        <v>0</v>
      </c>
      <c r="W45" s="132">
        <f>CESMO!O46</f>
        <v>0</v>
      </c>
      <c r="X45" s="133">
        <f>'Reitoria-SETIC'!S46</f>
        <v>0</v>
      </c>
      <c r="Y45" s="133">
        <f>'Reit - PROEX-PROPPG'!S46</f>
        <v>0</v>
      </c>
      <c r="Z45" s="133">
        <f>'Reit - BU'!S46</f>
        <v>0</v>
      </c>
      <c r="AA45" s="133">
        <f>ESAG!S46</f>
        <v>0</v>
      </c>
      <c r="AB45" s="133">
        <f>CEART!S46</f>
        <v>0</v>
      </c>
      <c r="AC45" s="133">
        <f>FAED!S46</f>
        <v>0</v>
      </c>
      <c r="AD45" s="133">
        <f>CEAD!S46</f>
        <v>0</v>
      </c>
      <c r="AE45" s="133">
        <f>CEFID!S46</f>
        <v>0</v>
      </c>
      <c r="AF45" s="133">
        <f>CERES!S46</f>
        <v>3</v>
      </c>
      <c r="AG45" s="133">
        <f>CESFI!S46</f>
        <v>0</v>
      </c>
      <c r="AH45" s="133">
        <f>CCT!S46</f>
        <v>0</v>
      </c>
      <c r="AI45" s="133">
        <f>CEPLAN!S46</f>
        <v>0</v>
      </c>
      <c r="AJ45" s="133">
        <f>CEAVI!S46</f>
        <v>0</v>
      </c>
      <c r="AK45" s="133">
        <f>CAV!S46</f>
        <v>0</v>
      </c>
      <c r="AL45" s="133">
        <f>CEO!S46</f>
        <v>0</v>
      </c>
      <c r="AM45" s="133">
        <f>CESMO!S46</f>
        <v>0</v>
      </c>
      <c r="AN45" s="147">
        <f>'Reitoria-SETIC'!L46</f>
        <v>0</v>
      </c>
      <c r="AO45" s="147">
        <f>'Reit - PROEX-PROPPG'!L46</f>
        <v>0</v>
      </c>
      <c r="AP45" s="147">
        <f>'Reit - BU'!L46</f>
        <v>0</v>
      </c>
      <c r="AQ45" s="147">
        <f>ESAG!L46</f>
        <v>0</v>
      </c>
      <c r="AR45" s="147">
        <f>CEART!L46</f>
        <v>0</v>
      </c>
      <c r="AS45" s="147">
        <f>FAED!L46</f>
        <v>0</v>
      </c>
      <c r="AT45" s="147">
        <f>CEAD!L46</f>
        <v>0</v>
      </c>
      <c r="AU45" s="147">
        <f>CEFID!L46</f>
        <v>0</v>
      </c>
      <c r="AV45" s="147">
        <f>CERES!L46</f>
        <v>0</v>
      </c>
      <c r="AW45" s="147">
        <f>CESFI!L46</f>
        <v>0</v>
      </c>
      <c r="AX45" s="147">
        <f>CCT!L46</f>
        <v>0</v>
      </c>
      <c r="AY45" s="147">
        <f>CEPLAN!L46</f>
        <v>0</v>
      </c>
      <c r="AZ45" s="147">
        <f>CEAVI!L46</f>
        <v>0</v>
      </c>
      <c r="BA45" s="147">
        <f>CAV!L46</f>
        <v>0</v>
      </c>
      <c r="BB45" s="147">
        <f>CEO!L46</f>
        <v>0</v>
      </c>
      <c r="BC45" s="148">
        <f>CESMO!L46</f>
        <v>0</v>
      </c>
      <c r="BD45" s="153">
        <f>IF('Reitoria-SETIC'!K46 = 0,0,'Reitoria-SETIC'!M46/'Reitoria-SETIC'!K46)</f>
        <v>0</v>
      </c>
      <c r="BE45" s="153">
        <f>IF('Reit - PROEX-PROPPG'!K46 = 0,0,'Reit - PROEX-PROPPG'!M46/'Reit - PROEX-PROPPG'!K46)</f>
        <v>0</v>
      </c>
      <c r="BF45" s="153">
        <f>IF('Reit - BU'!K46 = 0,0,'Reit - BU'!M46/'Reit - BU'!K46)</f>
        <v>0</v>
      </c>
      <c r="BG45" s="153">
        <f>IF(ESAG!K46 = 0,0,ESAG!M46/ESAG!K46)</f>
        <v>0</v>
      </c>
      <c r="BH45" s="153">
        <f>IF(CEART!K46 = 0,0,CEART!M46/CEART!K46)</f>
        <v>0</v>
      </c>
      <c r="BI45" s="153">
        <f>IF(FAED!K46 = 0,0,FAED!M46/FAED!K46)</f>
        <v>0</v>
      </c>
      <c r="BJ45" s="153">
        <f>IF(CEAD!K46 = 0,0,CEAD!M46/CEAD!K46)</f>
        <v>0</v>
      </c>
      <c r="BK45" s="153">
        <f>IF(CEFID!K46 = 0,0,CEFID!M46/CEFID!K46)</f>
        <v>0</v>
      </c>
      <c r="BL45" s="153">
        <f>IF(CERES!K46 = 0,0,CERES!M46/CERES!K46)</f>
        <v>0</v>
      </c>
      <c r="BM45" s="153">
        <f>IF(CESFI!K46 = 0,0,CESFI!M46/CESFI!K46)</f>
        <v>0</v>
      </c>
      <c r="BN45" s="153">
        <f>IF(CCT!K46 = 0,0,CCT!M46/CCT!K46)</f>
        <v>0</v>
      </c>
      <c r="BO45" s="153">
        <f>IF(CEPLAN!K46 = 0,0,CEPLAN!M46/CEPLAN!K46)</f>
        <v>0</v>
      </c>
      <c r="BP45" s="153">
        <f>IF(CEAVI!K46 = 0,0,CEAVI!M46/CEAVI!K46)</f>
        <v>0</v>
      </c>
      <c r="BQ45" s="153">
        <f>IF(CAV!K46 = 0,0,CAV!M46/CAV!K46)</f>
        <v>0</v>
      </c>
      <c r="BR45" s="153">
        <f>IF(CEO!K46 = 0,0,CEO!M46/CEO!K46)</f>
        <v>0</v>
      </c>
      <c r="BS45" s="153">
        <f>IF(CESMO!K46 = 0,0,CESMO!M46/CESMO!K46)</f>
        <v>0</v>
      </c>
    </row>
    <row r="46" spans="1:71" x14ac:dyDescent="0.2">
      <c r="A46" s="140">
        <v>85</v>
      </c>
      <c r="B46" s="149">
        <f>GESTOR!L47/GESTOR!J47</f>
        <v>0</v>
      </c>
      <c r="C46" s="130">
        <f>'(CARONA)'!AA47/'(CARONA)'!K47</f>
        <v>2</v>
      </c>
      <c r="D46" s="131">
        <f>'(CARONA)'!N47/'(CARONA)'!K47</f>
        <v>0.33333333333333331</v>
      </c>
      <c r="E46" s="131">
        <f>'(CARONA)'!Q47/'(CARONA)'!K47</f>
        <v>0.33333333333333331</v>
      </c>
      <c r="F46" s="131">
        <f>'(CARONA)'!T47/'(CARONA)'!K47</f>
        <v>0.33333333333333331</v>
      </c>
      <c r="G46" s="131">
        <f>'(CARONA)'!W47/'(CARONA)'!K47</f>
        <v>0.33333333333333331</v>
      </c>
      <c r="H46" s="132">
        <f>'Reitoria-SETIC'!O47</f>
        <v>0</v>
      </c>
      <c r="I46" s="132">
        <f>'Reit - PROEX-PROPPG'!O47</f>
        <v>0</v>
      </c>
      <c r="J46" s="132">
        <f>'Reit - BU'!O47</f>
        <v>0</v>
      </c>
      <c r="K46" s="132">
        <f>ESAG!O47</f>
        <v>0</v>
      </c>
      <c r="L46" s="132">
        <f>CEART!O47</f>
        <v>0</v>
      </c>
      <c r="M46" s="132">
        <f>FAED!O47</f>
        <v>0</v>
      </c>
      <c r="N46" s="132">
        <f>CEAD!O47</f>
        <v>0</v>
      </c>
      <c r="O46" s="132">
        <f>CEFID!O47</f>
        <v>0</v>
      </c>
      <c r="P46" s="132">
        <f>CERES!O47</f>
        <v>0</v>
      </c>
      <c r="Q46" s="132">
        <f>CESFI!O47</f>
        <v>0</v>
      </c>
      <c r="R46" s="132">
        <f>CCT!O47</f>
        <v>0</v>
      </c>
      <c r="S46" s="132">
        <f>CEPLAN!O47</f>
        <v>0</v>
      </c>
      <c r="T46" s="132">
        <f>CEAVI!O47</f>
        <v>0</v>
      </c>
      <c r="U46" s="132">
        <f>CAV!O47</f>
        <v>0</v>
      </c>
      <c r="V46" s="132">
        <f>CEO!O47</f>
        <v>0</v>
      </c>
      <c r="W46" s="132">
        <f>CESMO!O47</f>
        <v>0</v>
      </c>
      <c r="X46" s="133">
        <f>'Reitoria-SETIC'!S47</f>
        <v>0</v>
      </c>
      <c r="Y46" s="133">
        <f>'Reit - PROEX-PROPPG'!S47</f>
        <v>0</v>
      </c>
      <c r="Z46" s="133">
        <f>'Reit - BU'!S47</f>
        <v>0</v>
      </c>
      <c r="AA46" s="133">
        <f>ESAG!S47</f>
        <v>0</v>
      </c>
      <c r="AB46" s="133">
        <f>CEART!S47</f>
        <v>0</v>
      </c>
      <c r="AC46" s="133">
        <f>FAED!S47</f>
        <v>0</v>
      </c>
      <c r="AD46" s="133">
        <f>CEAD!S47</f>
        <v>0</v>
      </c>
      <c r="AE46" s="133">
        <f>CEFID!S47</f>
        <v>0</v>
      </c>
      <c r="AF46" s="133">
        <f>CERES!S47</f>
        <v>3</v>
      </c>
      <c r="AG46" s="133">
        <f>CESFI!S47</f>
        <v>0</v>
      </c>
      <c r="AH46" s="133">
        <f>CCT!S47</f>
        <v>0</v>
      </c>
      <c r="AI46" s="133">
        <f>CEPLAN!S47</f>
        <v>0</v>
      </c>
      <c r="AJ46" s="133">
        <f>CEAVI!S47</f>
        <v>0</v>
      </c>
      <c r="AK46" s="133">
        <f>CAV!S47</f>
        <v>0</v>
      </c>
      <c r="AL46" s="133">
        <f>CEO!S47</f>
        <v>0</v>
      </c>
      <c r="AM46" s="133">
        <f>CESMO!S47</f>
        <v>0</v>
      </c>
      <c r="AN46" s="147">
        <f>'Reitoria-SETIC'!L47</f>
        <v>0</v>
      </c>
      <c r="AO46" s="147">
        <f>'Reit - PROEX-PROPPG'!L47</f>
        <v>0</v>
      </c>
      <c r="AP46" s="147">
        <f>'Reit - BU'!L47</f>
        <v>0</v>
      </c>
      <c r="AQ46" s="147">
        <f>ESAG!L47</f>
        <v>0</v>
      </c>
      <c r="AR46" s="147">
        <f>CEART!L47</f>
        <v>0</v>
      </c>
      <c r="AS46" s="147">
        <f>FAED!L47</f>
        <v>0</v>
      </c>
      <c r="AT46" s="147">
        <f>CEAD!L47</f>
        <v>0</v>
      </c>
      <c r="AU46" s="147">
        <f>CEFID!L47</f>
        <v>0</v>
      </c>
      <c r="AV46" s="147">
        <f>CERES!L47</f>
        <v>0</v>
      </c>
      <c r="AW46" s="147">
        <f>CESFI!L47</f>
        <v>0</v>
      </c>
      <c r="AX46" s="147">
        <f>CCT!L47</f>
        <v>0</v>
      </c>
      <c r="AY46" s="147">
        <f>CEPLAN!L47</f>
        <v>0</v>
      </c>
      <c r="AZ46" s="147">
        <f>CEAVI!L47</f>
        <v>0</v>
      </c>
      <c r="BA46" s="147">
        <f>CAV!L47</f>
        <v>0</v>
      </c>
      <c r="BB46" s="147">
        <f>CEO!L47</f>
        <v>0</v>
      </c>
      <c r="BC46" s="148">
        <f>CESMO!L47</f>
        <v>0</v>
      </c>
      <c r="BD46" s="153">
        <f>IF('Reitoria-SETIC'!K47 = 0,0,'Reitoria-SETIC'!M47/'Reitoria-SETIC'!K47)</f>
        <v>0</v>
      </c>
      <c r="BE46" s="153">
        <f>IF('Reit - PROEX-PROPPG'!K47 = 0,0,'Reit - PROEX-PROPPG'!M47/'Reit - PROEX-PROPPG'!K47)</f>
        <v>0</v>
      </c>
      <c r="BF46" s="153">
        <f>IF('Reit - BU'!K47 = 0,0,'Reit - BU'!M47/'Reit - BU'!K47)</f>
        <v>0</v>
      </c>
      <c r="BG46" s="153">
        <f>IF(ESAG!K47 = 0,0,ESAG!M47/ESAG!K47)</f>
        <v>0</v>
      </c>
      <c r="BH46" s="153">
        <f>IF(CEART!K47 = 0,0,CEART!M47/CEART!K47)</f>
        <v>0</v>
      </c>
      <c r="BI46" s="153">
        <f>IF(FAED!K47 = 0,0,FAED!M47/FAED!K47)</f>
        <v>0</v>
      </c>
      <c r="BJ46" s="153">
        <f>IF(CEAD!K47 = 0,0,CEAD!M47/CEAD!K47)</f>
        <v>0</v>
      </c>
      <c r="BK46" s="153">
        <f>IF(CEFID!K47 = 0,0,CEFID!M47/CEFID!K47)</f>
        <v>0</v>
      </c>
      <c r="BL46" s="153">
        <f>IF(CERES!K47 = 0,0,CERES!M47/CERES!K47)</f>
        <v>0</v>
      </c>
      <c r="BM46" s="153">
        <f>IF(CESFI!K47 = 0,0,CESFI!M47/CESFI!K47)</f>
        <v>0</v>
      </c>
      <c r="BN46" s="153">
        <f>IF(CCT!K47 = 0,0,CCT!M47/CCT!K47)</f>
        <v>0</v>
      </c>
      <c r="BO46" s="153">
        <f>IF(CEPLAN!K47 = 0,0,CEPLAN!M47/CEPLAN!K47)</f>
        <v>0</v>
      </c>
      <c r="BP46" s="153">
        <f>IF(CEAVI!K47 = 0,0,CEAVI!M47/CEAVI!K47)</f>
        <v>0</v>
      </c>
      <c r="BQ46" s="153">
        <f>IF(CAV!K47 = 0,0,CAV!M47/CAV!K47)</f>
        <v>0</v>
      </c>
      <c r="BR46" s="153">
        <f>IF(CEO!K47 = 0,0,CEO!M47/CEO!K47)</f>
        <v>0</v>
      </c>
      <c r="BS46" s="153">
        <f>IF(CESMO!K47 = 0,0,CESMO!M47/CESMO!K47)</f>
        <v>0</v>
      </c>
    </row>
    <row r="47" spans="1:71" x14ac:dyDescent="0.2">
      <c r="A47" s="139">
        <v>86</v>
      </c>
      <c r="B47" s="146">
        <f>GESTOR!L48/GESTOR!J48</f>
        <v>0</v>
      </c>
      <c r="C47" s="130">
        <f>'(CARONA)'!AA48/'(CARONA)'!K48</f>
        <v>2</v>
      </c>
      <c r="D47" s="131">
        <f>'(CARONA)'!N48/'(CARONA)'!K48</f>
        <v>0.33333333333333331</v>
      </c>
      <c r="E47" s="131">
        <f>'(CARONA)'!Q48/'(CARONA)'!K48</f>
        <v>0.33333333333333331</v>
      </c>
      <c r="F47" s="131">
        <f>'(CARONA)'!T48/'(CARONA)'!K48</f>
        <v>0.33333333333333331</v>
      </c>
      <c r="G47" s="131">
        <f>'(CARONA)'!W48/'(CARONA)'!K48</f>
        <v>0.33333333333333331</v>
      </c>
      <c r="H47" s="132">
        <f>'Reitoria-SETIC'!O48</f>
        <v>0</v>
      </c>
      <c r="I47" s="132">
        <f>'Reit - PROEX-PROPPG'!O48</f>
        <v>0</v>
      </c>
      <c r="J47" s="132">
        <f>'Reit - BU'!O48</f>
        <v>0</v>
      </c>
      <c r="K47" s="132">
        <f>ESAG!O48</f>
        <v>0</v>
      </c>
      <c r="L47" s="132">
        <f>CEART!O48</f>
        <v>0</v>
      </c>
      <c r="M47" s="132">
        <f>FAED!O48</f>
        <v>0</v>
      </c>
      <c r="N47" s="132">
        <f>CEAD!O48</f>
        <v>0</v>
      </c>
      <c r="O47" s="132">
        <f>CEFID!O48</f>
        <v>0</v>
      </c>
      <c r="P47" s="132">
        <f>CERES!O48</f>
        <v>0</v>
      </c>
      <c r="Q47" s="132">
        <f>CESFI!O48</f>
        <v>0</v>
      </c>
      <c r="R47" s="132">
        <f>CCT!O48</f>
        <v>0</v>
      </c>
      <c r="S47" s="132">
        <f>CEPLAN!O48</f>
        <v>0</v>
      </c>
      <c r="T47" s="132">
        <f>CEAVI!O48</f>
        <v>0</v>
      </c>
      <c r="U47" s="132">
        <f>CAV!O48</f>
        <v>0</v>
      </c>
      <c r="V47" s="132">
        <f>CEO!O48</f>
        <v>0</v>
      </c>
      <c r="W47" s="132">
        <f>CESMO!O48</f>
        <v>0</v>
      </c>
      <c r="X47" s="133">
        <f>'Reitoria-SETIC'!S48</f>
        <v>0</v>
      </c>
      <c r="Y47" s="133">
        <f>'Reit - PROEX-PROPPG'!S48</f>
        <v>0</v>
      </c>
      <c r="Z47" s="133">
        <f>'Reit - BU'!S48</f>
        <v>0</v>
      </c>
      <c r="AA47" s="133">
        <f>ESAG!S48</f>
        <v>0</v>
      </c>
      <c r="AB47" s="133">
        <f>CEART!S48</f>
        <v>0</v>
      </c>
      <c r="AC47" s="133">
        <f>FAED!S48</f>
        <v>0</v>
      </c>
      <c r="AD47" s="133">
        <f>CEAD!S48</f>
        <v>0</v>
      </c>
      <c r="AE47" s="133">
        <f>CEFID!S48</f>
        <v>0</v>
      </c>
      <c r="AF47" s="133">
        <f>CERES!S48</f>
        <v>3</v>
      </c>
      <c r="AG47" s="133">
        <f>CESFI!S48</f>
        <v>0</v>
      </c>
      <c r="AH47" s="133">
        <f>CCT!S48</f>
        <v>0</v>
      </c>
      <c r="AI47" s="133">
        <f>CEPLAN!S48</f>
        <v>0</v>
      </c>
      <c r="AJ47" s="133">
        <f>CEAVI!S48</f>
        <v>0</v>
      </c>
      <c r="AK47" s="133">
        <f>CAV!S48</f>
        <v>0</v>
      </c>
      <c r="AL47" s="133">
        <f>CEO!S48</f>
        <v>0</v>
      </c>
      <c r="AM47" s="133">
        <f>CESMO!S48</f>
        <v>0</v>
      </c>
      <c r="AN47" s="147">
        <f>'Reitoria-SETIC'!L48</f>
        <v>0</v>
      </c>
      <c r="AO47" s="147">
        <f>'Reit - PROEX-PROPPG'!L48</f>
        <v>0</v>
      </c>
      <c r="AP47" s="147">
        <f>'Reit - BU'!L48</f>
        <v>0</v>
      </c>
      <c r="AQ47" s="147">
        <f>ESAG!L48</f>
        <v>0</v>
      </c>
      <c r="AR47" s="147">
        <f>CEART!L48</f>
        <v>0</v>
      </c>
      <c r="AS47" s="147">
        <f>FAED!L48</f>
        <v>0</v>
      </c>
      <c r="AT47" s="147">
        <f>CEAD!L48</f>
        <v>0</v>
      </c>
      <c r="AU47" s="147">
        <f>CEFID!L48</f>
        <v>0</v>
      </c>
      <c r="AV47" s="147">
        <f>CERES!L48</f>
        <v>0</v>
      </c>
      <c r="AW47" s="147">
        <f>CESFI!L48</f>
        <v>0</v>
      </c>
      <c r="AX47" s="147">
        <f>CCT!L48</f>
        <v>0</v>
      </c>
      <c r="AY47" s="147">
        <f>CEPLAN!L48</f>
        <v>0</v>
      </c>
      <c r="AZ47" s="147">
        <f>CEAVI!L48</f>
        <v>0</v>
      </c>
      <c r="BA47" s="147">
        <f>CAV!L48</f>
        <v>0</v>
      </c>
      <c r="BB47" s="147">
        <f>CEO!L48</f>
        <v>0</v>
      </c>
      <c r="BC47" s="148">
        <f>CESMO!L48</f>
        <v>0</v>
      </c>
      <c r="BD47" s="153">
        <f>IF('Reitoria-SETIC'!K48 = 0,0,'Reitoria-SETIC'!M48/'Reitoria-SETIC'!K48)</f>
        <v>0</v>
      </c>
      <c r="BE47" s="153">
        <f>IF('Reit - PROEX-PROPPG'!K48 = 0,0,'Reit - PROEX-PROPPG'!M48/'Reit - PROEX-PROPPG'!K48)</f>
        <v>0</v>
      </c>
      <c r="BF47" s="153">
        <f>IF('Reit - BU'!K48 = 0,0,'Reit - BU'!M48/'Reit - BU'!K48)</f>
        <v>0</v>
      </c>
      <c r="BG47" s="153">
        <f>IF(ESAG!K48 = 0,0,ESAG!M48/ESAG!K48)</f>
        <v>0</v>
      </c>
      <c r="BH47" s="153">
        <f>IF(CEART!K48 = 0,0,CEART!M48/CEART!K48)</f>
        <v>0</v>
      </c>
      <c r="BI47" s="153">
        <f>IF(FAED!K48 = 0,0,FAED!M48/FAED!K48)</f>
        <v>0</v>
      </c>
      <c r="BJ47" s="153">
        <f>IF(CEAD!K48 = 0,0,CEAD!M48/CEAD!K48)</f>
        <v>0</v>
      </c>
      <c r="BK47" s="153">
        <f>IF(CEFID!K48 = 0,0,CEFID!M48/CEFID!K48)</f>
        <v>0</v>
      </c>
      <c r="BL47" s="153">
        <f>IF(CERES!K48 = 0,0,CERES!M48/CERES!K48)</f>
        <v>0</v>
      </c>
      <c r="BM47" s="153">
        <f>IF(CESFI!K48 = 0,0,CESFI!M48/CESFI!K48)</f>
        <v>0</v>
      </c>
      <c r="BN47" s="153">
        <f>IF(CCT!K48 = 0,0,CCT!M48/CCT!K48)</f>
        <v>0</v>
      </c>
      <c r="BO47" s="153">
        <f>IF(CEPLAN!K48 = 0,0,CEPLAN!M48/CEPLAN!K48)</f>
        <v>0</v>
      </c>
      <c r="BP47" s="153">
        <f>IF(CEAVI!K48 = 0,0,CEAVI!M48/CEAVI!K48)</f>
        <v>0</v>
      </c>
      <c r="BQ47" s="153">
        <f>IF(CAV!K48 = 0,0,CAV!M48/CAV!K48)</f>
        <v>0</v>
      </c>
      <c r="BR47" s="153">
        <f>IF(CEO!K48 = 0,0,CEO!M48/CEO!K48)</f>
        <v>0</v>
      </c>
      <c r="BS47" s="153">
        <f>IF(CESMO!K48 = 0,0,CESMO!M48/CESMO!K48)</f>
        <v>0</v>
      </c>
    </row>
    <row r="48" spans="1:71" x14ac:dyDescent="0.2">
      <c r="A48" s="140">
        <v>87</v>
      </c>
      <c r="B48" s="149">
        <f>GESTOR!L49/GESTOR!J49</f>
        <v>0</v>
      </c>
      <c r="C48" s="130">
        <f>'(CARONA)'!AA49/'(CARONA)'!K49</f>
        <v>2</v>
      </c>
      <c r="D48" s="131">
        <f>'(CARONA)'!N49/'(CARONA)'!K49</f>
        <v>0.4</v>
      </c>
      <c r="E48" s="131">
        <f>'(CARONA)'!Q49/'(CARONA)'!K49</f>
        <v>0.4</v>
      </c>
      <c r="F48" s="131">
        <f>'(CARONA)'!T49/'(CARONA)'!K49</f>
        <v>0.4</v>
      </c>
      <c r="G48" s="131">
        <f>'(CARONA)'!W49/'(CARONA)'!K49</f>
        <v>0.4</v>
      </c>
      <c r="H48" s="132">
        <f>'Reitoria-SETIC'!O49</f>
        <v>0</v>
      </c>
      <c r="I48" s="132">
        <f>'Reit - PROEX-PROPPG'!O49</f>
        <v>0</v>
      </c>
      <c r="J48" s="132">
        <f>'Reit - BU'!O49</f>
        <v>0</v>
      </c>
      <c r="K48" s="132">
        <f>ESAG!O49</f>
        <v>0</v>
      </c>
      <c r="L48" s="132">
        <f>CEART!O49</f>
        <v>0</v>
      </c>
      <c r="M48" s="132">
        <f>FAED!O49</f>
        <v>0</v>
      </c>
      <c r="N48" s="132">
        <f>CEAD!O49</f>
        <v>0</v>
      </c>
      <c r="O48" s="132">
        <f>CEFID!O49</f>
        <v>0</v>
      </c>
      <c r="P48" s="132">
        <f>CERES!O49</f>
        <v>1</v>
      </c>
      <c r="Q48" s="132">
        <f>CESFI!O49</f>
        <v>0</v>
      </c>
      <c r="R48" s="132">
        <f>CCT!O49</f>
        <v>0</v>
      </c>
      <c r="S48" s="132">
        <f>CEPLAN!O49</f>
        <v>0</v>
      </c>
      <c r="T48" s="132">
        <f>CEAVI!O49</f>
        <v>0</v>
      </c>
      <c r="U48" s="132">
        <f>CAV!O49</f>
        <v>0</v>
      </c>
      <c r="V48" s="132">
        <f>CEO!O49</f>
        <v>0</v>
      </c>
      <c r="W48" s="132">
        <f>CESMO!O49</f>
        <v>0</v>
      </c>
      <c r="X48" s="133">
        <f>'Reitoria-SETIC'!S49</f>
        <v>0</v>
      </c>
      <c r="Y48" s="133">
        <f>'Reit - PROEX-PROPPG'!S49</f>
        <v>0</v>
      </c>
      <c r="Z48" s="133">
        <f>'Reit - BU'!S49</f>
        <v>0</v>
      </c>
      <c r="AA48" s="133">
        <f>ESAG!S49</f>
        <v>0</v>
      </c>
      <c r="AB48" s="133">
        <f>CEART!S49</f>
        <v>0</v>
      </c>
      <c r="AC48" s="133">
        <f>FAED!S49</f>
        <v>0</v>
      </c>
      <c r="AD48" s="133">
        <f>CEAD!S49</f>
        <v>0</v>
      </c>
      <c r="AE48" s="133">
        <f>CEFID!S49</f>
        <v>0</v>
      </c>
      <c r="AF48" s="133">
        <f>CERES!S49</f>
        <v>5</v>
      </c>
      <c r="AG48" s="133">
        <f>CESFI!S49</f>
        <v>0</v>
      </c>
      <c r="AH48" s="133">
        <f>CCT!S49</f>
        <v>0</v>
      </c>
      <c r="AI48" s="133">
        <f>CEPLAN!S49</f>
        <v>0</v>
      </c>
      <c r="AJ48" s="133">
        <f>CEAVI!S49</f>
        <v>0</v>
      </c>
      <c r="AK48" s="133">
        <f>CAV!S49</f>
        <v>0</v>
      </c>
      <c r="AL48" s="133">
        <f>CEO!S49</f>
        <v>0</v>
      </c>
      <c r="AM48" s="133">
        <f>CESMO!S49</f>
        <v>0</v>
      </c>
      <c r="AN48" s="147">
        <f>'Reitoria-SETIC'!L49</f>
        <v>0</v>
      </c>
      <c r="AO48" s="147">
        <f>'Reit - PROEX-PROPPG'!L49</f>
        <v>0</v>
      </c>
      <c r="AP48" s="147">
        <f>'Reit - BU'!L49</f>
        <v>0</v>
      </c>
      <c r="AQ48" s="147">
        <f>ESAG!L49</f>
        <v>0</v>
      </c>
      <c r="AR48" s="147">
        <f>CEART!L49</f>
        <v>0</v>
      </c>
      <c r="AS48" s="147">
        <f>FAED!L49</f>
        <v>0</v>
      </c>
      <c r="AT48" s="147">
        <f>CEAD!L49</f>
        <v>0</v>
      </c>
      <c r="AU48" s="147">
        <f>CEFID!L49</f>
        <v>0</v>
      </c>
      <c r="AV48" s="147">
        <f>CERES!L49</f>
        <v>0</v>
      </c>
      <c r="AW48" s="147">
        <f>CESFI!L49</f>
        <v>0</v>
      </c>
      <c r="AX48" s="147">
        <f>CCT!L49</f>
        <v>0</v>
      </c>
      <c r="AY48" s="147">
        <f>CEPLAN!L49</f>
        <v>0</v>
      </c>
      <c r="AZ48" s="147">
        <f>CEAVI!L49</f>
        <v>0</v>
      </c>
      <c r="BA48" s="147">
        <f>CAV!L49</f>
        <v>0</v>
      </c>
      <c r="BB48" s="147">
        <f>CEO!L49</f>
        <v>0</v>
      </c>
      <c r="BC48" s="148">
        <f>CESMO!L49</f>
        <v>0</v>
      </c>
      <c r="BD48" s="153">
        <f>IF('Reitoria-SETIC'!K49 = 0,0,'Reitoria-SETIC'!M49/'Reitoria-SETIC'!K49)</f>
        <v>0</v>
      </c>
      <c r="BE48" s="153">
        <f>IF('Reit - PROEX-PROPPG'!K49 = 0,0,'Reit - PROEX-PROPPG'!M49/'Reit - PROEX-PROPPG'!K49)</f>
        <v>0</v>
      </c>
      <c r="BF48" s="153">
        <f>IF('Reit - BU'!K49 = 0,0,'Reit - BU'!M49/'Reit - BU'!K49)</f>
        <v>0</v>
      </c>
      <c r="BG48" s="153">
        <f>IF(ESAG!K49 = 0,0,ESAG!M49/ESAG!K49)</f>
        <v>0</v>
      </c>
      <c r="BH48" s="153">
        <f>IF(CEART!K49 = 0,0,CEART!M49/CEART!K49)</f>
        <v>0</v>
      </c>
      <c r="BI48" s="153">
        <f>IF(FAED!K49 = 0,0,FAED!M49/FAED!K49)</f>
        <v>0</v>
      </c>
      <c r="BJ48" s="153">
        <f>IF(CEAD!K49 = 0,0,CEAD!M49/CEAD!K49)</f>
        <v>0</v>
      </c>
      <c r="BK48" s="153">
        <f>IF(CEFID!K49 = 0,0,CEFID!M49/CEFID!K49)</f>
        <v>0</v>
      </c>
      <c r="BL48" s="153">
        <f>IF(CERES!K49 = 0,0,CERES!M49/CERES!K49)</f>
        <v>0</v>
      </c>
      <c r="BM48" s="153">
        <f>IF(CESFI!K49 = 0,0,CESFI!M49/CESFI!K49)</f>
        <v>0</v>
      </c>
      <c r="BN48" s="153">
        <f>IF(CCT!K49 = 0,0,CCT!M49/CCT!K49)</f>
        <v>0</v>
      </c>
      <c r="BO48" s="153">
        <f>IF(CEPLAN!K49 = 0,0,CEPLAN!M49/CEPLAN!K49)</f>
        <v>0</v>
      </c>
      <c r="BP48" s="153">
        <f>IF(CEAVI!K49 = 0,0,CEAVI!M49/CEAVI!K49)</f>
        <v>0</v>
      </c>
      <c r="BQ48" s="153">
        <f>IF(CAV!K49 = 0,0,CAV!M49/CAV!K49)</f>
        <v>0</v>
      </c>
      <c r="BR48" s="153">
        <f>IF(CEO!K49 = 0,0,CEO!M49/CEO!K49)</f>
        <v>0</v>
      </c>
      <c r="BS48" s="153">
        <f>IF(CESMO!K49 = 0,0,CESMO!M49/CESMO!K49)</f>
        <v>0</v>
      </c>
    </row>
    <row r="49" spans="1:71" x14ac:dyDescent="0.2">
      <c r="A49" s="139">
        <v>89</v>
      </c>
      <c r="B49" s="146">
        <f>GESTOR!L50/GESTOR!J50</f>
        <v>0</v>
      </c>
      <c r="C49" s="130">
        <f>'(CARONA)'!AA50/'(CARONA)'!K50</f>
        <v>2</v>
      </c>
      <c r="D49" s="131">
        <f>'(CARONA)'!N50/'(CARONA)'!K50</f>
        <v>0.5</v>
      </c>
      <c r="E49" s="131">
        <f>'(CARONA)'!Q50/'(CARONA)'!K50</f>
        <v>0.5</v>
      </c>
      <c r="F49" s="131">
        <f>'(CARONA)'!T50/'(CARONA)'!K50</f>
        <v>0.5</v>
      </c>
      <c r="G49" s="131">
        <f>'(CARONA)'!W50/'(CARONA)'!K50</f>
        <v>0.5</v>
      </c>
      <c r="H49" s="132">
        <f>'Reitoria-SETIC'!O50</f>
        <v>5</v>
      </c>
      <c r="I49" s="132">
        <f>'Reit - PROEX-PROPPG'!O50</f>
        <v>0</v>
      </c>
      <c r="J49" s="132">
        <f>'Reit - BU'!O50</f>
        <v>0</v>
      </c>
      <c r="K49" s="132">
        <f>ESAG!O50</f>
        <v>0</v>
      </c>
      <c r="L49" s="132">
        <f>CEART!O50</f>
        <v>0</v>
      </c>
      <c r="M49" s="132">
        <f>FAED!O50</f>
        <v>5</v>
      </c>
      <c r="N49" s="132">
        <f>CEAD!O50</f>
        <v>2</v>
      </c>
      <c r="O49" s="132">
        <f>CEFID!O50</f>
        <v>0</v>
      </c>
      <c r="P49" s="132">
        <f>CERES!O50</f>
        <v>3</v>
      </c>
      <c r="Q49" s="132">
        <f>CESFI!O50</f>
        <v>0</v>
      </c>
      <c r="R49" s="132">
        <f>CCT!O50</f>
        <v>0</v>
      </c>
      <c r="S49" s="132">
        <f>CEPLAN!O50</f>
        <v>0</v>
      </c>
      <c r="T49" s="132">
        <f>CEAVI!O50</f>
        <v>0</v>
      </c>
      <c r="U49" s="132">
        <f>CAV!O50</f>
        <v>0</v>
      </c>
      <c r="V49" s="132">
        <f>CEO!O50</f>
        <v>0</v>
      </c>
      <c r="W49" s="132">
        <f>CESMO!O50</f>
        <v>0</v>
      </c>
      <c r="X49" s="133">
        <f>'Reitoria-SETIC'!S50</f>
        <v>20</v>
      </c>
      <c r="Y49" s="133">
        <f>'Reit - PROEX-PROPPG'!S50</f>
        <v>0</v>
      </c>
      <c r="Z49" s="133">
        <f>'Reit - BU'!S50</f>
        <v>0</v>
      </c>
      <c r="AA49" s="133">
        <f>ESAG!S50</f>
        <v>0</v>
      </c>
      <c r="AB49" s="133">
        <f>CEART!S50</f>
        <v>0</v>
      </c>
      <c r="AC49" s="133">
        <f>FAED!S50</f>
        <v>20</v>
      </c>
      <c r="AD49" s="133">
        <f>CEAD!S50</f>
        <v>10</v>
      </c>
      <c r="AE49" s="133">
        <f>CEFID!S50</f>
        <v>0</v>
      </c>
      <c r="AF49" s="133">
        <f>CERES!S50</f>
        <v>14</v>
      </c>
      <c r="AG49" s="133">
        <f>CESFI!S50</f>
        <v>0</v>
      </c>
      <c r="AH49" s="133">
        <f>CCT!S50</f>
        <v>0</v>
      </c>
      <c r="AI49" s="133">
        <f>CEPLAN!S50</f>
        <v>0</v>
      </c>
      <c r="AJ49" s="133">
        <f>CEAVI!S50</f>
        <v>0</v>
      </c>
      <c r="AK49" s="133">
        <f>CAV!S50</f>
        <v>0</v>
      </c>
      <c r="AL49" s="133">
        <f>CEO!S50</f>
        <v>0</v>
      </c>
      <c r="AM49" s="133">
        <f>CESMO!S50</f>
        <v>0</v>
      </c>
      <c r="AN49" s="147">
        <f>'Reitoria-SETIC'!L50</f>
        <v>0</v>
      </c>
      <c r="AO49" s="147">
        <f>'Reit - PROEX-PROPPG'!L50</f>
        <v>0</v>
      </c>
      <c r="AP49" s="147">
        <f>'Reit - BU'!L50</f>
        <v>0</v>
      </c>
      <c r="AQ49" s="147">
        <f>ESAG!L50</f>
        <v>0</v>
      </c>
      <c r="AR49" s="147">
        <f>CEART!L50</f>
        <v>0</v>
      </c>
      <c r="AS49" s="147">
        <f>FAED!L50</f>
        <v>0</v>
      </c>
      <c r="AT49" s="147">
        <f>CEAD!L50</f>
        <v>0</v>
      </c>
      <c r="AU49" s="147">
        <f>CEFID!L50</f>
        <v>0</v>
      </c>
      <c r="AV49" s="147">
        <f>CERES!L50</f>
        <v>0</v>
      </c>
      <c r="AW49" s="147">
        <f>CESFI!L50</f>
        <v>0</v>
      </c>
      <c r="AX49" s="147">
        <f>CCT!L50</f>
        <v>0</v>
      </c>
      <c r="AY49" s="147">
        <f>CEPLAN!L50</f>
        <v>0</v>
      </c>
      <c r="AZ49" s="147">
        <f>CEAVI!L50</f>
        <v>0</v>
      </c>
      <c r="BA49" s="147">
        <f>CAV!L50</f>
        <v>0</v>
      </c>
      <c r="BB49" s="147">
        <f>CEO!L50</f>
        <v>0</v>
      </c>
      <c r="BC49" s="148">
        <f>CESMO!L50</f>
        <v>0</v>
      </c>
      <c r="BD49" s="153">
        <f>IF('Reitoria-SETIC'!K50 = 0,0,'Reitoria-SETIC'!M50/'Reitoria-SETIC'!K50)</f>
        <v>0</v>
      </c>
      <c r="BE49" s="153">
        <f>IF('Reit - PROEX-PROPPG'!K50 = 0,0,'Reit - PROEX-PROPPG'!M50/'Reit - PROEX-PROPPG'!K50)</f>
        <v>0</v>
      </c>
      <c r="BF49" s="153">
        <f>IF('Reit - BU'!K50 = 0,0,'Reit - BU'!M50/'Reit - BU'!K50)</f>
        <v>0</v>
      </c>
      <c r="BG49" s="153">
        <f>IF(ESAG!K50 = 0,0,ESAG!M50/ESAG!K50)</f>
        <v>0</v>
      </c>
      <c r="BH49" s="153">
        <f>IF(CEART!K50 = 0,0,CEART!M50/CEART!K50)</f>
        <v>0</v>
      </c>
      <c r="BI49" s="153">
        <f>IF(FAED!K50 = 0,0,FAED!M50/FAED!K50)</f>
        <v>0</v>
      </c>
      <c r="BJ49" s="153">
        <f>IF(CEAD!K50 = 0,0,CEAD!M50/CEAD!K50)</f>
        <v>0</v>
      </c>
      <c r="BK49" s="153">
        <f>IF(CEFID!K50 = 0,0,CEFID!M50/CEFID!K50)</f>
        <v>0</v>
      </c>
      <c r="BL49" s="153">
        <f>IF(CERES!K50 = 0,0,CERES!M50/CERES!K50)</f>
        <v>0</v>
      </c>
      <c r="BM49" s="153">
        <f>IF(CESFI!K50 = 0,0,CESFI!M50/CESFI!K50)</f>
        <v>0</v>
      </c>
      <c r="BN49" s="153">
        <f>IF(CCT!K50 = 0,0,CCT!M50/CCT!K50)</f>
        <v>0</v>
      </c>
      <c r="BO49" s="153">
        <f>IF(CEPLAN!K50 = 0,0,CEPLAN!M50/CEPLAN!K50)</f>
        <v>0</v>
      </c>
      <c r="BP49" s="153">
        <f>IF(CEAVI!K50 = 0,0,CEAVI!M50/CEAVI!K50)</f>
        <v>0</v>
      </c>
      <c r="BQ49" s="153">
        <f>IF(CAV!K50 = 0,0,CAV!M50/CAV!K50)</f>
        <v>0</v>
      </c>
      <c r="BR49" s="153">
        <f>IF(CEO!K50 = 0,0,CEO!M50/CEO!K50)</f>
        <v>0</v>
      </c>
      <c r="BS49" s="153">
        <f>IF(CESMO!K50 = 0,0,CESMO!M50/CESMO!K50)</f>
        <v>0</v>
      </c>
    </row>
    <row r="50" spans="1:71" x14ac:dyDescent="0.2">
      <c r="A50" s="140">
        <v>90</v>
      </c>
      <c r="B50" s="149">
        <f>GESTOR!L51/GESTOR!J51</f>
        <v>0</v>
      </c>
      <c r="C50" s="130">
        <f>'(CARONA)'!AA51/'(CARONA)'!K51</f>
        <v>2</v>
      </c>
      <c r="D50" s="131">
        <f>'(CARONA)'!N51/'(CARONA)'!K51</f>
        <v>0.5</v>
      </c>
      <c r="E50" s="131">
        <f>'(CARONA)'!Q51/'(CARONA)'!K51</f>
        <v>0.5</v>
      </c>
      <c r="F50" s="131">
        <f>'(CARONA)'!T51/'(CARONA)'!K51</f>
        <v>0.5</v>
      </c>
      <c r="G50" s="131">
        <f>'(CARONA)'!W51/'(CARONA)'!K51</f>
        <v>0.5</v>
      </c>
      <c r="H50" s="132">
        <f>'Reitoria-SETIC'!O51</f>
        <v>5</v>
      </c>
      <c r="I50" s="132">
        <f>'Reit - PROEX-PROPPG'!O51</f>
        <v>0</v>
      </c>
      <c r="J50" s="132">
        <f>'Reit - BU'!O51</f>
        <v>0</v>
      </c>
      <c r="K50" s="132">
        <f>ESAG!O51</f>
        <v>0</v>
      </c>
      <c r="L50" s="132">
        <f>CEART!O51</f>
        <v>0</v>
      </c>
      <c r="M50" s="132">
        <f>FAED!O51</f>
        <v>5</v>
      </c>
      <c r="N50" s="132">
        <f>CEAD!O51</f>
        <v>2</v>
      </c>
      <c r="O50" s="132">
        <f>CEFID!O51</f>
        <v>0</v>
      </c>
      <c r="P50" s="132">
        <f>CERES!O51</f>
        <v>1</v>
      </c>
      <c r="Q50" s="132">
        <f>CESFI!O51</f>
        <v>0</v>
      </c>
      <c r="R50" s="132">
        <f>CCT!O51</f>
        <v>0</v>
      </c>
      <c r="S50" s="132">
        <f>CEPLAN!O51</f>
        <v>0</v>
      </c>
      <c r="T50" s="132">
        <f>CEAVI!O51</f>
        <v>0</v>
      </c>
      <c r="U50" s="132">
        <f>CAV!O51</f>
        <v>0</v>
      </c>
      <c r="V50" s="132">
        <f>CEO!O51</f>
        <v>0</v>
      </c>
      <c r="W50" s="132">
        <f>CESMO!O51</f>
        <v>0</v>
      </c>
      <c r="X50" s="133">
        <f>'Reitoria-SETIC'!S51</f>
        <v>20</v>
      </c>
      <c r="Y50" s="133">
        <f>'Reit - PROEX-PROPPG'!S51</f>
        <v>0</v>
      </c>
      <c r="Z50" s="133">
        <f>'Reit - BU'!S51</f>
        <v>0</v>
      </c>
      <c r="AA50" s="133">
        <f>ESAG!S51</f>
        <v>0</v>
      </c>
      <c r="AB50" s="133">
        <f>CEART!S51</f>
        <v>0</v>
      </c>
      <c r="AC50" s="133">
        <f>FAED!S51</f>
        <v>20</v>
      </c>
      <c r="AD50" s="133">
        <f>CEAD!S51</f>
        <v>10</v>
      </c>
      <c r="AE50" s="133">
        <f>CEFID!S51</f>
        <v>0</v>
      </c>
      <c r="AF50" s="133">
        <f>CERES!S51</f>
        <v>4</v>
      </c>
      <c r="AG50" s="133">
        <f>CESFI!S51</f>
        <v>0</v>
      </c>
      <c r="AH50" s="133">
        <f>CCT!S51</f>
        <v>2</v>
      </c>
      <c r="AI50" s="133">
        <f>CEPLAN!S51</f>
        <v>0</v>
      </c>
      <c r="AJ50" s="133">
        <f>CEAVI!S51</f>
        <v>0</v>
      </c>
      <c r="AK50" s="133">
        <f>CAV!S51</f>
        <v>0</v>
      </c>
      <c r="AL50" s="133">
        <f>CEO!S51</f>
        <v>0</v>
      </c>
      <c r="AM50" s="133">
        <f>CESMO!S51</f>
        <v>0</v>
      </c>
      <c r="AN50" s="147">
        <f>'Reitoria-SETIC'!L51</f>
        <v>0</v>
      </c>
      <c r="AO50" s="147">
        <f>'Reit - PROEX-PROPPG'!L51</f>
        <v>0</v>
      </c>
      <c r="AP50" s="147">
        <f>'Reit - BU'!L51</f>
        <v>0</v>
      </c>
      <c r="AQ50" s="147">
        <f>ESAG!L51</f>
        <v>0</v>
      </c>
      <c r="AR50" s="147">
        <f>CEART!L51</f>
        <v>0</v>
      </c>
      <c r="AS50" s="147">
        <f>FAED!L51</f>
        <v>0</v>
      </c>
      <c r="AT50" s="147">
        <f>CEAD!L51</f>
        <v>0</v>
      </c>
      <c r="AU50" s="147">
        <f>CEFID!L51</f>
        <v>0</v>
      </c>
      <c r="AV50" s="147">
        <f>CERES!L51</f>
        <v>0</v>
      </c>
      <c r="AW50" s="147">
        <f>CESFI!L51</f>
        <v>0</v>
      </c>
      <c r="AX50" s="147">
        <f>CCT!L51</f>
        <v>0</v>
      </c>
      <c r="AY50" s="147">
        <f>CEPLAN!L51</f>
        <v>0</v>
      </c>
      <c r="AZ50" s="147">
        <f>CEAVI!L51</f>
        <v>0</v>
      </c>
      <c r="BA50" s="147">
        <f>CAV!L51</f>
        <v>0</v>
      </c>
      <c r="BB50" s="147">
        <f>CEO!L51</f>
        <v>0</v>
      </c>
      <c r="BC50" s="148">
        <f>CESMO!L51</f>
        <v>0</v>
      </c>
      <c r="BD50" s="153">
        <f>IF('Reitoria-SETIC'!K51 = 0,0,'Reitoria-SETIC'!M51/'Reitoria-SETIC'!K51)</f>
        <v>0</v>
      </c>
      <c r="BE50" s="153">
        <f>IF('Reit - PROEX-PROPPG'!K51 = 0,0,'Reit - PROEX-PROPPG'!M51/'Reit - PROEX-PROPPG'!K51)</f>
        <v>0</v>
      </c>
      <c r="BF50" s="153">
        <f>IF('Reit - BU'!K51 = 0,0,'Reit - BU'!M51/'Reit - BU'!K51)</f>
        <v>0</v>
      </c>
      <c r="BG50" s="153">
        <f>IF(ESAG!K51 = 0,0,ESAG!M51/ESAG!K51)</f>
        <v>0</v>
      </c>
      <c r="BH50" s="153">
        <f>IF(CEART!K51 = 0,0,CEART!M51/CEART!K51)</f>
        <v>0</v>
      </c>
      <c r="BI50" s="153">
        <f>IF(FAED!K51 = 0,0,FAED!M51/FAED!K51)</f>
        <v>0</v>
      </c>
      <c r="BJ50" s="153">
        <f>IF(CEAD!K51 = 0,0,CEAD!M51/CEAD!K51)</f>
        <v>0</v>
      </c>
      <c r="BK50" s="153">
        <f>IF(CEFID!K51 = 0,0,CEFID!M51/CEFID!K51)</f>
        <v>0</v>
      </c>
      <c r="BL50" s="153">
        <f>IF(CERES!K51 = 0,0,CERES!M51/CERES!K51)</f>
        <v>0</v>
      </c>
      <c r="BM50" s="153">
        <f>IF(CESFI!K51 = 0,0,CESFI!M51/CESFI!K51)</f>
        <v>0</v>
      </c>
      <c r="BN50" s="153">
        <f>IF(CCT!K51 = 0,0,CCT!M51/CCT!K51)</f>
        <v>0</v>
      </c>
      <c r="BO50" s="153">
        <f>IF(CEPLAN!K51 = 0,0,CEPLAN!M51/CEPLAN!K51)</f>
        <v>0</v>
      </c>
      <c r="BP50" s="153">
        <f>IF(CEAVI!K51 = 0,0,CEAVI!M51/CEAVI!K51)</f>
        <v>0</v>
      </c>
      <c r="BQ50" s="153">
        <f>IF(CAV!K51 = 0,0,CAV!M51/CAV!K51)</f>
        <v>0</v>
      </c>
      <c r="BR50" s="153">
        <f>IF(CEO!K51 = 0,0,CEO!M51/CEO!K51)</f>
        <v>0</v>
      </c>
      <c r="BS50" s="153">
        <f>IF(CESMO!K51 = 0,0,CESMO!M51/CESMO!K51)</f>
        <v>0</v>
      </c>
    </row>
    <row r="51" spans="1:71" x14ac:dyDescent="0.2">
      <c r="A51" s="139">
        <v>91</v>
      </c>
      <c r="B51" s="146">
        <f>GESTOR!L52/GESTOR!J52</f>
        <v>0</v>
      </c>
      <c r="C51" s="130">
        <f>'(CARONA)'!AA52/'(CARONA)'!K52</f>
        <v>2</v>
      </c>
      <c r="D51" s="131">
        <f>'(CARONA)'!N52/'(CARONA)'!K52</f>
        <v>0.5</v>
      </c>
      <c r="E51" s="131">
        <f>'(CARONA)'!Q52/'(CARONA)'!K52</f>
        <v>0.5</v>
      </c>
      <c r="F51" s="131">
        <f>'(CARONA)'!T52/'(CARONA)'!K52</f>
        <v>0.5</v>
      </c>
      <c r="G51" s="131">
        <f>'(CARONA)'!W52/'(CARONA)'!K52</f>
        <v>0.5</v>
      </c>
      <c r="H51" s="132">
        <f>'Reitoria-SETIC'!O52</f>
        <v>5</v>
      </c>
      <c r="I51" s="132">
        <f>'Reit - PROEX-PROPPG'!O52</f>
        <v>0</v>
      </c>
      <c r="J51" s="132">
        <f>'Reit - BU'!O52</f>
        <v>0</v>
      </c>
      <c r="K51" s="132">
        <f>ESAG!O52</f>
        <v>0</v>
      </c>
      <c r="L51" s="132">
        <f>CEART!O52</f>
        <v>0</v>
      </c>
      <c r="M51" s="132">
        <f>FAED!O52</f>
        <v>5</v>
      </c>
      <c r="N51" s="132">
        <f>CEAD!O52</f>
        <v>2</v>
      </c>
      <c r="O51" s="132">
        <f>CEFID!O52</f>
        <v>0</v>
      </c>
      <c r="P51" s="132">
        <f>CERES!O52</f>
        <v>3</v>
      </c>
      <c r="Q51" s="132">
        <f>CESFI!O52</f>
        <v>0</v>
      </c>
      <c r="R51" s="132">
        <f>CCT!O52</f>
        <v>14</v>
      </c>
      <c r="S51" s="132">
        <f>CEPLAN!O52</f>
        <v>0</v>
      </c>
      <c r="T51" s="132">
        <f>CEAVI!O52</f>
        <v>0</v>
      </c>
      <c r="U51" s="132">
        <f>CAV!O52</f>
        <v>0</v>
      </c>
      <c r="V51" s="132">
        <f>CEO!O52</f>
        <v>0</v>
      </c>
      <c r="W51" s="132">
        <f>CESMO!O52</f>
        <v>0</v>
      </c>
      <c r="X51" s="133">
        <f>'Reitoria-SETIC'!S52</f>
        <v>20</v>
      </c>
      <c r="Y51" s="133">
        <f>'Reit - PROEX-PROPPG'!S52</f>
        <v>0</v>
      </c>
      <c r="Z51" s="133">
        <f>'Reit - BU'!S52</f>
        <v>0</v>
      </c>
      <c r="AA51" s="133">
        <f>ESAG!S52</f>
        <v>0</v>
      </c>
      <c r="AB51" s="133">
        <f>CEART!S52</f>
        <v>0</v>
      </c>
      <c r="AC51" s="133">
        <f>FAED!S52</f>
        <v>20</v>
      </c>
      <c r="AD51" s="133">
        <f>CEAD!S52</f>
        <v>10</v>
      </c>
      <c r="AE51" s="133">
        <f>CEFID!S52</f>
        <v>0</v>
      </c>
      <c r="AF51" s="133">
        <f>CERES!S52</f>
        <v>14</v>
      </c>
      <c r="AG51" s="133">
        <f>CESFI!S52</f>
        <v>0</v>
      </c>
      <c r="AH51" s="133">
        <f>CCT!S52</f>
        <v>58</v>
      </c>
      <c r="AI51" s="133">
        <f>CEPLAN!S52</f>
        <v>0</v>
      </c>
      <c r="AJ51" s="133">
        <f>CEAVI!S52</f>
        <v>0</v>
      </c>
      <c r="AK51" s="133">
        <f>CAV!S52</f>
        <v>0</v>
      </c>
      <c r="AL51" s="133">
        <f>CEO!S52</f>
        <v>0</v>
      </c>
      <c r="AM51" s="133">
        <f>CESMO!S52</f>
        <v>0</v>
      </c>
      <c r="AN51" s="147">
        <f>'Reitoria-SETIC'!L52</f>
        <v>0</v>
      </c>
      <c r="AO51" s="147">
        <f>'Reit - PROEX-PROPPG'!L52</f>
        <v>0</v>
      </c>
      <c r="AP51" s="147">
        <f>'Reit - BU'!L52</f>
        <v>0</v>
      </c>
      <c r="AQ51" s="147">
        <f>ESAG!L52</f>
        <v>0</v>
      </c>
      <c r="AR51" s="147">
        <f>CEART!L52</f>
        <v>0</v>
      </c>
      <c r="AS51" s="147">
        <f>FAED!L52</f>
        <v>0</v>
      </c>
      <c r="AT51" s="147">
        <f>CEAD!L52</f>
        <v>0</v>
      </c>
      <c r="AU51" s="147">
        <f>CEFID!L52</f>
        <v>0</v>
      </c>
      <c r="AV51" s="147">
        <f>CERES!L52</f>
        <v>0</v>
      </c>
      <c r="AW51" s="147">
        <f>CESFI!L52</f>
        <v>0</v>
      </c>
      <c r="AX51" s="147">
        <f>CCT!L52</f>
        <v>0</v>
      </c>
      <c r="AY51" s="147">
        <f>CEPLAN!L52</f>
        <v>0</v>
      </c>
      <c r="AZ51" s="147">
        <f>CEAVI!L52</f>
        <v>0</v>
      </c>
      <c r="BA51" s="147">
        <f>CAV!L52</f>
        <v>0</v>
      </c>
      <c r="BB51" s="147">
        <f>CEO!L52</f>
        <v>0</v>
      </c>
      <c r="BC51" s="148">
        <f>CESMO!L52</f>
        <v>0</v>
      </c>
      <c r="BD51" s="153">
        <f>IF('Reitoria-SETIC'!K52 = 0,0,'Reitoria-SETIC'!M52/'Reitoria-SETIC'!K52)</f>
        <v>0</v>
      </c>
      <c r="BE51" s="153">
        <f>IF('Reit - PROEX-PROPPG'!K52 = 0,0,'Reit - PROEX-PROPPG'!M52/'Reit - PROEX-PROPPG'!K52)</f>
        <v>0</v>
      </c>
      <c r="BF51" s="153">
        <f>IF('Reit - BU'!K52 = 0,0,'Reit - BU'!M52/'Reit - BU'!K52)</f>
        <v>0</v>
      </c>
      <c r="BG51" s="153">
        <f>IF(ESAG!K52 = 0,0,ESAG!M52/ESAG!K52)</f>
        <v>0</v>
      </c>
      <c r="BH51" s="153">
        <f>IF(CEART!K52 = 0,0,CEART!M52/CEART!K52)</f>
        <v>0</v>
      </c>
      <c r="BI51" s="153">
        <f>IF(FAED!K52 = 0,0,FAED!M52/FAED!K52)</f>
        <v>0</v>
      </c>
      <c r="BJ51" s="153">
        <f>IF(CEAD!K52 = 0,0,CEAD!M52/CEAD!K52)</f>
        <v>0</v>
      </c>
      <c r="BK51" s="153">
        <f>IF(CEFID!K52 = 0,0,CEFID!M52/CEFID!K52)</f>
        <v>0</v>
      </c>
      <c r="BL51" s="153">
        <f>IF(CERES!K52 = 0,0,CERES!M52/CERES!K52)</f>
        <v>0</v>
      </c>
      <c r="BM51" s="153">
        <f>IF(CESFI!K52 = 0,0,CESFI!M52/CESFI!K52)</f>
        <v>0</v>
      </c>
      <c r="BN51" s="153">
        <f>IF(CCT!K52 = 0,0,CCT!M52/CCT!K52)</f>
        <v>0</v>
      </c>
      <c r="BO51" s="153">
        <f>IF(CEPLAN!K52 = 0,0,CEPLAN!M52/CEPLAN!K52)</f>
        <v>0</v>
      </c>
      <c r="BP51" s="153">
        <f>IF(CEAVI!K52 = 0,0,CEAVI!M52/CEAVI!K52)</f>
        <v>0</v>
      </c>
      <c r="BQ51" s="153">
        <f>IF(CAV!K52 = 0,0,CAV!M52/CAV!K52)</f>
        <v>0</v>
      </c>
      <c r="BR51" s="153">
        <f>IF(CEO!K52 = 0,0,CEO!M52/CEO!K52)</f>
        <v>0</v>
      </c>
      <c r="BS51" s="153">
        <f>IF(CESMO!K52 = 0,0,CESMO!M52/CESMO!K52)</f>
        <v>0</v>
      </c>
    </row>
    <row r="52" spans="1:71" x14ac:dyDescent="0.2">
      <c r="A52" s="140">
        <v>92</v>
      </c>
      <c r="B52" s="149">
        <f>GESTOR!L53/GESTOR!J53</f>
        <v>0</v>
      </c>
      <c r="C52" s="130">
        <f>'(CARONA)'!AA53/'(CARONA)'!K53</f>
        <v>2</v>
      </c>
      <c r="D52" s="131">
        <f>'(CARONA)'!N53/'(CARONA)'!K53</f>
        <v>0.5</v>
      </c>
      <c r="E52" s="131">
        <f>'(CARONA)'!Q53/'(CARONA)'!K53</f>
        <v>0.5</v>
      </c>
      <c r="F52" s="131">
        <f>'(CARONA)'!T53/'(CARONA)'!K53</f>
        <v>0.5</v>
      </c>
      <c r="G52" s="131">
        <f>'(CARONA)'!W53/'(CARONA)'!K53</f>
        <v>0.5</v>
      </c>
      <c r="H52" s="132">
        <f>'Reitoria-SETIC'!O53</f>
        <v>5</v>
      </c>
      <c r="I52" s="132">
        <f>'Reit - PROEX-PROPPG'!O53</f>
        <v>0</v>
      </c>
      <c r="J52" s="132">
        <f>'Reit - BU'!O53</f>
        <v>0</v>
      </c>
      <c r="K52" s="132">
        <f>ESAG!O53</f>
        <v>0</v>
      </c>
      <c r="L52" s="132">
        <f>CEART!O53</f>
        <v>0</v>
      </c>
      <c r="M52" s="132">
        <f>FAED!O53</f>
        <v>5</v>
      </c>
      <c r="N52" s="132">
        <f>CEAD!O53</f>
        <v>2</v>
      </c>
      <c r="O52" s="132">
        <f>CEFID!O53</f>
        <v>0</v>
      </c>
      <c r="P52" s="132">
        <f>CERES!O53</f>
        <v>1</v>
      </c>
      <c r="Q52" s="132">
        <f>CESFI!O53</f>
        <v>0</v>
      </c>
      <c r="R52" s="132">
        <f>CCT!O53</f>
        <v>0</v>
      </c>
      <c r="S52" s="132">
        <f>CEPLAN!O53</f>
        <v>0</v>
      </c>
      <c r="T52" s="132">
        <f>CEAVI!O53</f>
        <v>0</v>
      </c>
      <c r="U52" s="132">
        <f>CAV!O53</f>
        <v>0</v>
      </c>
      <c r="V52" s="132">
        <f>CEO!O53</f>
        <v>0</v>
      </c>
      <c r="W52" s="132">
        <f>CESMO!O53</f>
        <v>0</v>
      </c>
      <c r="X52" s="133">
        <f>'Reitoria-SETIC'!S53</f>
        <v>20</v>
      </c>
      <c r="Y52" s="133">
        <f>'Reit - PROEX-PROPPG'!S53</f>
        <v>0</v>
      </c>
      <c r="Z52" s="133">
        <f>'Reit - BU'!S53</f>
        <v>0</v>
      </c>
      <c r="AA52" s="133">
        <f>ESAG!S53</f>
        <v>0</v>
      </c>
      <c r="AB52" s="133">
        <f>CEART!S53</f>
        <v>0</v>
      </c>
      <c r="AC52" s="133">
        <f>FAED!S53</f>
        <v>20</v>
      </c>
      <c r="AD52" s="133">
        <f>CEAD!S53</f>
        <v>10</v>
      </c>
      <c r="AE52" s="133">
        <f>CEFID!S53</f>
        <v>0</v>
      </c>
      <c r="AF52" s="133">
        <f>CERES!S53</f>
        <v>4</v>
      </c>
      <c r="AG52" s="133">
        <f>CESFI!S53</f>
        <v>0</v>
      </c>
      <c r="AH52" s="133">
        <f>CCT!S53</f>
        <v>0</v>
      </c>
      <c r="AI52" s="133">
        <f>CEPLAN!S53</f>
        <v>0</v>
      </c>
      <c r="AJ52" s="133">
        <f>CEAVI!S53</f>
        <v>0</v>
      </c>
      <c r="AK52" s="133">
        <f>CAV!S53</f>
        <v>0</v>
      </c>
      <c r="AL52" s="133">
        <f>CEO!S53</f>
        <v>0</v>
      </c>
      <c r="AM52" s="133">
        <f>CESMO!S53</f>
        <v>0</v>
      </c>
      <c r="AN52" s="147">
        <f>'Reitoria-SETIC'!L53</f>
        <v>0</v>
      </c>
      <c r="AO52" s="147">
        <f>'Reit - PROEX-PROPPG'!L53</f>
        <v>0</v>
      </c>
      <c r="AP52" s="147">
        <f>'Reit - BU'!L53</f>
        <v>0</v>
      </c>
      <c r="AQ52" s="147">
        <f>ESAG!L53</f>
        <v>0</v>
      </c>
      <c r="AR52" s="147">
        <f>CEART!L53</f>
        <v>0</v>
      </c>
      <c r="AS52" s="147">
        <f>FAED!L53</f>
        <v>0</v>
      </c>
      <c r="AT52" s="147">
        <f>CEAD!L53</f>
        <v>0</v>
      </c>
      <c r="AU52" s="147">
        <f>CEFID!L53</f>
        <v>0</v>
      </c>
      <c r="AV52" s="147">
        <f>CERES!L53</f>
        <v>0</v>
      </c>
      <c r="AW52" s="147">
        <f>CESFI!L53</f>
        <v>0</v>
      </c>
      <c r="AX52" s="147">
        <f>CCT!L53</f>
        <v>0</v>
      </c>
      <c r="AY52" s="147">
        <f>CEPLAN!L53</f>
        <v>0</v>
      </c>
      <c r="AZ52" s="147">
        <f>CEAVI!L53</f>
        <v>0</v>
      </c>
      <c r="BA52" s="147">
        <f>CAV!L53</f>
        <v>0</v>
      </c>
      <c r="BB52" s="147">
        <f>CEO!L53</f>
        <v>0</v>
      </c>
      <c r="BC52" s="148">
        <f>CESMO!L53</f>
        <v>0</v>
      </c>
      <c r="BD52" s="153">
        <f>IF('Reitoria-SETIC'!K53 = 0,0,'Reitoria-SETIC'!M53/'Reitoria-SETIC'!K53)</f>
        <v>0</v>
      </c>
      <c r="BE52" s="153">
        <f>IF('Reit - PROEX-PROPPG'!K53 = 0,0,'Reit - PROEX-PROPPG'!M53/'Reit - PROEX-PROPPG'!K53)</f>
        <v>0</v>
      </c>
      <c r="BF52" s="153">
        <f>IF('Reit - BU'!K53 = 0,0,'Reit - BU'!M53/'Reit - BU'!K53)</f>
        <v>0</v>
      </c>
      <c r="BG52" s="153">
        <f>IF(ESAG!K53 = 0,0,ESAG!M53/ESAG!K53)</f>
        <v>0</v>
      </c>
      <c r="BH52" s="153">
        <f>IF(CEART!K53 = 0,0,CEART!M53/CEART!K53)</f>
        <v>0</v>
      </c>
      <c r="BI52" s="153">
        <f>IF(FAED!K53 = 0,0,FAED!M53/FAED!K53)</f>
        <v>0</v>
      </c>
      <c r="BJ52" s="153">
        <f>IF(CEAD!K53 = 0,0,CEAD!M53/CEAD!K53)</f>
        <v>0</v>
      </c>
      <c r="BK52" s="153">
        <f>IF(CEFID!K53 = 0,0,CEFID!M53/CEFID!K53)</f>
        <v>0</v>
      </c>
      <c r="BL52" s="153">
        <f>IF(CERES!K53 = 0,0,CERES!M53/CERES!K53)</f>
        <v>0</v>
      </c>
      <c r="BM52" s="153">
        <f>IF(CESFI!K53 = 0,0,CESFI!M53/CESFI!K53)</f>
        <v>0</v>
      </c>
      <c r="BN52" s="153">
        <f>IF(CCT!K53 = 0,0,CCT!M53/CCT!K53)</f>
        <v>0</v>
      </c>
      <c r="BO52" s="153">
        <f>IF(CEPLAN!K53 = 0,0,CEPLAN!M53/CEPLAN!K53)</f>
        <v>0</v>
      </c>
      <c r="BP52" s="153">
        <f>IF(CEAVI!K53 = 0,0,CEAVI!M53/CEAVI!K53)</f>
        <v>0</v>
      </c>
      <c r="BQ52" s="153">
        <f>IF(CAV!K53 = 0,0,CAV!M53/CAV!K53)</f>
        <v>0</v>
      </c>
      <c r="BR52" s="153">
        <f>IF(CEO!K53 = 0,0,CEO!M53/CEO!K53)</f>
        <v>0</v>
      </c>
      <c r="BS52" s="153">
        <f>IF(CESMO!K53 = 0,0,CESMO!M53/CESMO!K53)</f>
        <v>0</v>
      </c>
    </row>
    <row r="53" spans="1:71" x14ac:dyDescent="0.2">
      <c r="A53" s="139">
        <v>93</v>
      </c>
      <c r="B53" s="146">
        <f>GESTOR!L54/GESTOR!J54</f>
        <v>0</v>
      </c>
      <c r="C53" s="130">
        <f>'(CARONA)'!AA54/'(CARONA)'!K54</f>
        <v>2</v>
      </c>
      <c r="D53" s="131">
        <f>'(CARONA)'!N54/'(CARONA)'!K54</f>
        <v>0.5</v>
      </c>
      <c r="E53" s="131">
        <f>'(CARONA)'!Q54/'(CARONA)'!K54</f>
        <v>0.5</v>
      </c>
      <c r="F53" s="131">
        <f>'(CARONA)'!T54/'(CARONA)'!K54</f>
        <v>0.5</v>
      </c>
      <c r="G53" s="131">
        <f>'(CARONA)'!W54/'(CARONA)'!K54</f>
        <v>0.5</v>
      </c>
      <c r="H53" s="132">
        <f>'Reitoria-SETIC'!O54</f>
        <v>5</v>
      </c>
      <c r="I53" s="132">
        <f>'Reit - PROEX-PROPPG'!O54</f>
        <v>0</v>
      </c>
      <c r="J53" s="132">
        <f>'Reit - BU'!O54</f>
        <v>0</v>
      </c>
      <c r="K53" s="132">
        <f>ESAG!O54</f>
        <v>0</v>
      </c>
      <c r="L53" s="132">
        <f>CEART!O54</f>
        <v>0</v>
      </c>
      <c r="M53" s="132">
        <f>FAED!O54</f>
        <v>5</v>
      </c>
      <c r="N53" s="132">
        <f>CEAD!O54</f>
        <v>2</v>
      </c>
      <c r="O53" s="132">
        <f>CEFID!O54</f>
        <v>0</v>
      </c>
      <c r="P53" s="132">
        <f>CERES!O54</f>
        <v>1</v>
      </c>
      <c r="Q53" s="132">
        <f>CESFI!O54</f>
        <v>0</v>
      </c>
      <c r="R53" s="132">
        <f>CCT!O54</f>
        <v>0</v>
      </c>
      <c r="S53" s="132">
        <f>CEPLAN!O54</f>
        <v>0</v>
      </c>
      <c r="T53" s="132">
        <f>CEAVI!O54</f>
        <v>0</v>
      </c>
      <c r="U53" s="132">
        <f>CAV!O54</f>
        <v>0</v>
      </c>
      <c r="V53" s="132">
        <f>CEO!O54</f>
        <v>0</v>
      </c>
      <c r="W53" s="132">
        <f>CESMO!O54</f>
        <v>0</v>
      </c>
      <c r="X53" s="133">
        <f>'Reitoria-SETIC'!S54</f>
        <v>20</v>
      </c>
      <c r="Y53" s="133">
        <f>'Reit - PROEX-PROPPG'!S54</f>
        <v>0</v>
      </c>
      <c r="Z53" s="133">
        <f>'Reit - BU'!S54</f>
        <v>0</v>
      </c>
      <c r="AA53" s="133">
        <f>ESAG!S54</f>
        <v>0</v>
      </c>
      <c r="AB53" s="133">
        <f>CEART!S54</f>
        <v>0</v>
      </c>
      <c r="AC53" s="133">
        <f>FAED!S54</f>
        <v>20</v>
      </c>
      <c r="AD53" s="133">
        <f>CEAD!S54</f>
        <v>10</v>
      </c>
      <c r="AE53" s="133">
        <f>CEFID!S54</f>
        <v>0</v>
      </c>
      <c r="AF53" s="133">
        <f>CERES!S54</f>
        <v>4</v>
      </c>
      <c r="AG53" s="133">
        <f>CESFI!S54</f>
        <v>0</v>
      </c>
      <c r="AH53" s="133">
        <f>CCT!S54</f>
        <v>0</v>
      </c>
      <c r="AI53" s="133">
        <f>CEPLAN!S54</f>
        <v>0</v>
      </c>
      <c r="AJ53" s="133">
        <f>CEAVI!S54</f>
        <v>0</v>
      </c>
      <c r="AK53" s="133">
        <f>CAV!S54</f>
        <v>0</v>
      </c>
      <c r="AL53" s="133">
        <f>CEO!S54</f>
        <v>0</v>
      </c>
      <c r="AM53" s="133">
        <f>CESMO!S54</f>
        <v>0</v>
      </c>
      <c r="AN53" s="147">
        <f>'Reitoria-SETIC'!L54</f>
        <v>0</v>
      </c>
      <c r="AO53" s="147">
        <f>'Reit - PROEX-PROPPG'!L54</f>
        <v>0</v>
      </c>
      <c r="AP53" s="147">
        <f>'Reit - BU'!L54</f>
        <v>0</v>
      </c>
      <c r="AQ53" s="147">
        <f>ESAG!L54</f>
        <v>0</v>
      </c>
      <c r="AR53" s="147">
        <f>CEART!L54</f>
        <v>0</v>
      </c>
      <c r="AS53" s="147">
        <f>FAED!L54</f>
        <v>0</v>
      </c>
      <c r="AT53" s="147">
        <f>CEAD!L54</f>
        <v>0</v>
      </c>
      <c r="AU53" s="147">
        <f>CEFID!L54</f>
        <v>0</v>
      </c>
      <c r="AV53" s="147">
        <f>CERES!L54</f>
        <v>0</v>
      </c>
      <c r="AW53" s="147">
        <f>CESFI!L54</f>
        <v>0</v>
      </c>
      <c r="AX53" s="147">
        <f>CCT!L54</f>
        <v>0</v>
      </c>
      <c r="AY53" s="147">
        <f>CEPLAN!L54</f>
        <v>0</v>
      </c>
      <c r="AZ53" s="147">
        <f>CEAVI!L54</f>
        <v>0</v>
      </c>
      <c r="BA53" s="147">
        <f>CAV!L54</f>
        <v>0</v>
      </c>
      <c r="BB53" s="147">
        <f>CEO!L54</f>
        <v>0</v>
      </c>
      <c r="BC53" s="148">
        <f>CESMO!L54</f>
        <v>0</v>
      </c>
      <c r="BD53" s="153">
        <f>IF('Reitoria-SETIC'!K54 = 0,0,'Reitoria-SETIC'!M54/'Reitoria-SETIC'!K54)</f>
        <v>0</v>
      </c>
      <c r="BE53" s="153">
        <f>IF('Reit - PROEX-PROPPG'!K54 = 0,0,'Reit - PROEX-PROPPG'!M54/'Reit - PROEX-PROPPG'!K54)</f>
        <v>0</v>
      </c>
      <c r="BF53" s="153">
        <f>IF('Reit - BU'!K54 = 0,0,'Reit - BU'!M54/'Reit - BU'!K54)</f>
        <v>0</v>
      </c>
      <c r="BG53" s="153">
        <f>IF(ESAG!K54 = 0,0,ESAG!M54/ESAG!K54)</f>
        <v>0</v>
      </c>
      <c r="BH53" s="153">
        <f>IF(CEART!K54 = 0,0,CEART!M54/CEART!K54)</f>
        <v>0</v>
      </c>
      <c r="BI53" s="153">
        <f>IF(FAED!K54 = 0,0,FAED!M54/FAED!K54)</f>
        <v>0</v>
      </c>
      <c r="BJ53" s="153">
        <f>IF(CEAD!K54 = 0,0,CEAD!M54/CEAD!K54)</f>
        <v>0</v>
      </c>
      <c r="BK53" s="153">
        <f>IF(CEFID!K54 = 0,0,CEFID!M54/CEFID!K54)</f>
        <v>0</v>
      </c>
      <c r="BL53" s="153">
        <f>IF(CERES!K54 = 0,0,CERES!M54/CERES!K54)</f>
        <v>0</v>
      </c>
      <c r="BM53" s="153">
        <f>IF(CESFI!K54 = 0,0,CESFI!M54/CESFI!K54)</f>
        <v>0</v>
      </c>
      <c r="BN53" s="153">
        <f>IF(CCT!K54 = 0,0,CCT!M54/CCT!K54)</f>
        <v>0</v>
      </c>
      <c r="BO53" s="153">
        <f>IF(CEPLAN!K54 = 0,0,CEPLAN!M54/CEPLAN!K54)</f>
        <v>0</v>
      </c>
      <c r="BP53" s="153">
        <f>IF(CEAVI!K54 = 0,0,CEAVI!M54/CEAVI!K54)</f>
        <v>0</v>
      </c>
      <c r="BQ53" s="153">
        <f>IF(CAV!K54 = 0,0,CAV!M54/CAV!K54)</f>
        <v>0</v>
      </c>
      <c r="BR53" s="153">
        <f>IF(CEO!K54 = 0,0,CEO!M54/CEO!K54)</f>
        <v>0</v>
      </c>
      <c r="BS53" s="153">
        <f>IF(CESMO!K54 = 0,0,CESMO!M54/CESMO!K54)</f>
        <v>0</v>
      </c>
    </row>
    <row r="54" spans="1:71" x14ac:dyDescent="0.2">
      <c r="A54" s="140">
        <v>94</v>
      </c>
      <c r="B54" s="149">
        <f>GESTOR!L55/GESTOR!J55</f>
        <v>0</v>
      </c>
      <c r="C54" s="130">
        <f>'(CARONA)'!AA55/'(CARONA)'!K55</f>
        <v>2</v>
      </c>
      <c r="D54" s="131">
        <f>'(CARONA)'!N55/'(CARONA)'!K55</f>
        <v>0.48275862068965519</v>
      </c>
      <c r="E54" s="131">
        <f>'(CARONA)'!Q55/'(CARONA)'!K55</f>
        <v>0.48275862068965519</v>
      </c>
      <c r="F54" s="131">
        <f>'(CARONA)'!T55/'(CARONA)'!K55</f>
        <v>0.48275862068965519</v>
      </c>
      <c r="G54" s="131">
        <f>'(CARONA)'!W55/'(CARONA)'!K55</f>
        <v>0.48275862068965519</v>
      </c>
      <c r="H54" s="132">
        <f>'Reitoria-SETIC'!O55</f>
        <v>0</v>
      </c>
      <c r="I54" s="132">
        <f>'Reit - PROEX-PROPPG'!O55</f>
        <v>0</v>
      </c>
      <c r="J54" s="132">
        <f>'Reit - BU'!O55</f>
        <v>0</v>
      </c>
      <c r="K54" s="132">
        <f>ESAG!O55</f>
        <v>0</v>
      </c>
      <c r="L54" s="132">
        <f>CEART!O55</f>
        <v>0</v>
      </c>
      <c r="M54" s="132">
        <f>FAED!O55</f>
        <v>0</v>
      </c>
      <c r="N54" s="132">
        <f>CEAD!O55</f>
        <v>2</v>
      </c>
      <c r="O54" s="132">
        <f>CEFID!O55</f>
        <v>0</v>
      </c>
      <c r="P54" s="132">
        <f>CERES!O55</f>
        <v>1</v>
      </c>
      <c r="Q54" s="132">
        <f>CESFI!O55</f>
        <v>0</v>
      </c>
      <c r="R54" s="132">
        <f>CCT!O55</f>
        <v>0</v>
      </c>
      <c r="S54" s="132">
        <f>CEPLAN!O55</f>
        <v>0</v>
      </c>
      <c r="T54" s="132">
        <f>CEAVI!O55</f>
        <v>3</v>
      </c>
      <c r="U54" s="132">
        <f>CAV!O55</f>
        <v>0</v>
      </c>
      <c r="V54" s="132">
        <f>CEO!O55</f>
        <v>0</v>
      </c>
      <c r="W54" s="132">
        <f>CESMO!O55</f>
        <v>0</v>
      </c>
      <c r="X54" s="133">
        <f>'Reitoria-SETIC'!S55</f>
        <v>0</v>
      </c>
      <c r="Y54" s="133">
        <f>'Reit - PROEX-PROPPG'!S55</f>
        <v>0</v>
      </c>
      <c r="Z54" s="133">
        <f>'Reit - BU'!S55</f>
        <v>0</v>
      </c>
      <c r="AA54" s="133">
        <f>ESAG!S55</f>
        <v>0</v>
      </c>
      <c r="AB54" s="133">
        <f>CEART!S55</f>
        <v>0</v>
      </c>
      <c r="AC54" s="133">
        <f>FAED!S55</f>
        <v>0</v>
      </c>
      <c r="AD54" s="133">
        <f>CEAD!S55</f>
        <v>10</v>
      </c>
      <c r="AE54" s="133">
        <f>CEFID!S55</f>
        <v>0</v>
      </c>
      <c r="AF54" s="133">
        <f>CERES!S55</f>
        <v>4</v>
      </c>
      <c r="AG54" s="133">
        <f>CESFI!S55</f>
        <v>0</v>
      </c>
      <c r="AH54" s="133">
        <f>CCT!S55</f>
        <v>0</v>
      </c>
      <c r="AI54" s="133">
        <f>CEPLAN!S55</f>
        <v>0</v>
      </c>
      <c r="AJ54" s="133">
        <f>CEAVI!S55</f>
        <v>15</v>
      </c>
      <c r="AK54" s="133">
        <f>CAV!S55</f>
        <v>0</v>
      </c>
      <c r="AL54" s="133">
        <f>CEO!S55</f>
        <v>0</v>
      </c>
      <c r="AM54" s="133">
        <f>CESMO!S55</f>
        <v>0</v>
      </c>
      <c r="AN54" s="147">
        <f>'Reitoria-SETIC'!L55</f>
        <v>0</v>
      </c>
      <c r="AO54" s="147">
        <f>'Reit - PROEX-PROPPG'!L55</f>
        <v>0</v>
      </c>
      <c r="AP54" s="147">
        <f>'Reit - BU'!L55</f>
        <v>0</v>
      </c>
      <c r="AQ54" s="147">
        <f>ESAG!L55</f>
        <v>0</v>
      </c>
      <c r="AR54" s="147">
        <f>CEART!L55</f>
        <v>0</v>
      </c>
      <c r="AS54" s="147">
        <f>FAED!L55</f>
        <v>0</v>
      </c>
      <c r="AT54" s="147">
        <f>CEAD!L55</f>
        <v>0</v>
      </c>
      <c r="AU54" s="147">
        <f>CEFID!L55</f>
        <v>0</v>
      </c>
      <c r="AV54" s="147">
        <f>CERES!L55</f>
        <v>0</v>
      </c>
      <c r="AW54" s="147">
        <f>CESFI!L55</f>
        <v>0</v>
      </c>
      <c r="AX54" s="147">
        <f>CCT!L55</f>
        <v>0</v>
      </c>
      <c r="AY54" s="147">
        <f>CEPLAN!L55</f>
        <v>0</v>
      </c>
      <c r="AZ54" s="147">
        <f>CEAVI!L55</f>
        <v>0</v>
      </c>
      <c r="BA54" s="147">
        <f>CAV!L55</f>
        <v>0</v>
      </c>
      <c r="BB54" s="147">
        <f>CEO!L55</f>
        <v>0</v>
      </c>
      <c r="BC54" s="148">
        <f>CESMO!L55</f>
        <v>0</v>
      </c>
      <c r="BD54" s="153">
        <f>IF('Reitoria-SETIC'!K55 = 0,0,'Reitoria-SETIC'!M55/'Reitoria-SETIC'!K55)</f>
        <v>0</v>
      </c>
      <c r="BE54" s="153">
        <f>IF('Reit - PROEX-PROPPG'!K55 = 0,0,'Reit - PROEX-PROPPG'!M55/'Reit - PROEX-PROPPG'!K55)</f>
        <v>0</v>
      </c>
      <c r="BF54" s="153">
        <f>IF('Reit - BU'!K55 = 0,0,'Reit - BU'!M55/'Reit - BU'!K55)</f>
        <v>0</v>
      </c>
      <c r="BG54" s="153">
        <f>IF(ESAG!K55 = 0,0,ESAG!M55/ESAG!K55)</f>
        <v>0</v>
      </c>
      <c r="BH54" s="153">
        <f>IF(CEART!K55 = 0,0,CEART!M55/CEART!K55)</f>
        <v>0</v>
      </c>
      <c r="BI54" s="153">
        <f>IF(FAED!K55 = 0,0,FAED!M55/FAED!K55)</f>
        <v>0</v>
      </c>
      <c r="BJ54" s="153">
        <f>IF(CEAD!K55 = 0,0,CEAD!M55/CEAD!K55)</f>
        <v>0</v>
      </c>
      <c r="BK54" s="153">
        <f>IF(CEFID!K55 = 0,0,CEFID!M55/CEFID!K55)</f>
        <v>0</v>
      </c>
      <c r="BL54" s="153">
        <f>IF(CERES!K55 = 0,0,CERES!M55/CERES!K55)</f>
        <v>0</v>
      </c>
      <c r="BM54" s="153">
        <f>IF(CESFI!K55 = 0,0,CESFI!M55/CESFI!K55)</f>
        <v>0</v>
      </c>
      <c r="BN54" s="153">
        <f>IF(CCT!K55 = 0,0,CCT!M55/CCT!K55)</f>
        <v>0</v>
      </c>
      <c r="BO54" s="153">
        <f>IF(CEPLAN!K55 = 0,0,CEPLAN!M55/CEPLAN!K55)</f>
        <v>0</v>
      </c>
      <c r="BP54" s="153">
        <f>IF(CEAVI!K55 = 0,0,CEAVI!M55/CEAVI!K55)</f>
        <v>0</v>
      </c>
      <c r="BQ54" s="153">
        <f>IF(CAV!K55 = 0,0,CAV!M55/CAV!K55)</f>
        <v>0</v>
      </c>
      <c r="BR54" s="153">
        <f>IF(CEO!K55 = 0,0,CEO!M55/CEO!K55)</f>
        <v>0</v>
      </c>
      <c r="BS54" s="153">
        <f>IF(CESMO!K55 = 0,0,CESMO!M55/CESMO!K55)</f>
        <v>0</v>
      </c>
    </row>
    <row r="55" spans="1:71" x14ac:dyDescent="0.2">
      <c r="A55" s="139">
        <v>95</v>
      </c>
      <c r="B55" s="146">
        <f>GESTOR!L56/GESTOR!J56</f>
        <v>0</v>
      </c>
      <c r="C55" s="130">
        <f>'(CARONA)'!AA56/'(CARONA)'!K56</f>
        <v>2</v>
      </c>
      <c r="D55" s="131">
        <f>'(CARONA)'!N56/'(CARONA)'!K56</f>
        <v>0.5</v>
      </c>
      <c r="E55" s="131">
        <f>'(CARONA)'!Q56/'(CARONA)'!K56</f>
        <v>0.5</v>
      </c>
      <c r="F55" s="131">
        <f>'(CARONA)'!T56/'(CARONA)'!K56</f>
        <v>0.5</v>
      </c>
      <c r="G55" s="131">
        <f>'(CARONA)'!W56/'(CARONA)'!K56</f>
        <v>0.5</v>
      </c>
      <c r="H55" s="132">
        <f>'Reitoria-SETIC'!O56</f>
        <v>3</v>
      </c>
      <c r="I55" s="132">
        <f>'Reit - PROEX-PROPPG'!O56</f>
        <v>0</v>
      </c>
      <c r="J55" s="132">
        <f>'Reit - BU'!O56</f>
        <v>0</v>
      </c>
      <c r="K55" s="132">
        <f>ESAG!O56</f>
        <v>0</v>
      </c>
      <c r="L55" s="132">
        <f>CEART!O56</f>
        <v>0</v>
      </c>
      <c r="M55" s="132">
        <f>FAED!O56</f>
        <v>0</v>
      </c>
      <c r="N55" s="132">
        <f>CEAD!O56</f>
        <v>2</v>
      </c>
      <c r="O55" s="132">
        <f>CEFID!O56</f>
        <v>0</v>
      </c>
      <c r="P55" s="132">
        <f>CERES!O56</f>
        <v>1</v>
      </c>
      <c r="Q55" s="132">
        <f>CESFI!O56</f>
        <v>0</v>
      </c>
      <c r="R55" s="132">
        <f>CCT!O56</f>
        <v>0</v>
      </c>
      <c r="S55" s="132">
        <f>CEPLAN!O56</f>
        <v>0</v>
      </c>
      <c r="T55" s="132">
        <f>CEAVI!O56</f>
        <v>3</v>
      </c>
      <c r="U55" s="132">
        <f>CAV!O56</f>
        <v>0</v>
      </c>
      <c r="V55" s="132">
        <f>CEO!O56</f>
        <v>0</v>
      </c>
      <c r="W55" s="132">
        <f>CESMO!O56</f>
        <v>0</v>
      </c>
      <c r="X55" s="133">
        <f>'Reitoria-SETIC'!S56</f>
        <v>15</v>
      </c>
      <c r="Y55" s="133">
        <f>'Reit - PROEX-PROPPG'!S56</f>
        <v>0</v>
      </c>
      <c r="Z55" s="133">
        <f>'Reit - BU'!S56</f>
        <v>0</v>
      </c>
      <c r="AA55" s="133">
        <f>ESAG!S56</f>
        <v>0</v>
      </c>
      <c r="AB55" s="133">
        <f>CEART!S56</f>
        <v>0</v>
      </c>
      <c r="AC55" s="133">
        <f>FAED!S56</f>
        <v>0</v>
      </c>
      <c r="AD55" s="133">
        <f>CEAD!S56</f>
        <v>10</v>
      </c>
      <c r="AE55" s="133">
        <f>CEFID!S56</f>
        <v>0</v>
      </c>
      <c r="AF55" s="133">
        <f>CERES!S56</f>
        <v>4</v>
      </c>
      <c r="AG55" s="133">
        <f>CESFI!S56</f>
        <v>0</v>
      </c>
      <c r="AH55" s="133">
        <f>CCT!S56</f>
        <v>0</v>
      </c>
      <c r="AI55" s="133">
        <f>CEPLAN!S56</f>
        <v>0</v>
      </c>
      <c r="AJ55" s="133">
        <f>CEAVI!S56</f>
        <v>15</v>
      </c>
      <c r="AK55" s="133">
        <f>CAV!S56</f>
        <v>0</v>
      </c>
      <c r="AL55" s="133">
        <f>CEO!S56</f>
        <v>0</v>
      </c>
      <c r="AM55" s="133">
        <f>CESMO!S56</f>
        <v>0</v>
      </c>
      <c r="AN55" s="147">
        <f>'Reitoria-SETIC'!L56</f>
        <v>0</v>
      </c>
      <c r="AO55" s="147">
        <f>'Reit - PROEX-PROPPG'!L56</f>
        <v>0</v>
      </c>
      <c r="AP55" s="147">
        <f>'Reit - BU'!L56</f>
        <v>0</v>
      </c>
      <c r="AQ55" s="147">
        <f>ESAG!L56</f>
        <v>0</v>
      </c>
      <c r="AR55" s="147">
        <f>CEART!L56</f>
        <v>0</v>
      </c>
      <c r="AS55" s="147">
        <f>FAED!L56</f>
        <v>0</v>
      </c>
      <c r="AT55" s="147">
        <f>CEAD!L56</f>
        <v>0</v>
      </c>
      <c r="AU55" s="147">
        <f>CEFID!L56</f>
        <v>0</v>
      </c>
      <c r="AV55" s="147">
        <f>CERES!L56</f>
        <v>0</v>
      </c>
      <c r="AW55" s="147">
        <f>CESFI!L56</f>
        <v>0</v>
      </c>
      <c r="AX55" s="147">
        <f>CCT!L56</f>
        <v>0</v>
      </c>
      <c r="AY55" s="147">
        <f>CEPLAN!L56</f>
        <v>0</v>
      </c>
      <c r="AZ55" s="147">
        <f>CEAVI!L56</f>
        <v>0</v>
      </c>
      <c r="BA55" s="147">
        <f>CAV!L56</f>
        <v>0</v>
      </c>
      <c r="BB55" s="147">
        <f>CEO!L56</f>
        <v>0</v>
      </c>
      <c r="BC55" s="148">
        <f>CESMO!L56</f>
        <v>0</v>
      </c>
      <c r="BD55" s="153">
        <f>IF('Reitoria-SETIC'!K56 = 0,0,'Reitoria-SETIC'!M56/'Reitoria-SETIC'!K56)</f>
        <v>0</v>
      </c>
      <c r="BE55" s="153">
        <f>IF('Reit - PROEX-PROPPG'!K56 = 0,0,'Reit - PROEX-PROPPG'!M56/'Reit - PROEX-PROPPG'!K56)</f>
        <v>0</v>
      </c>
      <c r="BF55" s="153">
        <f>IF('Reit - BU'!K56 = 0,0,'Reit - BU'!M56/'Reit - BU'!K56)</f>
        <v>0</v>
      </c>
      <c r="BG55" s="153">
        <f>IF(ESAG!K56 = 0,0,ESAG!M56/ESAG!K56)</f>
        <v>0</v>
      </c>
      <c r="BH55" s="153">
        <f>IF(CEART!K56 = 0,0,CEART!M56/CEART!K56)</f>
        <v>0</v>
      </c>
      <c r="BI55" s="153">
        <f>IF(FAED!K56 = 0,0,FAED!M56/FAED!K56)</f>
        <v>0</v>
      </c>
      <c r="BJ55" s="153">
        <f>IF(CEAD!K56 = 0,0,CEAD!M56/CEAD!K56)</f>
        <v>0</v>
      </c>
      <c r="BK55" s="153">
        <f>IF(CEFID!K56 = 0,0,CEFID!M56/CEFID!K56)</f>
        <v>0</v>
      </c>
      <c r="BL55" s="153">
        <f>IF(CERES!K56 = 0,0,CERES!M56/CERES!K56)</f>
        <v>0</v>
      </c>
      <c r="BM55" s="153">
        <f>IF(CESFI!K56 = 0,0,CESFI!M56/CESFI!K56)</f>
        <v>0</v>
      </c>
      <c r="BN55" s="153">
        <f>IF(CCT!K56 = 0,0,CCT!M56/CCT!K56)</f>
        <v>0</v>
      </c>
      <c r="BO55" s="153">
        <f>IF(CEPLAN!K56 = 0,0,CEPLAN!M56/CEPLAN!K56)</f>
        <v>0</v>
      </c>
      <c r="BP55" s="153">
        <f>IF(CEAVI!K56 = 0,0,CEAVI!M56/CEAVI!K56)</f>
        <v>0</v>
      </c>
      <c r="BQ55" s="153">
        <f>IF(CAV!K56 = 0,0,CAV!M56/CAV!K56)</f>
        <v>0</v>
      </c>
      <c r="BR55" s="153">
        <f>IF(CEO!K56 = 0,0,CEO!M56/CEO!K56)</f>
        <v>0</v>
      </c>
      <c r="BS55" s="153">
        <f>IF(CESMO!K56 = 0,0,CESMO!M56/CESMO!K56)</f>
        <v>0</v>
      </c>
    </row>
    <row r="56" spans="1:71" x14ac:dyDescent="0.2">
      <c r="A56" s="140">
        <v>96</v>
      </c>
      <c r="B56" s="149">
        <f>GESTOR!L57/GESTOR!J57</f>
        <v>0</v>
      </c>
      <c r="C56" s="130">
        <f>'(CARONA)'!AA57/'(CARONA)'!K57</f>
        <v>2</v>
      </c>
      <c r="D56" s="131">
        <f>'(CARONA)'!N57/'(CARONA)'!K57</f>
        <v>0.47058823529411764</v>
      </c>
      <c r="E56" s="131">
        <f>'(CARONA)'!Q57/'(CARONA)'!K57</f>
        <v>0.47058823529411764</v>
      </c>
      <c r="F56" s="131">
        <f>'(CARONA)'!T57/'(CARONA)'!K57</f>
        <v>0.47058823529411764</v>
      </c>
      <c r="G56" s="131">
        <f>'(CARONA)'!W57/'(CARONA)'!K57</f>
        <v>0.47058823529411764</v>
      </c>
      <c r="H56" s="132">
        <f>'Reitoria-SETIC'!O57</f>
        <v>0</v>
      </c>
      <c r="I56" s="132">
        <f>'Reit - PROEX-PROPPG'!O57</f>
        <v>0</v>
      </c>
      <c r="J56" s="132">
        <f>'Reit - BU'!O57</f>
        <v>0</v>
      </c>
      <c r="K56" s="132">
        <f>ESAG!O57</f>
        <v>0</v>
      </c>
      <c r="L56" s="132">
        <f>CEART!O57</f>
        <v>0</v>
      </c>
      <c r="M56" s="132">
        <f>FAED!O57</f>
        <v>0</v>
      </c>
      <c r="N56" s="132">
        <f>CEAD!O57</f>
        <v>2</v>
      </c>
      <c r="O56" s="132">
        <f>CEFID!O57</f>
        <v>0</v>
      </c>
      <c r="P56" s="132">
        <f>CERES!O57</f>
        <v>1</v>
      </c>
      <c r="Q56" s="132">
        <f>CESFI!O57</f>
        <v>0</v>
      </c>
      <c r="R56" s="132">
        <f>CCT!O57</f>
        <v>0</v>
      </c>
      <c r="S56" s="132">
        <f>CEPLAN!O57</f>
        <v>0</v>
      </c>
      <c r="T56" s="132">
        <f>CEAVI!O57</f>
        <v>0</v>
      </c>
      <c r="U56" s="132">
        <f>CAV!O57</f>
        <v>0</v>
      </c>
      <c r="V56" s="132">
        <f>CEO!O57</f>
        <v>0</v>
      </c>
      <c r="W56" s="132">
        <f>CESMO!O57</f>
        <v>0</v>
      </c>
      <c r="X56" s="133">
        <f>'Reitoria-SETIC'!S57</f>
        <v>0</v>
      </c>
      <c r="Y56" s="133">
        <f>'Reit - PROEX-PROPPG'!S57</f>
        <v>0</v>
      </c>
      <c r="Z56" s="133">
        <f>'Reit - BU'!S57</f>
        <v>0</v>
      </c>
      <c r="AA56" s="133">
        <f>ESAG!S57</f>
        <v>0</v>
      </c>
      <c r="AB56" s="133">
        <f>CEART!S57</f>
        <v>0</v>
      </c>
      <c r="AC56" s="133">
        <f>FAED!S57</f>
        <v>0</v>
      </c>
      <c r="AD56" s="133">
        <f>CEAD!S57</f>
        <v>10</v>
      </c>
      <c r="AE56" s="133">
        <f>CEFID!S57</f>
        <v>0</v>
      </c>
      <c r="AF56" s="133">
        <f>CERES!S57</f>
        <v>4</v>
      </c>
      <c r="AG56" s="133">
        <f>CESFI!S57</f>
        <v>0</v>
      </c>
      <c r="AH56" s="133">
        <f>CCT!S57</f>
        <v>3</v>
      </c>
      <c r="AI56" s="133">
        <f>CEPLAN!S57</f>
        <v>0</v>
      </c>
      <c r="AJ56" s="133">
        <f>CEAVI!S57</f>
        <v>0</v>
      </c>
      <c r="AK56" s="133">
        <f>CAV!S57</f>
        <v>0</v>
      </c>
      <c r="AL56" s="133">
        <f>CEO!S57</f>
        <v>0</v>
      </c>
      <c r="AM56" s="133">
        <f>CESMO!S57</f>
        <v>0</v>
      </c>
      <c r="AN56" s="147">
        <f>'Reitoria-SETIC'!L57</f>
        <v>0</v>
      </c>
      <c r="AO56" s="147">
        <f>'Reit - PROEX-PROPPG'!L57</f>
        <v>0</v>
      </c>
      <c r="AP56" s="147">
        <f>'Reit - BU'!L57</f>
        <v>0</v>
      </c>
      <c r="AQ56" s="147">
        <f>ESAG!L57</f>
        <v>0</v>
      </c>
      <c r="AR56" s="147">
        <f>CEART!L57</f>
        <v>0</v>
      </c>
      <c r="AS56" s="147">
        <f>FAED!L57</f>
        <v>0</v>
      </c>
      <c r="AT56" s="147">
        <f>CEAD!L57</f>
        <v>0</v>
      </c>
      <c r="AU56" s="147">
        <f>CEFID!L57</f>
        <v>0</v>
      </c>
      <c r="AV56" s="147">
        <f>CERES!L57</f>
        <v>0</v>
      </c>
      <c r="AW56" s="147">
        <f>CESFI!L57</f>
        <v>0</v>
      </c>
      <c r="AX56" s="147">
        <f>CCT!L57</f>
        <v>0</v>
      </c>
      <c r="AY56" s="147">
        <f>CEPLAN!L57</f>
        <v>0</v>
      </c>
      <c r="AZ56" s="147">
        <f>CEAVI!L57</f>
        <v>0</v>
      </c>
      <c r="BA56" s="147">
        <f>CAV!L57</f>
        <v>0</v>
      </c>
      <c r="BB56" s="147">
        <f>CEO!L57</f>
        <v>0</v>
      </c>
      <c r="BC56" s="148">
        <f>CESMO!L57</f>
        <v>0</v>
      </c>
      <c r="BD56" s="153">
        <f>IF('Reitoria-SETIC'!K57 = 0,0,'Reitoria-SETIC'!M57/'Reitoria-SETIC'!K57)</f>
        <v>0</v>
      </c>
      <c r="BE56" s="153">
        <f>IF('Reit - PROEX-PROPPG'!K57 = 0,0,'Reit - PROEX-PROPPG'!M57/'Reit - PROEX-PROPPG'!K57)</f>
        <v>0</v>
      </c>
      <c r="BF56" s="153">
        <f>IF('Reit - BU'!K57 = 0,0,'Reit - BU'!M57/'Reit - BU'!K57)</f>
        <v>0</v>
      </c>
      <c r="BG56" s="153">
        <f>IF(ESAG!K57 = 0,0,ESAG!M57/ESAG!K57)</f>
        <v>0</v>
      </c>
      <c r="BH56" s="153">
        <f>IF(CEART!K57 = 0,0,CEART!M57/CEART!K57)</f>
        <v>0</v>
      </c>
      <c r="BI56" s="153">
        <f>IF(FAED!K57 = 0,0,FAED!M57/FAED!K57)</f>
        <v>0</v>
      </c>
      <c r="BJ56" s="153">
        <f>IF(CEAD!K57 = 0,0,CEAD!M57/CEAD!K57)</f>
        <v>0</v>
      </c>
      <c r="BK56" s="153">
        <f>IF(CEFID!K57 = 0,0,CEFID!M57/CEFID!K57)</f>
        <v>0</v>
      </c>
      <c r="BL56" s="153">
        <f>IF(CERES!K57 = 0,0,CERES!M57/CERES!K57)</f>
        <v>0</v>
      </c>
      <c r="BM56" s="153">
        <f>IF(CESFI!K57 = 0,0,CESFI!M57/CESFI!K57)</f>
        <v>0</v>
      </c>
      <c r="BN56" s="153">
        <f>IF(CCT!K57 = 0,0,CCT!M57/CCT!K57)</f>
        <v>0</v>
      </c>
      <c r="BO56" s="153">
        <f>IF(CEPLAN!K57 = 0,0,CEPLAN!M57/CEPLAN!K57)</f>
        <v>0</v>
      </c>
      <c r="BP56" s="153">
        <f>IF(CEAVI!K57 = 0,0,CEAVI!M57/CEAVI!K57)</f>
        <v>0</v>
      </c>
      <c r="BQ56" s="153">
        <f>IF(CAV!K57 = 0,0,CAV!M57/CAV!K57)</f>
        <v>0</v>
      </c>
      <c r="BR56" s="153">
        <f>IF(CEO!K57 = 0,0,CEO!M57/CEO!K57)</f>
        <v>0</v>
      </c>
      <c r="BS56" s="153">
        <f>IF(CESMO!K57 = 0,0,CESMO!M57/CESMO!K57)</f>
        <v>0</v>
      </c>
    </row>
    <row r="57" spans="1:71" x14ac:dyDescent="0.2">
      <c r="A57" s="141">
        <v>101</v>
      </c>
      <c r="B57" s="150">
        <f>GESTOR!L58/GESTOR!J58</f>
        <v>0</v>
      </c>
      <c r="C57" s="134">
        <f>'(CARONA)'!AA58/'(CARONA)'!K58</f>
        <v>2</v>
      </c>
      <c r="D57" s="135">
        <f>'(CARONA)'!N58/'(CARONA)'!K58</f>
        <v>0.47826086956521741</v>
      </c>
      <c r="E57" s="135">
        <f>'(CARONA)'!Q58/'(CARONA)'!K58</f>
        <v>0.47826086956521741</v>
      </c>
      <c r="F57" s="135">
        <f>'(CARONA)'!T58/'(CARONA)'!K58</f>
        <v>0.47826086956521741</v>
      </c>
      <c r="G57" s="135">
        <f>'(CARONA)'!W58/'(CARONA)'!K58</f>
        <v>0.47826086956521741</v>
      </c>
      <c r="H57" s="136">
        <f>'Reitoria-SETIC'!O58</f>
        <v>0</v>
      </c>
      <c r="I57" s="136">
        <f>'Reit - PROEX-PROPPG'!O58</f>
        <v>0</v>
      </c>
      <c r="J57" s="136">
        <f>'Reit - BU'!O58</f>
        <v>0</v>
      </c>
      <c r="K57" s="136">
        <f>ESAG!O58</f>
        <v>0</v>
      </c>
      <c r="L57" s="136">
        <f>CEART!O58</f>
        <v>0</v>
      </c>
      <c r="M57" s="136">
        <f>FAED!O58</f>
        <v>0</v>
      </c>
      <c r="N57" s="136">
        <f>CEAD!O58</f>
        <v>0</v>
      </c>
      <c r="O57" s="136">
        <f>CEFID!O58</f>
        <v>0</v>
      </c>
      <c r="P57" s="136">
        <f>CERES!O58</f>
        <v>0</v>
      </c>
      <c r="Q57" s="136">
        <f>CESFI!O58</f>
        <v>0</v>
      </c>
      <c r="R57" s="136">
        <f>CCT!O58</f>
        <v>1</v>
      </c>
      <c r="S57" s="136">
        <f>CEPLAN!O58</f>
        <v>0</v>
      </c>
      <c r="T57" s="136">
        <f>CEAVI!O58</f>
        <v>3</v>
      </c>
      <c r="U57" s="136">
        <f>CAV!O58</f>
        <v>0</v>
      </c>
      <c r="V57" s="136">
        <f>CEO!O58</f>
        <v>0</v>
      </c>
      <c r="W57" s="136">
        <f>CESMO!O58</f>
        <v>0</v>
      </c>
      <c r="X57" s="137">
        <f>'Reitoria-SETIC'!S58</f>
        <v>0</v>
      </c>
      <c r="Y57" s="137">
        <f>'Reit - PROEX-PROPPG'!S58</f>
        <v>0</v>
      </c>
      <c r="Z57" s="137">
        <f>'Reit - BU'!S58</f>
        <v>0</v>
      </c>
      <c r="AA57" s="137">
        <f>ESAG!S58</f>
        <v>0</v>
      </c>
      <c r="AB57" s="137">
        <f>CEART!S58</f>
        <v>0</v>
      </c>
      <c r="AC57" s="137">
        <f>FAED!S58</f>
        <v>0</v>
      </c>
      <c r="AD57" s="137">
        <f>CEAD!S58</f>
        <v>0</v>
      </c>
      <c r="AE57" s="137">
        <f>CEFID!S58</f>
        <v>0</v>
      </c>
      <c r="AF57" s="137">
        <f>CERES!S58</f>
        <v>2</v>
      </c>
      <c r="AG57" s="137">
        <f>CESFI!S58</f>
        <v>0</v>
      </c>
      <c r="AH57" s="137">
        <f>CCT!S58</f>
        <v>6</v>
      </c>
      <c r="AI57" s="137">
        <f>CEPLAN!S58</f>
        <v>0</v>
      </c>
      <c r="AJ57" s="137">
        <f>CEAVI!S58</f>
        <v>15</v>
      </c>
      <c r="AK57" s="137">
        <f>CAV!S58</f>
        <v>0</v>
      </c>
      <c r="AL57" s="137">
        <f>CEO!S58</f>
        <v>0</v>
      </c>
      <c r="AM57" s="137">
        <f>CESMO!S58</f>
        <v>0</v>
      </c>
      <c r="AN57" s="151">
        <f>'Reitoria-SETIC'!L58</f>
        <v>0</v>
      </c>
      <c r="AO57" s="151">
        <f>'Reit - PROEX-PROPPG'!L58</f>
        <v>0</v>
      </c>
      <c r="AP57" s="151">
        <f>'Reit - BU'!L58</f>
        <v>0</v>
      </c>
      <c r="AQ57" s="151">
        <f>ESAG!L58</f>
        <v>0</v>
      </c>
      <c r="AR57" s="151">
        <f>CEART!L58</f>
        <v>0</v>
      </c>
      <c r="AS57" s="151">
        <f>FAED!L58</f>
        <v>0</v>
      </c>
      <c r="AT57" s="151">
        <f>CEAD!L58</f>
        <v>0</v>
      </c>
      <c r="AU57" s="151">
        <f>CEFID!L58</f>
        <v>0</v>
      </c>
      <c r="AV57" s="151">
        <f>CERES!L58</f>
        <v>0</v>
      </c>
      <c r="AW57" s="151">
        <f>CESFI!L58</f>
        <v>0</v>
      </c>
      <c r="AX57" s="151">
        <f>CCT!L58</f>
        <v>0</v>
      </c>
      <c r="AY57" s="151">
        <f>CEPLAN!L58</f>
        <v>0</v>
      </c>
      <c r="AZ57" s="151">
        <f>CEAVI!L58</f>
        <v>0</v>
      </c>
      <c r="BA57" s="151">
        <f>CAV!L58</f>
        <v>0</v>
      </c>
      <c r="BB57" s="151">
        <f>CEO!L58</f>
        <v>0</v>
      </c>
      <c r="BC57" s="152">
        <f>CESMO!L58</f>
        <v>0</v>
      </c>
      <c r="BD57" s="153">
        <f>IF('Reitoria-SETIC'!K58 = 0,0,'Reitoria-SETIC'!M58/'Reitoria-SETIC'!K58)</f>
        <v>0</v>
      </c>
      <c r="BE57" s="153">
        <f>IF('Reit - PROEX-PROPPG'!K58 = 0,0,'Reit - PROEX-PROPPG'!M58/'Reit - PROEX-PROPPG'!K58)</f>
        <v>0</v>
      </c>
      <c r="BF57" s="153">
        <f>IF('Reit - BU'!K58 = 0,0,'Reit - BU'!M58/'Reit - BU'!K58)</f>
        <v>0</v>
      </c>
      <c r="BG57" s="153">
        <f>IF(ESAG!K58 = 0,0,ESAG!M58/ESAG!K58)</f>
        <v>0</v>
      </c>
      <c r="BH57" s="153">
        <f>IF(CEART!K58 = 0,0,CEART!M58/CEART!K58)</f>
        <v>0</v>
      </c>
      <c r="BI57" s="153">
        <f>IF(FAED!K58 = 0,0,FAED!M58/FAED!K58)</f>
        <v>0</v>
      </c>
      <c r="BJ57" s="153">
        <f>IF(CEAD!K58 = 0,0,CEAD!M58/CEAD!K58)</f>
        <v>0</v>
      </c>
      <c r="BK57" s="153">
        <f>IF(CEFID!K58 = 0,0,CEFID!M58/CEFID!K58)</f>
        <v>0</v>
      </c>
      <c r="BL57" s="153">
        <f>IF(CERES!K58 = 0,0,CERES!M58/CERES!K58)</f>
        <v>0</v>
      </c>
      <c r="BM57" s="153">
        <f>IF(CESFI!K58 = 0,0,CESFI!M58/CESFI!K58)</f>
        <v>0</v>
      </c>
      <c r="BN57" s="153">
        <f>IF(CCT!K58 = 0,0,CCT!M58/CCT!K58)</f>
        <v>0</v>
      </c>
      <c r="BO57" s="153">
        <f>IF(CEPLAN!K58 = 0,0,CEPLAN!M58/CEPLAN!K58)</f>
        <v>0</v>
      </c>
      <c r="BP57" s="153">
        <f>IF(CEAVI!K58 = 0,0,CEAVI!M58/CEAVI!K58)</f>
        <v>0</v>
      </c>
      <c r="BQ57" s="153">
        <f>IF(CAV!K58 = 0,0,CAV!M58/CAV!K58)</f>
        <v>0</v>
      </c>
      <c r="BR57" s="153">
        <f>IF(CEO!K58 = 0,0,CEO!M58/CEO!K58)</f>
        <v>0</v>
      </c>
      <c r="BS57" s="153">
        <f>IF(CESMO!K58 = 0,0,CESMO!M58/CESMO!K58)</f>
        <v>0</v>
      </c>
    </row>
  </sheetData>
  <mergeCells count="5">
    <mergeCell ref="C1:G1"/>
    <mergeCell ref="H1:W1"/>
    <mergeCell ref="X1:AM1"/>
    <mergeCell ref="AN1:BC1"/>
    <mergeCell ref="BD1:BS1"/>
  </mergeCells>
  <phoneticPr fontId="41" type="noConversion"/>
  <pageMargins left="0.511811024" right="0.511811024" top="0.78740157499999996" bottom="0.78740157499999996" header="0.31496062000000002" footer="0.31496062000000002"/>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W136"/>
  <sheetViews>
    <sheetView tabSelected="1" zoomScaleNormal="100" workbookViewId="0">
      <pane xSplit="2" ySplit="3" topLeftCell="C33" activePane="bottomRight" state="frozen"/>
      <selection pane="topRight" activeCell="C1" sqref="C1"/>
      <selection pane="bottomLeft" activeCell="A4" sqref="A4"/>
      <selection pane="bottomRight" activeCell="E35" sqref="E35"/>
    </sheetView>
  </sheetViews>
  <sheetFormatPr defaultColWidth="9.7109375" defaultRowHeight="39.950000000000003" customHeight="1" x14ac:dyDescent="0.25"/>
  <cols>
    <col min="1" max="1" width="10" style="1" customWidth="1"/>
    <col min="2" max="2" width="29" style="1" customWidth="1"/>
    <col min="3" max="3" width="48.42578125" style="15" customWidth="1"/>
    <col min="4" max="4" width="15.85546875" style="1" customWidth="1"/>
    <col min="5" max="5" width="11.28515625" style="1" customWidth="1"/>
    <col min="6" max="6" width="10.28515625" style="1" customWidth="1"/>
    <col min="7" max="7" width="13.5703125" style="1" customWidth="1"/>
    <col min="8" max="9" width="13.140625" style="1" customWidth="1"/>
    <col min="10" max="11" width="12.5703125" style="4" customWidth="1"/>
    <col min="12" max="12" width="13.28515625" style="16" customWidth="1"/>
    <col min="13" max="13" width="16.42578125" style="16" bestFit="1" customWidth="1"/>
    <col min="14" max="14" width="16.42578125" style="16" customWidth="1"/>
    <col min="15" max="15" width="12.5703125" style="5" customWidth="1"/>
    <col min="16" max="16" width="16" style="2" customWidth="1"/>
    <col min="17" max="18" width="17.42578125" style="2" customWidth="1"/>
    <col min="19" max="19" width="20" style="2" customWidth="1"/>
    <col min="20" max="16384" width="9.7109375" style="2"/>
  </cols>
  <sheetData>
    <row r="1" spans="1:23" ht="33.950000000000003" customHeight="1" x14ac:dyDescent="0.25">
      <c r="A1" s="278" t="s">
        <v>713</v>
      </c>
      <c r="B1" s="280"/>
      <c r="C1" s="283" t="s">
        <v>468</v>
      </c>
      <c r="D1" s="284"/>
      <c r="E1" s="284"/>
      <c r="F1" s="284"/>
      <c r="G1" s="284"/>
      <c r="H1" s="285"/>
      <c r="I1" s="75"/>
      <c r="J1" s="278" t="s">
        <v>467</v>
      </c>
      <c r="K1" s="279"/>
      <c r="L1" s="279"/>
      <c r="M1" s="279"/>
      <c r="N1" s="279"/>
      <c r="O1" s="279"/>
      <c r="P1" s="279"/>
      <c r="Q1" s="279"/>
      <c r="R1" s="279"/>
      <c r="S1" s="280"/>
    </row>
    <row r="2" spans="1:23" ht="19.7" customHeight="1" x14ac:dyDescent="0.25">
      <c r="A2" s="281" t="s">
        <v>6</v>
      </c>
      <c r="B2" s="281"/>
      <c r="C2" s="281"/>
      <c r="D2" s="281"/>
      <c r="E2" s="281"/>
      <c r="F2" s="282"/>
      <c r="G2" s="282"/>
      <c r="H2" s="281"/>
      <c r="I2" s="282"/>
      <c r="J2" s="281"/>
      <c r="K2" s="282"/>
      <c r="L2" s="281"/>
      <c r="M2" s="282"/>
      <c r="N2" s="282"/>
      <c r="O2" s="281"/>
      <c r="P2" s="281"/>
      <c r="Q2" s="281"/>
      <c r="R2" s="282"/>
      <c r="S2" s="281"/>
      <c r="T2" s="276" t="s">
        <v>464</v>
      </c>
      <c r="U2" s="277"/>
      <c r="V2" s="277"/>
      <c r="W2" s="277"/>
    </row>
    <row r="3" spans="1:23" s="3" customFormat="1" ht="39.950000000000003" customHeight="1" x14ac:dyDescent="0.2">
      <c r="A3" s="20" t="s">
        <v>465</v>
      </c>
      <c r="B3" s="21" t="s">
        <v>8</v>
      </c>
      <c r="C3" s="20" t="s">
        <v>13</v>
      </c>
      <c r="D3" s="20" t="s">
        <v>466</v>
      </c>
      <c r="E3" s="20" t="s">
        <v>18</v>
      </c>
      <c r="F3" s="21" t="s">
        <v>25</v>
      </c>
      <c r="G3" s="21" t="s">
        <v>26</v>
      </c>
      <c r="H3" s="21" t="s">
        <v>27</v>
      </c>
      <c r="I3" s="21" t="s">
        <v>10</v>
      </c>
      <c r="J3" s="11" t="s">
        <v>4</v>
      </c>
      <c r="K3" s="155" t="s">
        <v>710</v>
      </c>
      <c r="L3" s="12" t="s">
        <v>709</v>
      </c>
      <c r="M3" s="112" t="s">
        <v>619</v>
      </c>
      <c r="N3" s="112" t="s">
        <v>618</v>
      </c>
      <c r="O3" s="10" t="s">
        <v>3</v>
      </c>
      <c r="P3" s="18" t="s">
        <v>11</v>
      </c>
      <c r="Q3" s="18" t="s">
        <v>12</v>
      </c>
      <c r="R3" s="113" t="s">
        <v>653</v>
      </c>
      <c r="S3" s="18" t="s">
        <v>5</v>
      </c>
      <c r="T3" s="113" t="s">
        <v>620</v>
      </c>
      <c r="U3" s="113" t="s">
        <v>621</v>
      </c>
      <c r="V3" s="113" t="s">
        <v>622</v>
      </c>
      <c r="W3" s="72" t="s">
        <v>461</v>
      </c>
    </row>
    <row r="4" spans="1:23" ht="39.950000000000003" customHeight="1" x14ac:dyDescent="0.25">
      <c r="A4" s="76">
        <v>1</v>
      </c>
      <c r="B4" s="77" t="s">
        <v>470</v>
      </c>
      <c r="C4" s="78">
        <v>1</v>
      </c>
      <c r="D4" s="79" t="s">
        <v>544</v>
      </c>
      <c r="E4" s="80" t="s">
        <v>471</v>
      </c>
      <c r="F4" s="46" t="s">
        <v>472</v>
      </c>
      <c r="G4" s="54" t="s">
        <v>604</v>
      </c>
      <c r="H4" s="38" t="s">
        <v>600</v>
      </c>
      <c r="I4" s="99">
        <v>33903026</v>
      </c>
      <c r="J4" s="8">
        <f>'Reitoria-SETIC'!K4+'Reit - PROEX-PROPPG'!K4+'Reit - BU'!K4+ESAG!K4+CEART!K4+FAED!K4+CEAD!K4+CEFID!K4+CERES!K4+CESFI!K4+CCT!K4+CEPLAN!K4+CEAVI!K4+CAV!K4+CEO!K4+CESMO!K4</f>
        <v>87</v>
      </c>
      <c r="K4" s="110">
        <f>'Reitoria-SETIC'!L4+'Reit - PROEX-PROPPG'!L4+'Reit - BU'!L4+ESAG!L4+CEART!L4+FAED!L4+CEAD!L4+CEFID!L4+CERES!L4+CESFI!L4+CCT!L4+CEPLAN!L4+CEAVI!L4+CAV!L4+CEO!L4+CESMO!L4</f>
        <v>0</v>
      </c>
      <c r="L4" s="110">
        <f>'Reitoria-SETIC'!M4+'Reit - PROEX-PROPPG'!M4+'Reit - BU'!M4+ESAG!M4+CEART!M4+FAED!M4+CEAD!M4+CEFID!M4+CERES!M4+CESFI!M4+CCT!M4+CEPLAN!M4+CEAVI!M4+CAV!M4+CEO!M4+CESMO!M4</f>
        <v>0</v>
      </c>
      <c r="M4" s="164">
        <f t="shared" ref="M4:M43" si="0">J4*0.25-0.5-N4</f>
        <v>21.25</v>
      </c>
      <c r="N4" s="165">
        <f>'Reitoria-SETIC'!P4+'Reitoria-SETIC'!Q4+'Reit - PROEX-PROPPG'!P4+'Reit - PROEX-PROPPG'!Q4+'Reit - BU'!Q4+'Reit - BU'!P4+ESAG!Q4+ESAG!P4+CEART!P4+CEART!Q4+FAED!P4+FAED!Q4+CEAD!P4+CEAD!Q4+CEFID!P4+CEFID!Q4+CERES!P4+CERES!Q4+CESFI!P4+CESFI!Q4+CCT!P4+CCT!Q4+CEPLAN!P4+CEPLAN!Q4+CEAVI!P4+CEAVI!Q4+CEPLAN!P4+CEPLAN!Q4+CEAVI!P4+CEAVI!Q4+CAV!P4+CAV!Q4+CEO!P4+CEO!Q4+CESMO!P4+CESMO!Q4</f>
        <v>0</v>
      </c>
      <c r="O4" s="166">
        <f>J4+N4-L4</f>
        <v>87</v>
      </c>
      <c r="P4" s="9">
        <v>38.409999999999997</v>
      </c>
      <c r="Q4" s="9">
        <f>P4*J4</f>
        <v>3341.6699999999996</v>
      </c>
      <c r="R4" s="109">
        <f>N4*P4</f>
        <v>0</v>
      </c>
      <c r="S4" s="7">
        <f t="shared" ref="S4:S39" si="1">P4*L4</f>
        <v>0</v>
      </c>
      <c r="T4" s="70"/>
      <c r="U4" s="70"/>
      <c r="V4" s="70"/>
      <c r="W4" s="73"/>
    </row>
    <row r="5" spans="1:23" ht="39.950000000000003" customHeight="1" x14ac:dyDescent="0.25">
      <c r="A5" s="81">
        <v>2</v>
      </c>
      <c r="B5" s="82" t="s">
        <v>473</v>
      </c>
      <c r="C5" s="83">
        <v>2</v>
      </c>
      <c r="D5" s="84" t="s">
        <v>545</v>
      </c>
      <c r="E5" s="85" t="s">
        <v>474</v>
      </c>
      <c r="F5" s="86" t="s">
        <v>475</v>
      </c>
      <c r="G5" s="54">
        <v>105961017</v>
      </c>
      <c r="H5" s="38" t="s">
        <v>600</v>
      </c>
      <c r="I5" s="100">
        <v>33903017</v>
      </c>
      <c r="J5" s="8">
        <f>'Reitoria-SETIC'!K5+'Reit - PROEX-PROPPG'!K5+'Reit - BU'!K5+ESAG!K5+CEART!K5+FAED!K5+CEAD!K5+CEFID!K5+CERES!K5+CESFI!K5+CCT!K5+CEPLAN!K5+CEAVI!K5+CAV!K5+CEO!K5+CESMO!K5</f>
        <v>385</v>
      </c>
      <c r="K5" s="110">
        <f>'Reitoria-SETIC'!L5+'Reit - PROEX-PROPPG'!L5+'Reit - BU'!L5+ESAG!L5+CEART!L5+FAED!L5+CEAD!L5+CEFID!L5+CERES!L5+CESFI!L5+CCT!L5+CEPLAN!L5+CEAVI!L5+CAV!L5+CEO!L5+CESMO!L5</f>
        <v>48</v>
      </c>
      <c r="L5" s="110">
        <f>'Reitoria-SETIC'!M5+'Reit - PROEX-PROPPG'!M5+'Reit - BU'!M5+ESAG!M5+CEART!M5+FAED!M5+CEAD!M5+CEFID!M5+CERES!M5+CESFI!M5+CCT!M5+CEPLAN!M5+CEAVI!M5+CAV!M5+CEO!M5+CESMO!M5</f>
        <v>48</v>
      </c>
      <c r="M5" s="164">
        <f>J5*0.25-0.5-N5</f>
        <v>95.75</v>
      </c>
      <c r="N5" s="165">
        <f>'Reitoria-SETIC'!P5+'Reitoria-SETIC'!Q5+'Reit - PROEX-PROPPG'!P5+'Reit - PROEX-PROPPG'!Q5+'Reit - BU'!Q5+'Reit - BU'!P5+ESAG!Q5+ESAG!P5+CEART!P5+CEART!Q5+FAED!P5+FAED!Q5+CEAD!P5+CEAD!Q5+CEFID!P5+CEFID!Q5+CERES!P5+CERES!Q5+CESFI!P5+CESFI!Q5+CCT!P5+CCT!Q5+CEPLAN!P5+CEPLAN!Q5+CEAVI!P5+CEAVI!Q5+CEPLAN!P5+CEPLAN!Q5+CEAVI!P5+CEAVI!Q5+CAV!P5+CAV!Q5+CEO!P5+CEO!Q5+CESMO!P5+CESMO!Q5</f>
        <v>0</v>
      </c>
      <c r="O5" s="166">
        <f t="shared" ref="O5:O58" si="2">J5+N5-L5</f>
        <v>337</v>
      </c>
      <c r="P5" s="9">
        <v>33.200000000000003</v>
      </c>
      <c r="Q5" s="9">
        <f t="shared" ref="Q5:Q39" si="3">P5*J5</f>
        <v>12782.000000000002</v>
      </c>
      <c r="R5" s="109">
        <f t="shared" ref="R5:R58" si="4">N5*P5</f>
        <v>0</v>
      </c>
      <c r="S5" s="7">
        <f t="shared" si="1"/>
        <v>1593.6000000000001</v>
      </c>
      <c r="T5" s="70"/>
      <c r="U5" s="70"/>
      <c r="V5" s="70"/>
      <c r="W5" s="73"/>
    </row>
    <row r="6" spans="1:23" ht="39.950000000000003" customHeight="1" x14ac:dyDescent="0.25">
      <c r="A6" s="252">
        <v>3</v>
      </c>
      <c r="B6" s="254" t="s">
        <v>476</v>
      </c>
      <c r="C6" s="78">
        <v>3</v>
      </c>
      <c r="D6" s="67" t="s">
        <v>546</v>
      </c>
      <c r="E6" s="68" t="s">
        <v>477</v>
      </c>
      <c r="F6" s="46" t="s">
        <v>475</v>
      </c>
      <c r="G6" s="54" t="s">
        <v>605</v>
      </c>
      <c r="H6" s="38" t="s">
        <v>600</v>
      </c>
      <c r="I6" s="99">
        <v>33903017</v>
      </c>
      <c r="J6" s="8">
        <f>'Reitoria-SETIC'!K6+'Reit - PROEX-PROPPG'!K6+'Reit - BU'!K6+ESAG!K6+CEART!K6+FAED!K6+CEAD!K6+CEFID!K6+CERES!K6+CESFI!K6+CCT!K6+CEPLAN!K6+CEAVI!K6+CAV!K6+CEO!K6+CESMO!K6</f>
        <v>484</v>
      </c>
      <c r="K6" s="110">
        <f>'Reitoria-SETIC'!L6+'Reit - PROEX-PROPPG'!L6+'Reit - BU'!L6+ESAG!L6+CEART!L6+FAED!L6+CEAD!L6+CEFID!L6+CERES!L6+CESFI!L6+CCT!L6+CEPLAN!L6+CEAVI!L6+CAV!L6+CEO!L6+CESMO!L6</f>
        <v>48</v>
      </c>
      <c r="L6" s="110">
        <f>'Reitoria-SETIC'!M6+'Reit - PROEX-PROPPG'!M6+'Reit - BU'!M6+ESAG!M6+CEART!M6+FAED!M6+CEAD!M6+CEFID!M6+CERES!M6+CESFI!M6+CCT!M6+CEPLAN!M6+CEAVI!M6+CAV!M6+CEO!M6+CESMO!M6</f>
        <v>48</v>
      </c>
      <c r="M6" s="164">
        <f t="shared" si="0"/>
        <v>120.5</v>
      </c>
      <c r="N6" s="165">
        <f>'Reitoria-SETIC'!P6+'Reitoria-SETIC'!Q6+'Reit - PROEX-PROPPG'!P6+'Reit - PROEX-PROPPG'!Q6+'Reit - BU'!Q6+'Reit - BU'!P6+ESAG!Q6+ESAG!P6+CEART!P6+CEART!Q6+FAED!P6+FAED!Q6+CEAD!P6+CEAD!Q6+CEFID!P6+CEFID!Q6+CERES!P6+CERES!Q6+CESFI!P6+CESFI!Q6+CCT!P6+CCT!Q6+CEPLAN!P6+CEPLAN!Q6+CEAVI!P6+CEAVI!Q6+CEPLAN!P6+CEPLAN!Q6+CEAVI!P6+CEAVI!Q6+CAV!P6+CAV!Q6+CEO!P6+CEO!Q6+CESMO!P6+CESMO!Q6</f>
        <v>0</v>
      </c>
      <c r="O6" s="166">
        <f t="shared" si="2"/>
        <v>436</v>
      </c>
      <c r="P6" s="9">
        <v>36.270000000000003</v>
      </c>
      <c r="Q6" s="9">
        <f t="shared" si="3"/>
        <v>17554.68</v>
      </c>
      <c r="R6" s="109">
        <f t="shared" si="4"/>
        <v>0</v>
      </c>
      <c r="S6" s="7">
        <f t="shared" si="1"/>
        <v>1740.96</v>
      </c>
      <c r="T6" s="70"/>
      <c r="U6" s="70"/>
      <c r="V6" s="70"/>
      <c r="W6" s="73"/>
    </row>
    <row r="7" spans="1:23" ht="39.950000000000003" customHeight="1" x14ac:dyDescent="0.25">
      <c r="A7" s="257"/>
      <c r="B7" s="256"/>
      <c r="C7" s="78">
        <v>4</v>
      </c>
      <c r="D7" s="67" t="s">
        <v>547</v>
      </c>
      <c r="E7" s="68" t="s">
        <v>478</v>
      </c>
      <c r="F7" s="46" t="s">
        <v>479</v>
      </c>
      <c r="G7" s="54">
        <v>25097009</v>
      </c>
      <c r="H7" s="38" t="s">
        <v>600</v>
      </c>
      <c r="I7" s="99">
        <v>33903017</v>
      </c>
      <c r="J7" s="8">
        <f>'Reitoria-SETIC'!K7+'Reit - PROEX-PROPPG'!K7+'Reit - BU'!K7+ESAG!K7+CEART!K7+FAED!K7+CEAD!K7+CEFID!K7+CERES!K7+CESFI!K7+CCT!K7+CEPLAN!K7+CEAVI!K7+CAV!K7+CEO!K7+CESMO!K7</f>
        <v>854</v>
      </c>
      <c r="K7" s="110">
        <f>'Reitoria-SETIC'!L7+'Reit - PROEX-PROPPG'!L7+'Reit - BU'!L7+ESAG!L7+CEART!L7+FAED!L7+CEAD!L7+CEFID!L7+CERES!L7+CESFI!L7+CCT!L7+CEPLAN!L7+CEAVI!L7+CAV!L7+CEO!L7+CESMO!L7</f>
        <v>48</v>
      </c>
      <c r="L7" s="110">
        <f>'Reitoria-SETIC'!M7+'Reit - PROEX-PROPPG'!M7+'Reit - BU'!M7+ESAG!M7+CEART!M7+FAED!M7+CEAD!M7+CEFID!M7+CERES!M7+CESFI!M7+CCT!M7+CEPLAN!M7+CEAVI!M7+CAV!M7+CEO!M7+CESMO!M7</f>
        <v>48</v>
      </c>
      <c r="M7" s="164">
        <f t="shared" si="0"/>
        <v>213</v>
      </c>
      <c r="N7" s="165">
        <f>'Reitoria-SETIC'!P7+'Reitoria-SETIC'!Q7+'Reit - PROEX-PROPPG'!P7+'Reit - PROEX-PROPPG'!Q7+'Reit - BU'!Q7+'Reit - BU'!P7+ESAG!Q7+ESAG!P7+CEART!P7+CEART!Q7+FAED!P7+FAED!Q7+CEAD!P7+CEAD!Q7+CEFID!P7+CEFID!Q7+CERES!P7+CERES!Q7+CESFI!P7+CESFI!Q7+CCT!P7+CCT!Q7+CEPLAN!P7+CEPLAN!Q7+CEAVI!P7+CEAVI!Q7+CEPLAN!P7+CEPLAN!Q7+CEAVI!P7+CEAVI!Q7+CAV!P7+CAV!Q7+CEO!P7+CEO!Q7+CESMO!P7+CESMO!Q7</f>
        <v>0</v>
      </c>
      <c r="O7" s="166">
        <f t="shared" si="2"/>
        <v>806</v>
      </c>
      <c r="P7" s="9">
        <v>32.130000000000003</v>
      </c>
      <c r="Q7" s="9">
        <f t="shared" si="3"/>
        <v>27439.02</v>
      </c>
      <c r="R7" s="109">
        <f t="shared" si="4"/>
        <v>0</v>
      </c>
      <c r="S7" s="7">
        <f t="shared" si="1"/>
        <v>1542.2400000000002</v>
      </c>
      <c r="T7" s="70"/>
      <c r="U7" s="70"/>
      <c r="V7" s="70"/>
      <c r="W7" s="73"/>
    </row>
    <row r="8" spans="1:23" ht="39.950000000000003" customHeight="1" x14ac:dyDescent="0.25">
      <c r="A8" s="247">
        <v>4</v>
      </c>
      <c r="B8" s="249" t="s">
        <v>480</v>
      </c>
      <c r="C8" s="83">
        <v>5</v>
      </c>
      <c r="D8" s="84" t="s">
        <v>548</v>
      </c>
      <c r="E8" s="85" t="s">
        <v>481</v>
      </c>
      <c r="F8" s="86" t="s">
        <v>475</v>
      </c>
      <c r="G8" s="54">
        <v>77500014</v>
      </c>
      <c r="H8" s="38" t="s">
        <v>600</v>
      </c>
      <c r="I8" s="100">
        <v>33903017</v>
      </c>
      <c r="J8" s="8">
        <f>'Reitoria-SETIC'!K8+'Reit - PROEX-PROPPG'!K8+'Reit - BU'!K8+ESAG!K8+CEART!K8+FAED!K8+CEAD!K8+CEFID!K8+CERES!K8+CESFI!K8+CCT!K8+CEPLAN!K8+CEAVI!K8+CAV!K8+CEO!K8+CESMO!K8</f>
        <v>601</v>
      </c>
      <c r="K8" s="110">
        <f>'Reitoria-SETIC'!L8+'Reit - PROEX-PROPPG'!L8+'Reit - BU'!L8+ESAG!L8+CEART!L8+FAED!L8+CEAD!L8+CEFID!L8+CERES!L8+CESFI!L8+CCT!L8+CEPLAN!L8+CEAVI!L8+CAV!L8+CEO!L8+CESMO!L8</f>
        <v>36</v>
      </c>
      <c r="L8" s="110">
        <f>'Reitoria-SETIC'!M8+'Reit - PROEX-PROPPG'!M8+'Reit - BU'!M8+ESAG!M8+CEART!M8+FAED!M8+CEAD!M8+CEFID!M8+CERES!M8+CESFI!M8+CCT!M8+CEPLAN!M8+CEAVI!M8+CAV!M8+CEO!M8+CESMO!M8</f>
        <v>36</v>
      </c>
      <c r="M8" s="164">
        <f t="shared" si="0"/>
        <v>149.75</v>
      </c>
      <c r="N8" s="165">
        <f>'Reitoria-SETIC'!P8+'Reitoria-SETIC'!Q8+'Reit - PROEX-PROPPG'!P8+'Reit - PROEX-PROPPG'!Q8+'Reit - BU'!Q8+'Reit - BU'!P8+ESAG!Q8+ESAG!P8+CEART!P8+CEART!Q8+FAED!P8+FAED!Q8+CEAD!P8+CEAD!Q8+CEFID!P8+CEFID!Q8+CERES!P8+CERES!Q8+CESFI!P8+CESFI!Q8+CCT!P8+CCT!Q8+CEPLAN!P8+CEPLAN!Q8+CEAVI!P8+CEAVI!Q8+CEPLAN!P8+CEPLAN!Q8+CEAVI!P8+CEAVI!Q8+CAV!P8+CAV!Q8+CEO!P8+CEO!Q8+CESMO!P8+CESMO!Q8</f>
        <v>0</v>
      </c>
      <c r="O8" s="166">
        <f t="shared" si="2"/>
        <v>565</v>
      </c>
      <c r="P8" s="9">
        <v>28</v>
      </c>
      <c r="Q8" s="9">
        <f t="shared" si="3"/>
        <v>16828</v>
      </c>
      <c r="R8" s="109">
        <f t="shared" si="4"/>
        <v>0</v>
      </c>
      <c r="S8" s="7">
        <f t="shared" si="1"/>
        <v>1008</v>
      </c>
      <c r="T8" s="70"/>
      <c r="U8" s="70"/>
      <c r="V8" s="70"/>
      <c r="W8" s="73"/>
    </row>
    <row r="9" spans="1:23" ht="39.950000000000003" customHeight="1" x14ac:dyDescent="0.25">
      <c r="A9" s="248"/>
      <c r="B9" s="250"/>
      <c r="C9" s="83">
        <v>6</v>
      </c>
      <c r="D9" s="87" t="s">
        <v>549</v>
      </c>
      <c r="E9" s="88" t="s">
        <v>482</v>
      </c>
      <c r="F9" s="89" t="s">
        <v>483</v>
      </c>
      <c r="G9" s="54">
        <v>77500014</v>
      </c>
      <c r="H9" s="38" t="s">
        <v>600</v>
      </c>
      <c r="I9" s="100" t="s">
        <v>603</v>
      </c>
      <c r="J9" s="8">
        <f>'Reitoria-SETIC'!K9+'Reit - PROEX-PROPPG'!K9+'Reit - BU'!K9+ESAG!K9+CEART!K9+FAED!K9+CEAD!K9+CEFID!K9+CERES!K9+CESFI!K9+CCT!K9+CEPLAN!K9+CEAVI!K9+CAV!K9+CEO!K9+CESMO!K9</f>
        <v>121</v>
      </c>
      <c r="K9" s="110">
        <f>'Reitoria-SETIC'!L9+'Reit - PROEX-PROPPG'!L9+'Reit - BU'!L9+ESAG!L9+CEART!L9+FAED!L9+CEAD!L9+CEFID!L9+CERES!L9+CESFI!L9+CCT!L9+CEPLAN!L9+CEAVI!L9+CAV!L9+CEO!L9+CESMO!L9</f>
        <v>16</v>
      </c>
      <c r="L9" s="110">
        <f>'Reitoria-SETIC'!M9+'Reit - PROEX-PROPPG'!M9+'Reit - BU'!M9+ESAG!M9+CEART!M9+FAED!M9+CEAD!M9+CEFID!M9+CERES!M9+CESFI!M9+CCT!M9+CEPLAN!M9+CEAVI!M9+CAV!M9+CEO!M9+CESMO!M9</f>
        <v>16</v>
      </c>
      <c r="M9" s="164">
        <f t="shared" si="0"/>
        <v>29.75</v>
      </c>
      <c r="N9" s="165">
        <f>'Reitoria-SETIC'!P9+'Reitoria-SETIC'!Q9+'Reit - PROEX-PROPPG'!P9+'Reit - PROEX-PROPPG'!Q9+'Reit - BU'!Q9+'Reit - BU'!P9+ESAG!Q9+ESAG!P9+CEART!P9+CEART!Q9+FAED!P9+FAED!Q9+CEAD!P9+CEAD!Q9+CEFID!P9+CEFID!Q9+CERES!P9+CERES!Q9+CESFI!P9+CESFI!Q9+CCT!P9+CCT!Q9+CEPLAN!P9+CEPLAN!Q9+CEAVI!P9+CEAVI!Q9+CEPLAN!P9+CEPLAN!Q9+CEAVI!P9+CEAVI!Q9+CAV!P9+CAV!Q9+CEO!P9+CEO!Q9+CESMO!P9+CESMO!Q9</f>
        <v>0</v>
      </c>
      <c r="O9" s="166">
        <f t="shared" si="2"/>
        <v>105</v>
      </c>
      <c r="P9" s="9">
        <v>665</v>
      </c>
      <c r="Q9" s="9">
        <f t="shared" si="3"/>
        <v>80465</v>
      </c>
      <c r="R9" s="109">
        <f t="shared" si="4"/>
        <v>0</v>
      </c>
      <c r="S9" s="7">
        <f t="shared" si="1"/>
        <v>10640</v>
      </c>
      <c r="T9" s="70"/>
      <c r="U9" s="70"/>
      <c r="V9" s="70"/>
      <c r="W9" s="73"/>
    </row>
    <row r="10" spans="1:23" ht="39.950000000000003" customHeight="1" x14ac:dyDescent="0.25">
      <c r="A10" s="248"/>
      <c r="B10" s="250"/>
      <c r="C10" s="83">
        <v>7</v>
      </c>
      <c r="D10" s="90" t="s">
        <v>550</v>
      </c>
      <c r="E10" s="88" t="s">
        <v>484</v>
      </c>
      <c r="F10" s="89" t="s">
        <v>483</v>
      </c>
      <c r="G10" s="54">
        <v>77500014</v>
      </c>
      <c r="H10" s="38" t="s">
        <v>600</v>
      </c>
      <c r="I10" s="100" t="s">
        <v>603</v>
      </c>
      <c r="J10" s="8">
        <f>'Reitoria-SETIC'!K10+'Reit - PROEX-PROPPG'!K10+'Reit - BU'!K10+ESAG!K10+CEART!K10+FAED!K10+CEAD!K10+CEFID!K10+CERES!K10+CESFI!K10+CCT!K10+CEPLAN!K10+CEAVI!K10+CAV!K10+CEO!K10+CESMO!K10</f>
        <v>218</v>
      </c>
      <c r="K10" s="110">
        <f>'Reitoria-SETIC'!L10+'Reit - PROEX-PROPPG'!L10+'Reit - BU'!L10+ESAG!L10+CEART!L10+FAED!L10+CEAD!L10+CEFID!L10+CERES!L10+CESFI!L10+CCT!L10+CEPLAN!L10+CEAVI!L10+CAV!L10+CEO!L10+CESMO!L10</f>
        <v>48</v>
      </c>
      <c r="L10" s="110">
        <f>'Reitoria-SETIC'!M10+'Reit - PROEX-PROPPG'!M10+'Reit - BU'!M10+ESAG!M10+CEART!M10+FAED!M10+CEAD!M10+CEFID!M10+CERES!M10+CESFI!M10+CCT!M10+CEPLAN!M10+CEAVI!M10+CAV!M10+CEO!M10+CESMO!M10</f>
        <v>48</v>
      </c>
      <c r="M10" s="164">
        <f t="shared" si="0"/>
        <v>54</v>
      </c>
      <c r="N10" s="165">
        <f>'Reitoria-SETIC'!P10+'Reitoria-SETIC'!Q10+'Reit - PROEX-PROPPG'!P10+'Reit - PROEX-PROPPG'!Q10+'Reit - BU'!Q10+'Reit - BU'!P10+ESAG!Q10+ESAG!P10+CEART!P10+CEART!Q10+FAED!P10+FAED!Q10+CEAD!P10+CEAD!Q10+CEFID!P10+CEFID!Q10+CERES!P10+CERES!Q10+CESFI!P10+CESFI!Q10+CCT!P10+CCT!Q10+CEPLAN!P10+CEPLAN!Q10+CEAVI!P10+CEAVI!Q10+CEPLAN!P10+CEPLAN!Q10+CEAVI!P10+CEAVI!Q10+CAV!P10+CAV!Q10+CEO!P10+CEO!Q10+CESMO!P10+CESMO!Q10</f>
        <v>0</v>
      </c>
      <c r="O10" s="166">
        <f t="shared" si="2"/>
        <v>170</v>
      </c>
      <c r="P10" s="9">
        <v>246</v>
      </c>
      <c r="Q10" s="9">
        <f t="shared" si="3"/>
        <v>53628</v>
      </c>
      <c r="R10" s="109">
        <f t="shared" si="4"/>
        <v>0</v>
      </c>
      <c r="S10" s="7">
        <f t="shared" si="1"/>
        <v>11808</v>
      </c>
      <c r="T10" s="70"/>
      <c r="U10" s="70"/>
      <c r="V10" s="70"/>
      <c r="W10" s="73"/>
    </row>
    <row r="11" spans="1:23" ht="39.950000000000003" customHeight="1" x14ac:dyDescent="0.25">
      <c r="A11" s="248"/>
      <c r="B11" s="250"/>
      <c r="C11" s="83">
        <v>8</v>
      </c>
      <c r="D11" s="91" t="s">
        <v>551</v>
      </c>
      <c r="E11" s="88" t="s">
        <v>485</v>
      </c>
      <c r="F11" s="86" t="s">
        <v>475</v>
      </c>
      <c r="G11" s="54">
        <v>125377006</v>
      </c>
      <c r="H11" s="38" t="s">
        <v>600</v>
      </c>
      <c r="I11" s="98">
        <v>33903017</v>
      </c>
      <c r="J11" s="8">
        <f>'Reitoria-SETIC'!K11+'Reit - PROEX-PROPPG'!K11+'Reit - BU'!K11+ESAG!K11+CEART!K11+FAED!K11+CEAD!K11+CEFID!K11+CERES!K11+CESFI!K11+CCT!K11+CEPLAN!K11+CEAVI!K11+CAV!K11+CEO!K11+CESMO!K11</f>
        <v>263</v>
      </c>
      <c r="K11" s="110">
        <f>'Reitoria-SETIC'!L11+'Reit - PROEX-PROPPG'!L11+'Reit - BU'!L11+ESAG!L11+CEART!L11+FAED!L11+CEAD!L11+CEFID!L11+CERES!L11+CESFI!L11+CCT!L11+CEPLAN!L11+CEAVI!L11+CAV!L11+CEO!L11+CESMO!L11</f>
        <v>48</v>
      </c>
      <c r="L11" s="110">
        <f>'Reitoria-SETIC'!M11+'Reit - PROEX-PROPPG'!M11+'Reit - BU'!M11+ESAG!M11+CEART!M11+FAED!M11+CEAD!M11+CEFID!M11+CERES!M11+CESFI!M11+CCT!M11+CEPLAN!M11+CEAVI!M11+CAV!M11+CEO!M11+CESMO!M11</f>
        <v>48</v>
      </c>
      <c r="M11" s="164">
        <f t="shared" si="0"/>
        <v>65.25</v>
      </c>
      <c r="N11" s="165">
        <f>'Reitoria-SETIC'!P11+'Reitoria-SETIC'!Q11+'Reit - PROEX-PROPPG'!P11+'Reit - PROEX-PROPPG'!Q11+'Reit - BU'!Q11+'Reit - BU'!P11+ESAG!Q11+ESAG!P11+CEART!P11+CEART!Q11+FAED!P11+FAED!Q11+CEAD!P11+CEAD!Q11+CEFID!P11+CEFID!Q11+CERES!P11+CERES!Q11+CESFI!P11+CESFI!Q11+CCT!P11+CCT!Q11+CEPLAN!P11+CEPLAN!Q11+CEAVI!P11+CEAVI!Q11+CEPLAN!P11+CEPLAN!Q11+CEAVI!P11+CEAVI!Q11+CAV!P11+CAV!Q11+CEO!P11+CEO!Q11+CESMO!P11+CESMO!Q11</f>
        <v>0</v>
      </c>
      <c r="O11" s="166">
        <f t="shared" si="2"/>
        <v>215</v>
      </c>
      <c r="P11" s="9">
        <v>30</v>
      </c>
      <c r="Q11" s="9">
        <f t="shared" si="3"/>
        <v>7890</v>
      </c>
      <c r="R11" s="109">
        <f t="shared" si="4"/>
        <v>0</v>
      </c>
      <c r="S11" s="7">
        <f t="shared" si="1"/>
        <v>1440</v>
      </c>
      <c r="T11" s="70"/>
      <c r="U11" s="70"/>
      <c r="V11" s="70"/>
      <c r="W11" s="73"/>
    </row>
    <row r="12" spans="1:23" ht="39.950000000000003" customHeight="1" x14ac:dyDescent="0.25">
      <c r="A12" s="248"/>
      <c r="B12" s="250"/>
      <c r="C12" s="83">
        <v>9</v>
      </c>
      <c r="D12" s="87" t="s">
        <v>552</v>
      </c>
      <c r="E12" s="92" t="s">
        <v>486</v>
      </c>
      <c r="F12" s="86" t="s">
        <v>475</v>
      </c>
      <c r="G12" s="54">
        <v>125377006</v>
      </c>
      <c r="H12" s="38" t="s">
        <v>600</v>
      </c>
      <c r="I12" s="98">
        <v>33903017</v>
      </c>
      <c r="J12" s="8">
        <f>'Reitoria-SETIC'!K12+'Reit - PROEX-PROPPG'!K12+'Reit - BU'!K12+ESAG!K12+CEART!K12+FAED!K12+CEAD!K12+CEFID!K12+CERES!K12+CESFI!K12+CCT!K12+CEPLAN!K12+CEAVI!K12+CAV!K12+CEO!K12+CESMO!K12</f>
        <v>121</v>
      </c>
      <c r="K12" s="110">
        <f>'Reitoria-SETIC'!L12+'Reit - PROEX-PROPPG'!L12+'Reit - BU'!L12+ESAG!L12+CEART!L12+FAED!L12+CEAD!L12+CEFID!L12+CERES!L12+CESFI!L12+CCT!L12+CEPLAN!L12+CEAVI!L12+CAV!L12+CEO!L12+CESMO!L12</f>
        <v>16</v>
      </c>
      <c r="L12" s="110">
        <f>'Reitoria-SETIC'!M12+'Reit - PROEX-PROPPG'!M12+'Reit - BU'!M12+ESAG!M12+CEART!M12+FAED!M12+CEAD!M12+CEFID!M12+CERES!M12+CESFI!M12+CCT!M12+CEPLAN!M12+CEAVI!M12+CAV!M12+CEO!M12+CESMO!M12</f>
        <v>16</v>
      </c>
      <c r="M12" s="164">
        <f t="shared" si="0"/>
        <v>29.75</v>
      </c>
      <c r="N12" s="165">
        <f>'Reitoria-SETIC'!P12+'Reitoria-SETIC'!Q12+'Reit - PROEX-PROPPG'!P12+'Reit - PROEX-PROPPG'!Q12+'Reit - BU'!Q12+'Reit - BU'!P12+ESAG!Q12+ESAG!P12+CEART!P12+CEART!Q12+FAED!P12+FAED!Q12+CEAD!P12+CEAD!Q12+CEFID!P12+CEFID!Q12+CERES!P12+CERES!Q12+CESFI!P12+CESFI!Q12+CCT!P12+CCT!Q12+CEPLAN!P12+CEPLAN!Q12+CEAVI!P12+CEAVI!Q12+CEPLAN!P12+CEPLAN!Q12+CEAVI!P12+CEAVI!Q12+CAV!P12+CAV!Q12+CEO!P12+CEO!Q12+CESMO!P12+CESMO!Q12</f>
        <v>0</v>
      </c>
      <c r="O12" s="166">
        <f t="shared" si="2"/>
        <v>105</v>
      </c>
      <c r="P12" s="9">
        <v>930</v>
      </c>
      <c r="Q12" s="9">
        <f t="shared" si="3"/>
        <v>112530</v>
      </c>
      <c r="R12" s="109">
        <f t="shared" si="4"/>
        <v>0</v>
      </c>
      <c r="S12" s="7">
        <f t="shared" si="1"/>
        <v>14880</v>
      </c>
      <c r="T12" s="70"/>
      <c r="U12" s="70"/>
      <c r="V12" s="70"/>
      <c r="W12" s="73"/>
    </row>
    <row r="13" spans="1:23" ht="39.950000000000003" customHeight="1" x14ac:dyDescent="0.25">
      <c r="A13" s="248"/>
      <c r="B13" s="250"/>
      <c r="C13" s="83">
        <v>10</v>
      </c>
      <c r="D13" s="93" t="s">
        <v>553</v>
      </c>
      <c r="E13" s="92" t="s">
        <v>487</v>
      </c>
      <c r="F13" s="86" t="s">
        <v>475</v>
      </c>
      <c r="G13" s="54">
        <v>125377006</v>
      </c>
      <c r="H13" s="38" t="s">
        <v>600</v>
      </c>
      <c r="I13" s="98">
        <v>33903047</v>
      </c>
      <c r="J13" s="8">
        <f>'Reitoria-SETIC'!K13+'Reit - PROEX-PROPPG'!K13+'Reit - BU'!K13+ESAG!K13+CEART!K13+FAED!K13+CEAD!K13+CEFID!K13+CERES!K13+CESFI!K13+CCT!K13+CEPLAN!K13+CEAVI!K13+CAV!K13+CEO!K13+CESMO!K13</f>
        <v>77</v>
      </c>
      <c r="K13" s="110">
        <f>'Reitoria-SETIC'!L13+'Reit - PROEX-PROPPG'!L13+'Reit - BU'!L13+ESAG!L13+CEART!L13+FAED!L13+CEAD!L13+CEFID!L13+CERES!L13+CESFI!L13+CCT!L13+CEPLAN!L13+CEAVI!L13+CAV!L13+CEO!L13+CESMO!L13</f>
        <v>0</v>
      </c>
      <c r="L13" s="110">
        <f>'Reitoria-SETIC'!M13+'Reit - PROEX-PROPPG'!M13+'Reit - BU'!M13+ESAG!M13+CEART!M13+FAED!M13+CEAD!M13+CEFID!M13+CERES!M13+CESFI!M13+CCT!M13+CEPLAN!M13+CEAVI!M13+CAV!M13+CEO!M13+CESMO!M13</f>
        <v>0</v>
      </c>
      <c r="M13" s="164">
        <f t="shared" si="0"/>
        <v>18.75</v>
      </c>
      <c r="N13" s="165">
        <f>'Reitoria-SETIC'!P13+'Reitoria-SETIC'!Q13+'Reit - PROEX-PROPPG'!P13+'Reit - PROEX-PROPPG'!Q13+'Reit - BU'!Q13+'Reit - BU'!P13+ESAG!Q13+ESAG!P13+CEART!P13+CEART!Q13+FAED!P13+FAED!Q13+CEAD!P13+CEAD!Q13+CEFID!P13+CEFID!Q13+CERES!P13+CERES!Q13+CESFI!P13+CESFI!Q13+CCT!P13+CCT!Q13+CEPLAN!P13+CEPLAN!Q13+CEAVI!P13+CEAVI!Q13+CEPLAN!P13+CEPLAN!Q13+CEAVI!P13+CEAVI!Q13+CAV!P13+CAV!Q13+CEO!P13+CEO!Q13+CESMO!P13+CESMO!Q13</f>
        <v>0</v>
      </c>
      <c r="O13" s="166">
        <f t="shared" si="2"/>
        <v>77</v>
      </c>
      <c r="P13" s="9">
        <v>380</v>
      </c>
      <c r="Q13" s="9">
        <f t="shared" si="3"/>
        <v>29260</v>
      </c>
      <c r="R13" s="109">
        <f t="shared" si="4"/>
        <v>0</v>
      </c>
      <c r="S13" s="7">
        <f t="shared" si="1"/>
        <v>0</v>
      </c>
      <c r="T13" s="70"/>
      <c r="U13" s="70"/>
      <c r="V13" s="70"/>
      <c r="W13" s="73"/>
    </row>
    <row r="14" spans="1:23" ht="39.950000000000003" customHeight="1" x14ac:dyDescent="0.25">
      <c r="A14" s="248"/>
      <c r="B14" s="250"/>
      <c r="C14" s="83">
        <v>11</v>
      </c>
      <c r="D14" s="91" t="s">
        <v>554</v>
      </c>
      <c r="E14" s="92" t="s">
        <v>488</v>
      </c>
      <c r="F14" s="86" t="s">
        <v>475</v>
      </c>
      <c r="G14" s="54">
        <v>125377006</v>
      </c>
      <c r="H14" s="38" t="s">
        <v>600</v>
      </c>
      <c r="I14" s="98">
        <v>33903047</v>
      </c>
      <c r="J14" s="8">
        <f>'Reitoria-SETIC'!K14+'Reit - PROEX-PROPPG'!K14+'Reit - BU'!K14+ESAG!K14+CEART!K14+FAED!K14+CEAD!K14+CEFID!K14+CERES!K14+CESFI!K14+CCT!K14+CEPLAN!K14+CEAVI!K14+CAV!K14+CEO!K14+CESMO!K14</f>
        <v>35</v>
      </c>
      <c r="K14" s="110">
        <f>'Reitoria-SETIC'!L14+'Reit - PROEX-PROPPG'!L14+'Reit - BU'!L14+ESAG!L14+CEART!L14+FAED!L14+CEAD!L14+CEFID!L14+CERES!L14+CESFI!L14+CCT!L14+CEPLAN!L14+CEAVI!L14+CAV!L14+CEO!L14+CESMO!L14</f>
        <v>0</v>
      </c>
      <c r="L14" s="110">
        <f>'Reitoria-SETIC'!M14+'Reit - PROEX-PROPPG'!M14+'Reit - BU'!M14+ESAG!M14+CEART!M14+FAED!M14+CEAD!M14+CEFID!M14+CERES!M14+CESFI!M14+CCT!M14+CEPLAN!M14+CEAVI!M14+CAV!M14+CEO!M14+CESMO!M14</f>
        <v>0</v>
      </c>
      <c r="M14" s="164">
        <f t="shared" si="0"/>
        <v>8.25</v>
      </c>
      <c r="N14" s="165">
        <f>'Reitoria-SETIC'!P14+'Reitoria-SETIC'!Q14+'Reit - PROEX-PROPPG'!P14+'Reit - PROEX-PROPPG'!Q14+'Reit - BU'!Q14+'Reit - BU'!P14+ESAG!Q14+ESAG!P14+CEART!P14+CEART!Q14+FAED!P14+FAED!Q14+CEAD!P14+CEAD!Q14+CEFID!P14+CEFID!Q14+CERES!P14+CERES!Q14+CESFI!P14+CESFI!Q14+CCT!P14+CCT!Q14+CEPLAN!P14+CEPLAN!Q14+CEAVI!P14+CEAVI!Q14+CEPLAN!P14+CEPLAN!Q14+CEAVI!P14+CEAVI!Q14+CAV!P14+CAV!Q14+CEO!P14+CEO!Q14+CESMO!P14+CESMO!Q14</f>
        <v>0</v>
      </c>
      <c r="O14" s="166">
        <f t="shared" si="2"/>
        <v>35</v>
      </c>
      <c r="P14" s="9">
        <v>31</v>
      </c>
      <c r="Q14" s="9">
        <f t="shared" si="3"/>
        <v>1085</v>
      </c>
      <c r="R14" s="109">
        <f t="shared" si="4"/>
        <v>0</v>
      </c>
      <c r="S14" s="7">
        <f t="shared" si="1"/>
        <v>0</v>
      </c>
      <c r="T14" s="70"/>
      <c r="U14" s="70"/>
      <c r="V14" s="70"/>
      <c r="W14" s="73"/>
    </row>
    <row r="15" spans="1:23" ht="39.950000000000003" customHeight="1" x14ac:dyDescent="0.25">
      <c r="A15" s="248"/>
      <c r="B15" s="250"/>
      <c r="C15" s="83">
        <v>12</v>
      </c>
      <c r="D15" s="87" t="s">
        <v>555</v>
      </c>
      <c r="E15" s="88" t="s">
        <v>489</v>
      </c>
      <c r="F15" s="86" t="s">
        <v>475</v>
      </c>
      <c r="G15" s="54">
        <v>504220065</v>
      </c>
      <c r="H15" s="38" t="s">
        <v>600</v>
      </c>
      <c r="I15" s="100" t="s">
        <v>603</v>
      </c>
      <c r="J15" s="8">
        <f>'Reitoria-SETIC'!K15+'Reit - PROEX-PROPPG'!K15+'Reit - BU'!K15+ESAG!K15+CEART!K15+FAED!K15+CEAD!K15+CEFID!K15+CERES!K15+CESFI!K15+CCT!K15+CEPLAN!K15+CEAVI!K15+CAV!K15+CEO!K15+CESMO!K15</f>
        <v>280</v>
      </c>
      <c r="K15" s="110">
        <f>'Reitoria-SETIC'!L15+'Reit - PROEX-PROPPG'!L15+'Reit - BU'!L15+ESAG!L15+CEART!L15+FAED!L15+CEAD!L15+CEFID!L15+CERES!L15+CESFI!L15+CCT!L15+CEPLAN!L15+CEAVI!L15+CAV!L15+CEO!L15+CESMO!L15</f>
        <v>16</v>
      </c>
      <c r="L15" s="110">
        <f>'Reitoria-SETIC'!M15+'Reit - PROEX-PROPPG'!M15+'Reit - BU'!M15+ESAG!M15+CEART!M15+FAED!M15+CEAD!M15+CEFID!M15+CERES!M15+CESFI!M15+CCT!M15+CEPLAN!M15+CEAVI!M15+CAV!M15+CEO!M15+CESMO!M15</f>
        <v>16</v>
      </c>
      <c r="M15" s="164">
        <f t="shared" si="0"/>
        <v>69.5</v>
      </c>
      <c r="N15" s="165">
        <f>'Reitoria-SETIC'!P15+'Reitoria-SETIC'!Q15+'Reit - PROEX-PROPPG'!P15+'Reit - PROEX-PROPPG'!Q15+'Reit - BU'!Q15+'Reit - BU'!P15+ESAG!Q15+ESAG!P15+CEART!P15+CEART!Q15+FAED!P15+FAED!Q15+CEAD!P15+CEAD!Q15+CEFID!P15+CEFID!Q15+CERES!P15+CERES!Q15+CESFI!P15+CESFI!Q15+CCT!P15+CCT!Q15+CEPLAN!P15+CEPLAN!Q15+CEAVI!P15+CEAVI!Q15+CEPLAN!P15+CEPLAN!Q15+CEAVI!P15+CEAVI!Q15+CAV!P15+CAV!Q15+CEO!P15+CEO!Q15+CESMO!P15+CESMO!Q15</f>
        <v>0</v>
      </c>
      <c r="O15" s="166">
        <f t="shared" si="2"/>
        <v>264</v>
      </c>
      <c r="P15" s="9">
        <v>150</v>
      </c>
      <c r="Q15" s="9">
        <f t="shared" si="3"/>
        <v>42000</v>
      </c>
      <c r="R15" s="109">
        <f t="shared" si="4"/>
        <v>0</v>
      </c>
      <c r="S15" s="7">
        <f t="shared" si="1"/>
        <v>2400</v>
      </c>
      <c r="T15" s="70"/>
      <c r="U15" s="70"/>
      <c r="V15" s="70"/>
      <c r="W15" s="73"/>
    </row>
    <row r="16" spans="1:23" ht="39.950000000000003" customHeight="1" x14ac:dyDescent="0.25">
      <c r="A16" s="248"/>
      <c r="B16" s="251"/>
      <c r="C16" s="83">
        <v>13</v>
      </c>
      <c r="D16" s="93" t="s">
        <v>556</v>
      </c>
      <c r="E16" s="92" t="s">
        <v>490</v>
      </c>
      <c r="F16" s="86" t="s">
        <v>475</v>
      </c>
      <c r="G16" s="54">
        <v>504220065</v>
      </c>
      <c r="H16" s="38" t="s">
        <v>600</v>
      </c>
      <c r="I16" s="100" t="s">
        <v>603</v>
      </c>
      <c r="J16" s="8">
        <f>'Reitoria-SETIC'!K16+'Reit - PROEX-PROPPG'!K16+'Reit - BU'!K16+ESAG!K16+CEART!K16+FAED!K16+CEAD!K16+CEFID!K16+CERES!K16+CESFI!K16+CCT!K16+CEPLAN!K16+CEAVI!K16+CAV!K16+CEO!K16+CESMO!K16</f>
        <v>216</v>
      </c>
      <c r="K16" s="110">
        <f>'Reitoria-SETIC'!L16+'Reit - PROEX-PROPPG'!L16+'Reit - BU'!L16+ESAG!L16+CEART!L16+FAED!L16+CEAD!L16+CEFID!L16+CERES!L16+CESFI!L16+CCT!L16+CEPLAN!L16+CEAVI!L16+CAV!L16+CEO!L16+CESMO!L16</f>
        <v>28</v>
      </c>
      <c r="L16" s="110">
        <f>'Reitoria-SETIC'!M16+'Reit - PROEX-PROPPG'!M16+'Reit - BU'!M16+ESAG!M16+CEART!M16+FAED!M16+CEAD!M16+CEFID!M16+CERES!M16+CESFI!M16+CCT!M16+CEPLAN!M16+CEAVI!M16+CAV!M16+CEO!M16+CESMO!M16</f>
        <v>28</v>
      </c>
      <c r="M16" s="164">
        <f t="shared" si="0"/>
        <v>53.5</v>
      </c>
      <c r="N16" s="165">
        <f>'Reitoria-SETIC'!P16+'Reitoria-SETIC'!Q16+'Reit - PROEX-PROPPG'!P16+'Reit - PROEX-PROPPG'!Q16+'Reit - BU'!Q16+'Reit - BU'!P16+ESAG!Q16+ESAG!P16+CEART!P16+CEART!Q16+FAED!P16+FAED!Q16+CEAD!P16+CEAD!Q16+CEFID!P16+CEFID!Q16+CERES!P16+CERES!Q16+CESFI!P16+CESFI!Q16+CCT!P16+CCT!Q16+CEPLAN!P16+CEPLAN!Q16+CEAVI!P16+CEAVI!Q16+CEPLAN!P16+CEPLAN!Q16+CEAVI!P16+CEAVI!Q16+CAV!P16+CAV!Q16+CEO!P16+CEO!Q16+CESMO!P16+CESMO!Q16</f>
        <v>0</v>
      </c>
      <c r="O16" s="166">
        <f t="shared" si="2"/>
        <v>188</v>
      </c>
      <c r="P16" s="9">
        <v>285</v>
      </c>
      <c r="Q16" s="9">
        <f t="shared" si="3"/>
        <v>61560</v>
      </c>
      <c r="R16" s="109">
        <f t="shared" si="4"/>
        <v>0</v>
      </c>
      <c r="S16" s="7">
        <f t="shared" si="1"/>
        <v>7980</v>
      </c>
      <c r="T16" s="70"/>
      <c r="U16" s="70"/>
      <c r="V16" s="70"/>
      <c r="W16" s="73"/>
    </row>
    <row r="17" spans="1:23" ht="39.950000000000003" customHeight="1" x14ac:dyDescent="0.25">
      <c r="A17" s="252">
        <v>5</v>
      </c>
      <c r="B17" s="254" t="s">
        <v>491</v>
      </c>
      <c r="C17" s="78">
        <v>14</v>
      </c>
      <c r="D17" s="67" t="s">
        <v>557</v>
      </c>
      <c r="E17" s="68" t="s">
        <v>492</v>
      </c>
      <c r="F17" s="46" t="s">
        <v>475</v>
      </c>
      <c r="G17" s="54">
        <v>79588061</v>
      </c>
      <c r="H17" s="38" t="s">
        <v>600</v>
      </c>
      <c r="I17" s="54">
        <v>33903017</v>
      </c>
      <c r="J17" s="8">
        <f>'Reitoria-SETIC'!K17+'Reit - PROEX-PROPPG'!K17+'Reit - BU'!K17+ESAG!K17+CEART!K17+FAED!K17+CEAD!K17+CEFID!K17+CERES!K17+CESFI!K17+CCT!K17+CEPLAN!K17+CEAVI!K17+CAV!K17+CEO!K17+CESMO!K17</f>
        <v>195</v>
      </c>
      <c r="K17" s="110">
        <f>'Reitoria-SETIC'!L17+'Reit - PROEX-PROPPG'!L17+'Reit - BU'!L17+ESAG!L17+CEART!L17+FAED!L17+CEAD!L17+CEFID!L17+CERES!L17+CESFI!L17+CCT!L17+CEPLAN!L17+CEAVI!L17+CAV!L17+CEO!L17+CESMO!L17</f>
        <v>0</v>
      </c>
      <c r="L17" s="110">
        <f>'Reitoria-SETIC'!M17+'Reit - PROEX-PROPPG'!M17+'Reit - BU'!M17+ESAG!M17+CEART!M17+FAED!M17+CEAD!M17+CEFID!M17+CERES!M17+CESFI!M17+CCT!M17+CEPLAN!M17+CEAVI!M17+CAV!M17+CEO!M17+CESMO!M17</f>
        <v>0</v>
      </c>
      <c r="M17" s="164">
        <f t="shared" si="0"/>
        <v>48.25</v>
      </c>
      <c r="N17" s="165">
        <f>'Reitoria-SETIC'!P17+'Reitoria-SETIC'!Q17+'Reit - PROEX-PROPPG'!P17+'Reit - PROEX-PROPPG'!Q17+'Reit - BU'!Q17+'Reit - BU'!P17+ESAG!Q17+ESAG!P17+CEART!P17+CEART!Q17+FAED!P17+FAED!Q17+CEAD!P17+CEAD!Q17+CEFID!P17+CEFID!Q17+CERES!P17+CERES!Q17+CESFI!P17+CESFI!Q17+CCT!P17+CCT!Q17+CEPLAN!P17+CEPLAN!Q17+CEAVI!P17+CEAVI!Q17+CEPLAN!P17+CEPLAN!Q17+CEAVI!P17+CEAVI!Q17+CAV!P17+CAV!Q17+CEO!P17+CEO!Q17+CESMO!P17+CESMO!Q17</f>
        <v>0</v>
      </c>
      <c r="O17" s="166">
        <f t="shared" si="2"/>
        <v>195</v>
      </c>
      <c r="P17" s="9">
        <v>501.2</v>
      </c>
      <c r="Q17" s="9">
        <f t="shared" si="3"/>
        <v>97734</v>
      </c>
      <c r="R17" s="109">
        <f t="shared" si="4"/>
        <v>0</v>
      </c>
      <c r="S17" s="7">
        <f t="shared" si="1"/>
        <v>0</v>
      </c>
      <c r="T17" s="70"/>
      <c r="U17" s="70"/>
      <c r="V17" s="70"/>
      <c r="W17" s="73"/>
    </row>
    <row r="18" spans="1:23" ht="39.950000000000003" customHeight="1" x14ac:dyDescent="0.25">
      <c r="A18" s="257"/>
      <c r="B18" s="255"/>
      <c r="C18" s="78">
        <v>15</v>
      </c>
      <c r="D18" s="67" t="s">
        <v>558</v>
      </c>
      <c r="E18" s="68" t="s">
        <v>493</v>
      </c>
      <c r="F18" s="46" t="s">
        <v>475</v>
      </c>
      <c r="G18" s="54">
        <v>79588061</v>
      </c>
      <c r="H18" s="38" t="s">
        <v>600</v>
      </c>
      <c r="I18" s="54">
        <v>33903017</v>
      </c>
      <c r="J18" s="8">
        <f>'Reitoria-SETIC'!K18+'Reit - PROEX-PROPPG'!K18+'Reit - BU'!K18+ESAG!K18+CEART!K18+FAED!K18+CEAD!K18+CEFID!K18+CERES!K18+CESFI!K18+CCT!K18+CEPLAN!K18+CEAVI!K18+CAV!K18+CEO!K18+CESMO!K18</f>
        <v>34</v>
      </c>
      <c r="K18" s="110">
        <f>'Reitoria-SETIC'!L18+'Reit - PROEX-PROPPG'!L18+'Reit - BU'!L18+ESAG!L18+CEART!L18+FAED!L18+CEAD!L18+CEFID!L18+CERES!L18+CESFI!L18+CCT!L18+CEPLAN!L18+CEAVI!L18+CAV!L18+CEO!L18+CESMO!L18</f>
        <v>0</v>
      </c>
      <c r="L18" s="110">
        <f>'Reitoria-SETIC'!M18+'Reit - PROEX-PROPPG'!M18+'Reit - BU'!M18+ESAG!M18+CEART!M18+FAED!M18+CEAD!M18+CEFID!M18+CERES!M18+CESFI!M18+CCT!M18+CEPLAN!M18+CEAVI!M18+CAV!M18+CEO!M18+CESMO!M18</f>
        <v>0</v>
      </c>
      <c r="M18" s="164">
        <f t="shared" si="0"/>
        <v>8</v>
      </c>
      <c r="N18" s="165">
        <f>'Reitoria-SETIC'!P18+'Reitoria-SETIC'!Q18+'Reit - PROEX-PROPPG'!P18+'Reit - PROEX-PROPPG'!Q18+'Reit - BU'!Q18+'Reit - BU'!P18+ESAG!Q18+ESAG!P18+CEART!P18+CEART!Q18+FAED!P18+FAED!Q18+CEAD!P18+CEAD!Q18+CEFID!P18+CEFID!Q18+CERES!P18+CERES!Q18+CESFI!P18+CESFI!Q18+CCT!P18+CCT!Q18+CEPLAN!P18+CEPLAN!Q18+CEAVI!P18+CEAVI!Q18+CEPLAN!P18+CEPLAN!Q18+CEAVI!P18+CEAVI!Q18+CAV!P18+CAV!Q18+CEO!P18+CEO!Q18+CESMO!P18+CESMO!Q18</f>
        <v>0</v>
      </c>
      <c r="O18" s="166">
        <f t="shared" si="2"/>
        <v>34</v>
      </c>
      <c r="P18" s="9">
        <v>677.7</v>
      </c>
      <c r="Q18" s="9">
        <f t="shared" si="3"/>
        <v>23041.800000000003</v>
      </c>
      <c r="R18" s="109">
        <f t="shared" si="4"/>
        <v>0</v>
      </c>
      <c r="S18" s="7">
        <f t="shared" si="1"/>
        <v>0</v>
      </c>
      <c r="T18" s="70"/>
      <c r="U18" s="70"/>
      <c r="V18" s="70"/>
      <c r="W18" s="73"/>
    </row>
    <row r="19" spans="1:23" ht="39.950000000000003" customHeight="1" x14ac:dyDescent="0.25">
      <c r="A19" s="257"/>
      <c r="B19" s="256"/>
      <c r="C19" s="78">
        <v>16</v>
      </c>
      <c r="D19" s="67" t="s">
        <v>559</v>
      </c>
      <c r="E19" s="68" t="s">
        <v>494</v>
      </c>
      <c r="F19" s="46" t="s">
        <v>475</v>
      </c>
      <c r="G19" s="54">
        <v>79588061</v>
      </c>
      <c r="H19" s="38" t="s">
        <v>600</v>
      </c>
      <c r="I19" s="54" t="s">
        <v>17</v>
      </c>
      <c r="J19" s="8">
        <f>'Reitoria-SETIC'!K19+'Reit - PROEX-PROPPG'!K19+'Reit - BU'!K19+ESAG!K19+CEART!K19+FAED!K19+CEAD!K19+CEFID!K19+CERES!K19+CESFI!K19+CCT!K19+CEPLAN!K19+CEAVI!K19+CAV!K19+CEO!K19+CESMO!K19</f>
        <v>106</v>
      </c>
      <c r="K19" s="110">
        <f>'Reitoria-SETIC'!L19+'Reit - PROEX-PROPPG'!L19+'Reit - BU'!L19+ESAG!L19+CEART!L19+FAED!L19+CEAD!L19+CEFID!L19+CERES!L19+CESFI!L19+CCT!L19+CEPLAN!L19+CEAVI!L19+CAV!L19+CEO!L19+CESMO!L19</f>
        <v>0</v>
      </c>
      <c r="L19" s="110">
        <f>'Reitoria-SETIC'!M19+'Reit - PROEX-PROPPG'!M19+'Reit - BU'!M19+ESAG!M19+CEART!M19+FAED!M19+CEAD!M19+CEFID!M19+CERES!M19+CESFI!M19+CCT!M19+CEPLAN!M19+CEAVI!M19+CAV!M19+CEO!M19+CESMO!M19</f>
        <v>0</v>
      </c>
      <c r="M19" s="164">
        <f t="shared" si="0"/>
        <v>26</v>
      </c>
      <c r="N19" s="165">
        <f>'Reitoria-SETIC'!P19+'Reitoria-SETIC'!Q19+'Reit - PROEX-PROPPG'!P19+'Reit - PROEX-PROPPG'!Q19+'Reit - BU'!Q19+'Reit - BU'!P19+ESAG!Q19+ESAG!P19+CEART!P19+CEART!Q19+FAED!P19+FAED!Q19+CEAD!P19+CEAD!Q19+CEFID!P19+CEFID!Q19+CERES!P19+CERES!Q19+CESFI!P19+CESFI!Q19+CCT!P19+CCT!Q19+CEPLAN!P19+CEPLAN!Q19+CEAVI!P19+CEAVI!Q19+CEPLAN!P19+CEPLAN!Q19+CEAVI!P19+CEAVI!Q19+CAV!P19+CAV!Q19+CEO!P19+CEO!Q19+CESMO!P19+CESMO!Q19</f>
        <v>0</v>
      </c>
      <c r="O19" s="166">
        <f t="shared" si="2"/>
        <v>106</v>
      </c>
      <c r="P19" s="9">
        <v>460.2</v>
      </c>
      <c r="Q19" s="9">
        <f t="shared" si="3"/>
        <v>48781.2</v>
      </c>
      <c r="R19" s="109">
        <f t="shared" si="4"/>
        <v>0</v>
      </c>
      <c r="S19" s="7">
        <f t="shared" si="1"/>
        <v>0</v>
      </c>
      <c r="T19" s="70"/>
      <c r="U19" s="70"/>
      <c r="V19" s="70"/>
      <c r="W19" s="73"/>
    </row>
    <row r="20" spans="1:23" ht="39.950000000000003" customHeight="1" x14ac:dyDescent="0.25">
      <c r="A20" s="81">
        <v>6</v>
      </c>
      <c r="B20" s="82" t="s">
        <v>473</v>
      </c>
      <c r="C20" s="83">
        <v>17</v>
      </c>
      <c r="D20" s="91" t="s">
        <v>560</v>
      </c>
      <c r="E20" s="92" t="s">
        <v>495</v>
      </c>
      <c r="F20" s="86" t="s">
        <v>475</v>
      </c>
      <c r="G20" s="54">
        <v>504220069</v>
      </c>
      <c r="H20" s="38" t="s">
        <v>600</v>
      </c>
      <c r="I20" s="98">
        <v>33903017</v>
      </c>
      <c r="J20" s="8">
        <f>'Reitoria-SETIC'!K20+'Reit - PROEX-PROPPG'!K20+'Reit - BU'!K20+ESAG!K20+CEART!K20+FAED!K20+CEAD!K20+CEFID!K20+CERES!K20+CESFI!K20+CCT!K20+CEPLAN!K20+CEAVI!K20+CAV!K20+CEO!K20+CESMO!K20</f>
        <v>232</v>
      </c>
      <c r="K20" s="110">
        <f>'Reitoria-SETIC'!L20+'Reit - PROEX-PROPPG'!L20+'Reit - BU'!L20+ESAG!L20+CEART!L20+FAED!L20+CEAD!L20+CEFID!L20+CERES!L20+CESFI!L20+CCT!L20+CEPLAN!L20+CEAVI!L20+CAV!L20+CEO!L20+CESMO!L20</f>
        <v>4</v>
      </c>
      <c r="L20" s="110">
        <f>'Reitoria-SETIC'!M20+'Reit - PROEX-PROPPG'!M20+'Reit - BU'!M20+ESAG!M20+CEART!M20+FAED!M20+CEAD!M20+CEFID!M20+CERES!M20+CESFI!M20+CCT!M20+CEPLAN!M20+CEAVI!M20+CAV!M20+CEO!M20+CESMO!M20</f>
        <v>4</v>
      </c>
      <c r="M20" s="164">
        <f t="shared" si="0"/>
        <v>57.5</v>
      </c>
      <c r="N20" s="165">
        <f>'Reitoria-SETIC'!P20+'Reitoria-SETIC'!Q20+'Reit - PROEX-PROPPG'!P20+'Reit - PROEX-PROPPG'!Q20+'Reit - BU'!Q20+'Reit - BU'!P20+ESAG!Q20+ESAG!P20+CEART!P20+CEART!Q20+FAED!P20+FAED!Q20+CEAD!P20+CEAD!Q20+CEFID!P20+CEFID!Q20+CERES!P20+CERES!Q20+CESFI!P20+CESFI!Q20+CCT!P20+CCT!Q20+CEPLAN!P20+CEPLAN!Q20+CEAVI!P20+CEAVI!Q20+CEPLAN!P20+CEPLAN!Q20+CEAVI!P20+CEAVI!Q20+CAV!P20+CAV!Q20+CEO!P20+CEO!Q20+CESMO!P20+CESMO!Q20</f>
        <v>0</v>
      </c>
      <c r="O20" s="166">
        <f t="shared" si="2"/>
        <v>228</v>
      </c>
      <c r="P20" s="9">
        <v>621.25</v>
      </c>
      <c r="Q20" s="9">
        <f t="shared" si="3"/>
        <v>144130</v>
      </c>
      <c r="R20" s="109">
        <f t="shared" si="4"/>
        <v>0</v>
      </c>
      <c r="S20" s="7">
        <f t="shared" si="1"/>
        <v>2485</v>
      </c>
      <c r="T20" s="70"/>
      <c r="U20" s="70"/>
      <c r="V20" s="70"/>
      <c r="W20" s="73"/>
    </row>
    <row r="21" spans="1:23" ht="39.950000000000003" customHeight="1" x14ac:dyDescent="0.25">
      <c r="A21" s="252">
        <v>9</v>
      </c>
      <c r="B21" s="254" t="s">
        <v>496</v>
      </c>
      <c r="C21" s="78">
        <v>26</v>
      </c>
      <c r="D21" s="79" t="s">
        <v>561</v>
      </c>
      <c r="E21" s="80" t="s">
        <v>497</v>
      </c>
      <c r="F21" s="46" t="s">
        <v>475</v>
      </c>
      <c r="G21" s="54" t="s">
        <v>599</v>
      </c>
      <c r="H21" s="38" t="s">
        <v>600</v>
      </c>
      <c r="I21" s="54">
        <v>33903017</v>
      </c>
      <c r="J21" s="8">
        <f>'Reitoria-SETIC'!K21+'Reit - PROEX-PROPPG'!K21+'Reit - BU'!K21+ESAG!K21+CEART!K21+FAED!K21+CEAD!K21+CEFID!K21+CERES!K21+CESFI!K21+CCT!K21+CEPLAN!K21+CEAVI!K21+CAV!K21+CEO!K21+CESMO!K21</f>
        <v>207</v>
      </c>
      <c r="K21" s="110">
        <f>'Reitoria-SETIC'!L21+'Reit - PROEX-PROPPG'!L21+'Reit - BU'!L21+ESAG!L21+CEART!L21+FAED!L21+CEAD!L21+CEFID!L21+CERES!L21+CESFI!L21+CCT!L21+CEPLAN!L21+CEAVI!L21+CAV!L21+CEO!L21+CESMO!L21</f>
        <v>0</v>
      </c>
      <c r="L21" s="110">
        <f>'Reitoria-SETIC'!M21+'Reit - PROEX-PROPPG'!M21+'Reit - BU'!M21+ESAG!M21+CEART!M21+FAED!M21+CEAD!M21+CEFID!M21+CERES!M21+CESFI!M21+CCT!M21+CEPLAN!M21+CEAVI!M21+CAV!M21+CEO!M21+CESMO!M21</f>
        <v>0</v>
      </c>
      <c r="M21" s="164">
        <f t="shared" si="0"/>
        <v>51.25</v>
      </c>
      <c r="N21" s="165">
        <f>'Reitoria-SETIC'!P21+'Reitoria-SETIC'!Q21+'Reit - PROEX-PROPPG'!P21+'Reit - PROEX-PROPPG'!Q21+'Reit - BU'!Q21+'Reit - BU'!P21+ESAG!Q21+ESAG!P21+CEART!P21+CEART!Q21+FAED!P21+FAED!Q21+CEAD!P21+CEAD!Q21+CEFID!P21+CEFID!Q21+CERES!P21+CERES!Q21+CESFI!P21+CESFI!Q21+CCT!P21+CCT!Q21+CEPLAN!P21+CEPLAN!Q21+CEAVI!P21+CEAVI!Q21+CEPLAN!P21+CEPLAN!Q21+CEAVI!P21+CEAVI!Q21+CAV!P21+CAV!Q21+CEO!P21+CEO!Q21+CESMO!P21+CESMO!Q21</f>
        <v>0</v>
      </c>
      <c r="O21" s="166">
        <f t="shared" si="2"/>
        <v>207</v>
      </c>
      <c r="P21" s="9">
        <v>105</v>
      </c>
      <c r="Q21" s="9">
        <f t="shared" si="3"/>
        <v>21735</v>
      </c>
      <c r="R21" s="109">
        <f t="shared" si="4"/>
        <v>0</v>
      </c>
      <c r="S21" s="7">
        <f t="shared" si="1"/>
        <v>0</v>
      </c>
      <c r="T21" s="70"/>
      <c r="U21" s="70"/>
      <c r="V21" s="70"/>
      <c r="W21" s="73"/>
    </row>
    <row r="22" spans="1:23" ht="39.950000000000003" customHeight="1" x14ac:dyDescent="0.25">
      <c r="A22" s="257"/>
      <c r="B22" s="255"/>
      <c r="C22" s="78">
        <v>27</v>
      </c>
      <c r="D22" s="94" t="s">
        <v>562</v>
      </c>
      <c r="E22" s="95" t="s">
        <v>498</v>
      </c>
      <c r="F22" s="43" t="s">
        <v>475</v>
      </c>
      <c r="G22" s="54">
        <v>105392001</v>
      </c>
      <c r="H22" s="38" t="s">
        <v>600</v>
      </c>
      <c r="I22" s="54">
        <v>33903017</v>
      </c>
      <c r="J22" s="8">
        <f>'Reitoria-SETIC'!K22+'Reit - PROEX-PROPPG'!K22+'Reit - BU'!K22+ESAG!K22+CEART!K22+FAED!K22+CEAD!K22+CEFID!K22+CERES!K22+CESFI!K22+CCT!K22+CEPLAN!K22+CEAVI!K22+CAV!K22+CEO!K22+CESMO!K22</f>
        <v>187</v>
      </c>
      <c r="K22" s="110">
        <f>'Reitoria-SETIC'!L22+'Reit - PROEX-PROPPG'!L22+'Reit - BU'!L22+ESAG!L22+CEART!L22+FAED!L22+CEAD!L22+CEFID!L22+CERES!L22+CESFI!L22+CCT!L22+CEPLAN!L22+CEAVI!L22+CAV!L22+CEO!L22+CESMO!L22</f>
        <v>0</v>
      </c>
      <c r="L22" s="110">
        <f>'Reitoria-SETIC'!M22+'Reit - PROEX-PROPPG'!M22+'Reit - BU'!M22+ESAG!M22+CEART!M22+FAED!M22+CEAD!M22+CEFID!M22+CERES!M22+CESFI!M22+CCT!M22+CEPLAN!M22+CEAVI!M22+CAV!M22+CEO!M22+CESMO!M22</f>
        <v>0</v>
      </c>
      <c r="M22" s="164">
        <f t="shared" si="0"/>
        <v>46.25</v>
      </c>
      <c r="N22" s="165">
        <f>'Reitoria-SETIC'!P22+'Reitoria-SETIC'!Q22+'Reit - PROEX-PROPPG'!P22+'Reit - PROEX-PROPPG'!Q22+'Reit - BU'!Q22+'Reit - BU'!P22+ESAG!Q22+ESAG!P22+CEART!P22+CEART!Q22+FAED!P22+FAED!Q22+CEAD!P22+CEAD!Q22+CEFID!P22+CEFID!Q22+CERES!P22+CERES!Q22+CESFI!P22+CESFI!Q22+CCT!P22+CCT!Q22+CEPLAN!P22+CEPLAN!Q22+CEAVI!P22+CEAVI!Q22+CEPLAN!P22+CEPLAN!Q22+CEAVI!P22+CEAVI!Q22+CAV!P22+CAV!Q22+CEO!P22+CEO!Q22+CESMO!P22+CESMO!Q22</f>
        <v>0</v>
      </c>
      <c r="O22" s="166">
        <f t="shared" si="2"/>
        <v>187</v>
      </c>
      <c r="P22" s="9">
        <v>450.09</v>
      </c>
      <c r="Q22" s="9">
        <f t="shared" si="3"/>
        <v>84166.83</v>
      </c>
      <c r="R22" s="109">
        <f t="shared" si="4"/>
        <v>0</v>
      </c>
      <c r="S22" s="7">
        <f t="shared" si="1"/>
        <v>0</v>
      </c>
      <c r="T22" s="70"/>
      <c r="U22" s="70"/>
      <c r="V22" s="70"/>
      <c r="W22" s="73"/>
    </row>
    <row r="23" spans="1:23" ht="39.950000000000003" customHeight="1" x14ac:dyDescent="0.25">
      <c r="A23" s="257"/>
      <c r="B23" s="256"/>
      <c r="C23" s="78">
        <v>28</v>
      </c>
      <c r="D23" s="67" t="s">
        <v>563</v>
      </c>
      <c r="E23" s="68" t="s">
        <v>499</v>
      </c>
      <c r="F23" s="43" t="s">
        <v>500</v>
      </c>
      <c r="G23" s="54">
        <v>105392001</v>
      </c>
      <c r="H23" s="38" t="s">
        <v>600</v>
      </c>
      <c r="I23" s="54">
        <v>33903017</v>
      </c>
      <c r="J23" s="8">
        <f>'Reitoria-SETIC'!K23+'Reit - PROEX-PROPPG'!K23+'Reit - BU'!K23+ESAG!K23+CEART!K23+FAED!K23+CEAD!K23+CEFID!K23+CERES!K23+CESFI!K23+CCT!K23+CEPLAN!K23+CEAVI!K23+CAV!K23+CEO!K23+CESMO!K23</f>
        <v>38</v>
      </c>
      <c r="K23" s="110">
        <f>'Reitoria-SETIC'!L23+'Reit - PROEX-PROPPG'!L23+'Reit - BU'!L23+ESAG!L23+CEART!L23+FAED!L23+CEAD!L23+CEFID!L23+CERES!L23+CESFI!L23+CCT!L23+CEPLAN!L23+CEAVI!L23+CAV!L23+CEO!L23+CESMO!L23</f>
        <v>2</v>
      </c>
      <c r="L23" s="110">
        <f>'Reitoria-SETIC'!M23+'Reit - PROEX-PROPPG'!M23+'Reit - BU'!M23+ESAG!M23+CEART!M23+FAED!M23+CEAD!M23+CEFID!M23+CERES!M23+CESFI!M23+CCT!M23+CEPLAN!M23+CEAVI!M23+CAV!M23+CEO!M23+CESMO!M23</f>
        <v>2</v>
      </c>
      <c r="M23" s="164">
        <f t="shared" si="0"/>
        <v>9</v>
      </c>
      <c r="N23" s="165">
        <f>'Reitoria-SETIC'!P23+'Reitoria-SETIC'!Q23+'Reit - PROEX-PROPPG'!P23+'Reit - PROEX-PROPPG'!Q23+'Reit - BU'!Q23+'Reit - BU'!P23+ESAG!Q23+ESAG!P23+CEART!P23+CEART!Q23+FAED!P23+FAED!Q23+CEAD!P23+CEAD!Q23+CEFID!P23+CEFID!Q23+CERES!P23+CERES!Q23+CESFI!P23+CESFI!Q23+CCT!P23+CCT!Q23+CEPLAN!P23+CEPLAN!Q23+CEAVI!P23+CEAVI!Q23+CEPLAN!P23+CEPLAN!Q23+CEAVI!P23+CEAVI!Q23+CAV!P23+CAV!Q23+CEO!P23+CEO!Q23+CESMO!P23+CESMO!Q23</f>
        <v>0</v>
      </c>
      <c r="O23" s="166">
        <f t="shared" si="2"/>
        <v>36</v>
      </c>
      <c r="P23" s="9">
        <v>1371</v>
      </c>
      <c r="Q23" s="9">
        <f t="shared" si="3"/>
        <v>52098</v>
      </c>
      <c r="R23" s="109">
        <f t="shared" si="4"/>
        <v>0</v>
      </c>
      <c r="S23" s="7">
        <f t="shared" si="1"/>
        <v>2742</v>
      </c>
      <c r="T23" s="70"/>
      <c r="U23" s="70"/>
      <c r="V23" s="70"/>
      <c r="W23" s="73"/>
    </row>
    <row r="24" spans="1:23" ht="39.950000000000003" customHeight="1" x14ac:dyDescent="0.25">
      <c r="A24" s="247">
        <v>10</v>
      </c>
      <c r="B24" s="249" t="s">
        <v>501</v>
      </c>
      <c r="C24" s="83">
        <v>29</v>
      </c>
      <c r="D24" s="84" t="s">
        <v>564</v>
      </c>
      <c r="E24" s="85" t="s">
        <v>502</v>
      </c>
      <c r="F24" s="86" t="s">
        <v>385</v>
      </c>
      <c r="G24" s="54" t="s">
        <v>601</v>
      </c>
      <c r="H24" s="38" t="s">
        <v>600</v>
      </c>
      <c r="I24" s="98">
        <v>33903029</v>
      </c>
      <c r="J24" s="8">
        <f>'Reitoria-SETIC'!K24+'Reit - PROEX-PROPPG'!K24+'Reit - BU'!K24+ESAG!K24+CEART!K24+FAED!K24+CEAD!K24+CEFID!K24+CERES!K24+CESFI!K24+CCT!K24+CEPLAN!K24+CEAVI!K24+CAV!K24+CEO!K24+CESMO!K24</f>
        <v>360</v>
      </c>
      <c r="K24" s="110">
        <f>'Reitoria-SETIC'!L24+'Reit - PROEX-PROPPG'!L24+'Reit - BU'!L24+ESAG!L24+CEART!L24+FAED!L24+CEAD!L24+CEFID!L24+CERES!L24+CESFI!L24+CCT!L24+CEPLAN!L24+CEAVI!L24+CAV!L24+CEO!L24+CESMO!L24</f>
        <v>0</v>
      </c>
      <c r="L24" s="110">
        <f>'Reitoria-SETIC'!M24+'Reit - PROEX-PROPPG'!M24+'Reit - BU'!M24+ESAG!M24+CEART!M24+FAED!M24+CEAD!M24+CEFID!M24+CERES!M24+CESFI!M24+CCT!M24+CEPLAN!M24+CEAVI!M24+CAV!M24+CEO!M24+CESMO!M24</f>
        <v>0</v>
      </c>
      <c r="M24" s="164">
        <f t="shared" si="0"/>
        <v>89.5</v>
      </c>
      <c r="N24" s="165">
        <f>'Reitoria-SETIC'!P24+'Reitoria-SETIC'!Q24+'Reit - PROEX-PROPPG'!P24+'Reit - PROEX-PROPPG'!Q24+'Reit - BU'!Q24+'Reit - BU'!P24+ESAG!Q24+ESAG!P24+CEART!P24+CEART!Q24+FAED!P24+FAED!Q24+CEAD!P24+CEAD!Q24+CEFID!P24+CEFID!Q24+CERES!P24+CERES!Q24+CESFI!P24+CESFI!Q24+CCT!P24+CCT!Q24+CEPLAN!P24+CEPLAN!Q24+CEAVI!P24+CEAVI!Q24+CEPLAN!P24+CEPLAN!Q24+CEAVI!P24+CEAVI!Q24+CAV!P24+CAV!Q24+CEO!P24+CEO!Q24+CESMO!P24+CESMO!Q24</f>
        <v>0</v>
      </c>
      <c r="O24" s="166">
        <f t="shared" si="2"/>
        <v>360</v>
      </c>
      <c r="P24" s="9">
        <v>229.85</v>
      </c>
      <c r="Q24" s="9">
        <f t="shared" si="3"/>
        <v>82746</v>
      </c>
      <c r="R24" s="109">
        <f t="shared" si="4"/>
        <v>0</v>
      </c>
      <c r="S24" s="7">
        <f t="shared" si="1"/>
        <v>0</v>
      </c>
      <c r="T24" s="70"/>
      <c r="U24" s="70"/>
      <c r="V24" s="70"/>
      <c r="W24" s="73"/>
    </row>
    <row r="25" spans="1:23" ht="39.950000000000003" customHeight="1" x14ac:dyDescent="0.25">
      <c r="A25" s="248"/>
      <c r="B25" s="250"/>
      <c r="C25" s="83">
        <v>30</v>
      </c>
      <c r="D25" s="87" t="s">
        <v>565</v>
      </c>
      <c r="E25" s="88" t="s">
        <v>503</v>
      </c>
      <c r="F25" s="86" t="s">
        <v>385</v>
      </c>
      <c r="G25" s="54" t="s">
        <v>602</v>
      </c>
      <c r="H25" s="38" t="s">
        <v>600</v>
      </c>
      <c r="I25" s="98">
        <v>33903029</v>
      </c>
      <c r="J25" s="8">
        <f>'Reitoria-SETIC'!K25+'Reit - PROEX-PROPPG'!K25+'Reit - BU'!K25+ESAG!K25+CEART!K25+FAED!K25+CEAD!K25+CEFID!K25+CERES!K25+CESFI!K25+CCT!K25+CEPLAN!K25+CEAVI!K25+CAV!K25+CEO!K25+CESMO!K25</f>
        <v>227</v>
      </c>
      <c r="K25" s="110">
        <f>'Reitoria-SETIC'!L25+'Reit - PROEX-PROPPG'!L25+'Reit - BU'!L25+ESAG!L25+CEART!L25+FAED!L25+CEAD!L25+CEFID!L25+CERES!L25+CESFI!L25+CCT!L25+CEPLAN!L25+CEAVI!L25+CAV!L25+CEO!L25+CESMO!L25</f>
        <v>16</v>
      </c>
      <c r="L25" s="110">
        <f>'Reitoria-SETIC'!M25+'Reit - PROEX-PROPPG'!M25+'Reit - BU'!M25+ESAG!M25+CEART!M25+FAED!M25+CEAD!M25+CEFID!M25+CERES!M25+CESFI!M25+CCT!M25+CEPLAN!M25+CEAVI!M25+CAV!M25+CEO!M25+CESMO!M25</f>
        <v>16</v>
      </c>
      <c r="M25" s="164">
        <f t="shared" si="0"/>
        <v>56.25</v>
      </c>
      <c r="N25" s="165">
        <f>'Reitoria-SETIC'!P25+'Reitoria-SETIC'!Q25+'Reit - PROEX-PROPPG'!P25+'Reit - PROEX-PROPPG'!Q25+'Reit - BU'!Q25+'Reit - BU'!P25+ESAG!Q25+ESAG!P25+CEART!P25+CEART!Q25+FAED!P25+FAED!Q25+CEAD!P25+CEAD!Q25+CEFID!P25+CEFID!Q25+CERES!P25+CERES!Q25+CESFI!P25+CESFI!Q25+CCT!P25+CCT!Q25+CEPLAN!P25+CEPLAN!Q25+CEAVI!P25+CEAVI!Q25+CEPLAN!P25+CEPLAN!Q25+CEAVI!P25+CEAVI!Q25+CAV!P25+CAV!Q25+CEO!P25+CEO!Q25+CESMO!P25+CESMO!Q25</f>
        <v>0</v>
      </c>
      <c r="O25" s="166">
        <f t="shared" si="2"/>
        <v>211</v>
      </c>
      <c r="P25" s="9">
        <v>471.08</v>
      </c>
      <c r="Q25" s="9">
        <f t="shared" si="3"/>
        <v>106935.16</v>
      </c>
      <c r="R25" s="109">
        <f t="shared" si="4"/>
        <v>0</v>
      </c>
      <c r="S25" s="7">
        <f t="shared" si="1"/>
        <v>7537.28</v>
      </c>
      <c r="T25" s="70"/>
      <c r="U25" s="70"/>
      <c r="V25" s="70"/>
      <c r="W25" s="73"/>
    </row>
    <row r="26" spans="1:23" ht="39.950000000000003" customHeight="1" x14ac:dyDescent="0.25">
      <c r="A26" s="248"/>
      <c r="B26" s="251"/>
      <c r="C26" s="83">
        <v>31</v>
      </c>
      <c r="D26" s="90" t="s">
        <v>566</v>
      </c>
      <c r="E26" s="88" t="s">
        <v>504</v>
      </c>
      <c r="F26" s="86" t="s">
        <v>385</v>
      </c>
      <c r="G26" s="54" t="s">
        <v>602</v>
      </c>
      <c r="H26" s="38" t="s">
        <v>600</v>
      </c>
      <c r="I26" s="98">
        <v>33903029</v>
      </c>
      <c r="J26" s="8">
        <f>'Reitoria-SETIC'!K26+'Reit - PROEX-PROPPG'!K26+'Reit - BU'!K26+ESAG!K26+CEART!K26+FAED!K26+CEAD!K26+CEFID!K26+CERES!K26+CESFI!K26+CCT!K26+CEPLAN!K26+CEAVI!K26+CAV!K26+CEO!K26+CESMO!K26</f>
        <v>175</v>
      </c>
      <c r="K26" s="110">
        <f>'Reitoria-SETIC'!L26+'Reit - PROEX-PROPPG'!L26+'Reit - BU'!L26+ESAG!L26+CEART!L26+FAED!L26+CEAD!L26+CEFID!L26+CERES!L26+CESFI!L26+CCT!L26+CEPLAN!L26+CEAVI!L26+CAV!L26+CEO!L26+CESMO!L26</f>
        <v>18</v>
      </c>
      <c r="L26" s="110">
        <f>'Reitoria-SETIC'!M26+'Reit - PROEX-PROPPG'!M26+'Reit - BU'!M26+ESAG!M26+CEART!M26+FAED!M26+CEAD!M26+CEFID!M26+CERES!M26+CESFI!M26+CCT!M26+CEPLAN!M26+CEAVI!M26+CAV!M26+CEO!M26+CESMO!M26</f>
        <v>18</v>
      </c>
      <c r="M26" s="164">
        <f t="shared" si="0"/>
        <v>43.25</v>
      </c>
      <c r="N26" s="165">
        <f>'Reitoria-SETIC'!P26+'Reitoria-SETIC'!Q26+'Reit - PROEX-PROPPG'!P26+'Reit - PROEX-PROPPG'!Q26+'Reit - BU'!Q26+'Reit - BU'!P26+ESAG!Q26+ESAG!P26+CEART!P26+CEART!Q26+FAED!P26+FAED!Q26+CEAD!P26+CEAD!Q26+CEFID!P26+CEFID!Q26+CERES!P26+CERES!Q26+CESFI!P26+CESFI!Q26+CCT!P26+CCT!Q26+CEPLAN!P26+CEPLAN!Q26+CEAVI!P26+CEAVI!Q26+CEPLAN!P26+CEPLAN!Q26+CEAVI!P26+CEAVI!Q26+CAV!P26+CAV!Q26+CEO!P26+CEO!Q26+CESMO!P26+CESMO!Q26</f>
        <v>0</v>
      </c>
      <c r="O26" s="166">
        <f t="shared" si="2"/>
        <v>157</v>
      </c>
      <c r="P26" s="9">
        <v>230.39</v>
      </c>
      <c r="Q26" s="9">
        <f t="shared" si="3"/>
        <v>40318.25</v>
      </c>
      <c r="R26" s="109">
        <f t="shared" si="4"/>
        <v>0</v>
      </c>
      <c r="S26" s="7">
        <f t="shared" si="1"/>
        <v>4147.0199999999995</v>
      </c>
      <c r="T26" s="70"/>
      <c r="U26" s="70"/>
      <c r="V26" s="70"/>
      <c r="W26" s="73"/>
    </row>
    <row r="27" spans="1:23" ht="39.950000000000003" customHeight="1" x14ac:dyDescent="0.25">
      <c r="A27" s="252">
        <v>12</v>
      </c>
      <c r="B27" s="254" t="s">
        <v>470</v>
      </c>
      <c r="C27" s="78">
        <v>33</v>
      </c>
      <c r="D27" s="67" t="s">
        <v>567</v>
      </c>
      <c r="E27" s="68" t="s">
        <v>505</v>
      </c>
      <c r="F27" s="46" t="s">
        <v>506</v>
      </c>
      <c r="G27" s="54" t="s">
        <v>606</v>
      </c>
      <c r="H27" s="38" t="s">
        <v>600</v>
      </c>
      <c r="I27" s="54">
        <v>33903026</v>
      </c>
      <c r="J27" s="8">
        <f>'Reitoria-SETIC'!K27+'Reit - PROEX-PROPPG'!K27+'Reit - BU'!K27+ESAG!K27+CEART!K27+FAED!K27+CEAD!K27+CEFID!K27+CERES!K27+CESFI!K27+CCT!K27+CEPLAN!K27+CEAVI!K27+CAV!K27+CEO!K27+CESMO!K27</f>
        <v>129</v>
      </c>
      <c r="K27" s="110">
        <f>'Reitoria-SETIC'!L27+'Reit - PROEX-PROPPG'!L27+'Reit - BU'!L27+ESAG!L27+CEART!L27+FAED!L27+CEAD!L27+CEFID!L27+CERES!L27+CESFI!L27+CCT!L27+CEPLAN!L27+CEAVI!L27+CAV!L27+CEO!L27+CESMO!L27</f>
        <v>0</v>
      </c>
      <c r="L27" s="110">
        <f>'Reitoria-SETIC'!M27+'Reit - PROEX-PROPPG'!M27+'Reit - BU'!M27+ESAG!M27+CEART!M27+FAED!M27+CEAD!M27+CEFID!M27+CERES!M27+CESFI!M27+CCT!M27+CEPLAN!M27+CEAVI!M27+CAV!M27+CEO!M27+CESMO!M27</f>
        <v>0</v>
      </c>
      <c r="M27" s="164">
        <f t="shared" si="0"/>
        <v>31.75</v>
      </c>
      <c r="N27" s="165">
        <f>'Reitoria-SETIC'!P27+'Reitoria-SETIC'!Q27+'Reit - PROEX-PROPPG'!P27+'Reit - PROEX-PROPPG'!Q27+'Reit - BU'!Q27+'Reit - BU'!P27+ESAG!Q27+ESAG!P27+CEART!P27+CEART!Q27+FAED!P27+FAED!Q27+CEAD!P27+CEAD!Q27+CEFID!P27+CEFID!Q27+CERES!P27+CERES!Q27+CESFI!P27+CESFI!Q27+CCT!P27+CCT!Q27+CEPLAN!P27+CEPLAN!Q27+CEAVI!P27+CEAVI!Q27+CEPLAN!P27+CEPLAN!Q27+CEAVI!P27+CEAVI!Q27+CAV!P27+CAV!Q27+CEO!P27+CEO!Q27+CESMO!P27+CESMO!Q27</f>
        <v>0</v>
      </c>
      <c r="O27" s="166">
        <f t="shared" si="2"/>
        <v>129</v>
      </c>
      <c r="P27" s="9">
        <v>43.53</v>
      </c>
      <c r="Q27" s="9">
        <f t="shared" si="3"/>
        <v>5615.37</v>
      </c>
      <c r="R27" s="109">
        <f t="shared" si="4"/>
        <v>0</v>
      </c>
      <c r="S27" s="7">
        <f t="shared" si="1"/>
        <v>0</v>
      </c>
      <c r="T27" s="70"/>
      <c r="U27" s="70"/>
      <c r="V27" s="70"/>
      <c r="W27" s="73"/>
    </row>
    <row r="28" spans="1:23" ht="39.950000000000003" customHeight="1" x14ac:dyDescent="0.25">
      <c r="A28" s="253"/>
      <c r="B28" s="255"/>
      <c r="C28" s="78">
        <v>34</v>
      </c>
      <c r="D28" s="67" t="s">
        <v>568</v>
      </c>
      <c r="E28" s="68" t="s">
        <v>507</v>
      </c>
      <c r="F28" s="46" t="s">
        <v>506</v>
      </c>
      <c r="G28" s="54" t="s">
        <v>606</v>
      </c>
      <c r="H28" s="38" t="s">
        <v>600</v>
      </c>
      <c r="I28" s="54">
        <v>33903026</v>
      </c>
      <c r="J28" s="8">
        <f>'Reitoria-SETIC'!K28+'Reit - PROEX-PROPPG'!K28+'Reit - BU'!K28+ESAG!K28+CEART!K28+FAED!K28+CEAD!K28+CEFID!K28+CERES!K28+CESFI!K28+CCT!K28+CEPLAN!K28+CEAVI!K28+CAV!K28+CEO!K28+CESMO!K28</f>
        <v>10</v>
      </c>
      <c r="K28" s="110">
        <f>'Reitoria-SETIC'!L28+'Reit - PROEX-PROPPG'!L28+'Reit - BU'!L28+ESAG!L28+CEART!L28+FAED!L28+CEAD!L28+CEFID!L28+CERES!L28+CESFI!L28+CCT!L28+CEPLAN!L28+CEAVI!L28+CAV!L28+CEO!L28+CESMO!L28</f>
        <v>0</v>
      </c>
      <c r="L28" s="110">
        <f>'Reitoria-SETIC'!M28+'Reit - PROEX-PROPPG'!M28+'Reit - BU'!M28+ESAG!M28+CEART!M28+FAED!M28+CEAD!M28+CEFID!M28+CERES!M28+CESFI!M28+CCT!M28+CEPLAN!M28+CEAVI!M28+CAV!M28+CEO!M28+CESMO!M28</f>
        <v>0</v>
      </c>
      <c r="M28" s="164">
        <f t="shared" si="0"/>
        <v>2</v>
      </c>
      <c r="N28" s="165">
        <f>'Reitoria-SETIC'!P28+'Reitoria-SETIC'!Q28+'Reit - PROEX-PROPPG'!P28+'Reit - PROEX-PROPPG'!Q28+'Reit - BU'!Q28+'Reit - BU'!P28+ESAG!Q28+ESAG!P28+CEART!P28+CEART!Q28+FAED!P28+FAED!Q28+CEAD!P28+CEAD!Q28+CEFID!P28+CEFID!Q28+CERES!P28+CERES!Q28+CESFI!P28+CESFI!Q28+CCT!P28+CCT!Q28+CEPLAN!P28+CEPLAN!Q28+CEAVI!P28+CEAVI!Q28+CEPLAN!P28+CEPLAN!Q28+CEAVI!P28+CEAVI!Q28+CAV!P28+CAV!Q28+CEO!P28+CEO!Q28+CESMO!P28+CESMO!Q28</f>
        <v>0</v>
      </c>
      <c r="O28" s="166">
        <f t="shared" si="2"/>
        <v>10</v>
      </c>
      <c r="P28" s="9">
        <v>58.25</v>
      </c>
      <c r="Q28" s="9">
        <f t="shared" si="3"/>
        <v>582.5</v>
      </c>
      <c r="R28" s="109">
        <f t="shared" si="4"/>
        <v>0</v>
      </c>
      <c r="S28" s="7">
        <f t="shared" si="1"/>
        <v>0</v>
      </c>
      <c r="T28" s="70"/>
      <c r="U28" s="70"/>
      <c r="V28" s="70"/>
      <c r="W28" s="73"/>
    </row>
    <row r="29" spans="1:23" ht="39.950000000000003" customHeight="1" x14ac:dyDescent="0.25">
      <c r="A29" s="253"/>
      <c r="B29" s="255"/>
      <c r="C29" s="78">
        <v>35</v>
      </c>
      <c r="D29" s="67" t="s">
        <v>569</v>
      </c>
      <c r="E29" s="68" t="s">
        <v>508</v>
      </c>
      <c r="F29" s="46" t="s">
        <v>506</v>
      </c>
      <c r="G29" s="54" t="s">
        <v>606</v>
      </c>
      <c r="H29" s="38" t="s">
        <v>600</v>
      </c>
      <c r="I29" s="54">
        <v>33903026</v>
      </c>
      <c r="J29" s="8">
        <f>'Reitoria-SETIC'!K29+'Reit - PROEX-PROPPG'!K29+'Reit - BU'!K29+ESAG!K29+CEART!K29+FAED!K29+CEAD!K29+CEFID!K29+CERES!K29+CESFI!K29+CCT!K29+CEPLAN!K29+CEAVI!K29+CAV!K29+CEO!K29+CESMO!K29</f>
        <v>93</v>
      </c>
      <c r="K29" s="110">
        <f>'Reitoria-SETIC'!L29+'Reit - PROEX-PROPPG'!L29+'Reit - BU'!L29+ESAG!L29+CEART!L29+FAED!L29+CEAD!L29+CEFID!L29+CERES!L29+CESFI!L29+CCT!L29+CEPLAN!L29+CEAVI!L29+CAV!L29+CEO!L29+CESMO!L29</f>
        <v>0</v>
      </c>
      <c r="L29" s="110">
        <f>'Reitoria-SETIC'!M29+'Reit - PROEX-PROPPG'!M29+'Reit - BU'!M29+ESAG!M29+CEART!M29+FAED!M29+CEAD!M29+CEFID!M29+CERES!M29+CESFI!M29+CCT!M29+CEPLAN!M29+CEAVI!M29+CAV!M29+CEO!M29+CESMO!M29</f>
        <v>0</v>
      </c>
      <c r="M29" s="164">
        <f t="shared" si="0"/>
        <v>22.75</v>
      </c>
      <c r="N29" s="165">
        <f>'Reitoria-SETIC'!P29+'Reitoria-SETIC'!Q29+'Reit - PROEX-PROPPG'!P29+'Reit - PROEX-PROPPG'!Q29+'Reit - BU'!Q29+'Reit - BU'!P29+ESAG!Q29+ESAG!P29+CEART!P29+CEART!Q29+FAED!P29+FAED!Q29+CEAD!P29+CEAD!Q29+CEFID!P29+CEFID!Q29+CERES!P29+CERES!Q29+CESFI!P29+CESFI!Q29+CCT!P29+CCT!Q29+CEPLAN!P29+CEPLAN!Q29+CEAVI!P29+CEAVI!Q29+CEPLAN!P29+CEPLAN!Q29+CEAVI!P29+CEAVI!Q29+CAV!P29+CAV!Q29+CEO!P29+CEO!Q29+CESMO!P29+CESMO!Q29</f>
        <v>0</v>
      </c>
      <c r="O29" s="166">
        <f t="shared" si="2"/>
        <v>93</v>
      </c>
      <c r="P29" s="9">
        <v>308.75</v>
      </c>
      <c r="Q29" s="9">
        <f t="shared" si="3"/>
        <v>28713.75</v>
      </c>
      <c r="R29" s="109">
        <f t="shared" si="4"/>
        <v>0</v>
      </c>
      <c r="S29" s="7">
        <f t="shared" si="1"/>
        <v>0</v>
      </c>
      <c r="T29" s="70"/>
      <c r="U29" s="70"/>
      <c r="V29" s="70"/>
      <c r="W29" s="73"/>
    </row>
    <row r="30" spans="1:23" ht="57.2" customHeight="1" x14ac:dyDescent="0.25">
      <c r="A30" s="253"/>
      <c r="B30" s="255"/>
      <c r="C30" s="78">
        <v>36</v>
      </c>
      <c r="D30" s="67" t="s">
        <v>570</v>
      </c>
      <c r="E30" s="68" t="s">
        <v>509</v>
      </c>
      <c r="F30" s="46" t="s">
        <v>506</v>
      </c>
      <c r="G30" s="54" t="s">
        <v>606</v>
      </c>
      <c r="H30" s="38" t="s">
        <v>600</v>
      </c>
      <c r="I30" s="54">
        <v>33903026</v>
      </c>
      <c r="J30" s="8">
        <f>'Reitoria-SETIC'!K30+'Reit - PROEX-PROPPG'!K30+'Reit - BU'!K30+ESAG!K30+CEART!K30+FAED!K30+CEAD!K30+CEFID!K30+CERES!K30+CESFI!K30+CCT!K30+CEPLAN!K30+CEAVI!K30+CAV!K30+CEO!K30+CESMO!K30</f>
        <v>114</v>
      </c>
      <c r="K30" s="110">
        <f>'Reitoria-SETIC'!L30+'Reit - PROEX-PROPPG'!L30+'Reit - BU'!L30+ESAG!L30+CEART!L30+FAED!L30+CEAD!L30+CEFID!L30+CERES!L30+CESFI!L30+CCT!L30+CEPLAN!L30+CEAVI!L30+CAV!L30+CEO!L30+CESMO!L30</f>
        <v>0</v>
      </c>
      <c r="L30" s="110">
        <f>'Reitoria-SETIC'!M30+'Reit - PROEX-PROPPG'!M30+'Reit - BU'!M30+ESAG!M30+CEART!M30+FAED!M30+CEAD!M30+CEFID!M30+CERES!M30+CESFI!M30+CCT!M30+CEPLAN!M30+CEAVI!M30+CAV!M30+CEO!M30+CESMO!M30</f>
        <v>0</v>
      </c>
      <c r="M30" s="164">
        <f t="shared" si="0"/>
        <v>28</v>
      </c>
      <c r="N30" s="165">
        <f>'Reitoria-SETIC'!P30+'Reitoria-SETIC'!Q30+'Reit - PROEX-PROPPG'!P30+'Reit - PROEX-PROPPG'!Q30+'Reit - BU'!Q30+'Reit - BU'!P30+ESAG!Q30+ESAG!P30+CEART!P30+CEART!Q30+FAED!P30+FAED!Q30+CEAD!P30+CEAD!Q30+CEFID!P30+CEFID!Q30+CERES!P30+CERES!Q30+CESFI!P30+CESFI!Q30+CCT!P30+CCT!Q30+CEPLAN!P30+CEPLAN!Q30+CEAVI!P30+CEAVI!Q30+CEPLAN!P30+CEPLAN!Q30+CEAVI!P30+CEAVI!Q30+CAV!P30+CAV!Q30+CEO!P30+CEO!Q30+CESMO!P30+CESMO!Q30</f>
        <v>0</v>
      </c>
      <c r="O30" s="166">
        <f t="shared" si="2"/>
        <v>114</v>
      </c>
      <c r="P30" s="9">
        <v>88.13</v>
      </c>
      <c r="Q30" s="9">
        <f t="shared" si="3"/>
        <v>10046.82</v>
      </c>
      <c r="R30" s="109">
        <f t="shared" si="4"/>
        <v>0</v>
      </c>
      <c r="S30" s="7">
        <f t="shared" si="1"/>
        <v>0</v>
      </c>
      <c r="T30" s="70"/>
      <c r="U30" s="70"/>
      <c r="V30" s="70"/>
      <c r="W30" s="73"/>
    </row>
    <row r="31" spans="1:23" ht="39.950000000000003" customHeight="1" x14ac:dyDescent="0.25">
      <c r="A31" s="253"/>
      <c r="B31" s="255"/>
      <c r="C31" s="78">
        <v>37</v>
      </c>
      <c r="D31" s="96" t="s">
        <v>571</v>
      </c>
      <c r="E31" s="95" t="s">
        <v>509</v>
      </c>
      <c r="F31" s="46" t="s">
        <v>506</v>
      </c>
      <c r="G31" s="54" t="s">
        <v>606</v>
      </c>
      <c r="H31" s="38" t="s">
        <v>600</v>
      </c>
      <c r="I31" s="54">
        <v>33903026</v>
      </c>
      <c r="J31" s="8">
        <f>'Reitoria-SETIC'!K31+'Reit - PROEX-PROPPG'!K31+'Reit - BU'!K31+ESAG!K31+CEART!K31+FAED!K31+CEAD!K31+CEFID!K31+CERES!K31+CESFI!K31+CCT!K31+CEPLAN!K31+CEAVI!K31+CAV!K31+CEO!K31+CESMO!K31</f>
        <v>120</v>
      </c>
      <c r="K31" s="110">
        <f>'Reitoria-SETIC'!L31+'Reit - PROEX-PROPPG'!L31+'Reit - BU'!L31+ESAG!L31+CEART!L31+FAED!L31+CEAD!L31+CEFID!L31+CERES!L31+CESFI!L31+CCT!L31+CEPLAN!L31+CEAVI!L31+CAV!L31+CEO!L31+CESMO!L31</f>
        <v>0</v>
      </c>
      <c r="L31" s="110">
        <f>'Reitoria-SETIC'!M31+'Reit - PROEX-PROPPG'!M31+'Reit - BU'!M31+ESAG!M31+CEART!M31+FAED!M31+CEAD!M31+CEFID!M31+CERES!M31+CESFI!M31+CCT!M31+CEPLAN!M31+CEAVI!M31+CAV!M31+CEO!M31+CESMO!M31</f>
        <v>0</v>
      </c>
      <c r="M31" s="164">
        <f t="shared" si="0"/>
        <v>29.5</v>
      </c>
      <c r="N31" s="165">
        <f>'Reitoria-SETIC'!P31+'Reitoria-SETIC'!Q31+'Reit - PROEX-PROPPG'!P31+'Reit - PROEX-PROPPG'!Q31+'Reit - BU'!Q31+'Reit - BU'!P31+ESAG!Q31+ESAG!P31+CEART!P31+CEART!Q31+FAED!P31+FAED!Q31+CEAD!P31+CEAD!Q31+CEFID!P31+CEFID!Q31+CERES!P31+CERES!Q31+CESFI!P31+CESFI!Q31+CCT!P31+CCT!Q31+CEPLAN!P31+CEPLAN!Q31+CEAVI!P31+CEAVI!Q31+CEPLAN!P31+CEPLAN!Q31+CEAVI!P31+CEAVI!Q31+CAV!P31+CAV!Q31+CEO!P31+CEO!Q31+CESMO!P31+CESMO!Q31</f>
        <v>0</v>
      </c>
      <c r="O31" s="166">
        <f t="shared" si="2"/>
        <v>120</v>
      </c>
      <c r="P31" s="9">
        <v>333.27</v>
      </c>
      <c r="Q31" s="9">
        <f t="shared" si="3"/>
        <v>39992.399999999994</v>
      </c>
      <c r="R31" s="109">
        <f t="shared" si="4"/>
        <v>0</v>
      </c>
      <c r="S31" s="7">
        <f t="shared" si="1"/>
        <v>0</v>
      </c>
      <c r="T31" s="70"/>
      <c r="U31" s="70"/>
      <c r="V31" s="70"/>
      <c r="W31" s="73"/>
    </row>
    <row r="32" spans="1:23" ht="39.950000000000003" customHeight="1" x14ac:dyDescent="0.25">
      <c r="A32" s="253"/>
      <c r="B32" s="255"/>
      <c r="C32" s="78">
        <v>38</v>
      </c>
      <c r="D32" s="96" t="s">
        <v>572</v>
      </c>
      <c r="E32" s="95" t="s">
        <v>510</v>
      </c>
      <c r="F32" s="46" t="s">
        <v>506</v>
      </c>
      <c r="G32" s="54" t="s">
        <v>606</v>
      </c>
      <c r="H32" s="38" t="s">
        <v>600</v>
      </c>
      <c r="I32" s="54">
        <v>33903026</v>
      </c>
      <c r="J32" s="8">
        <f>'Reitoria-SETIC'!K32+'Reit - PROEX-PROPPG'!K32+'Reit - BU'!K32+ESAG!K32+CEART!K32+FAED!K32+CEAD!K32+CEFID!K32+CERES!K32+CESFI!K32+CCT!K32+CEPLAN!K32+CEAVI!K32+CAV!K32+CEO!K32+CESMO!K32</f>
        <v>28</v>
      </c>
      <c r="K32" s="110">
        <f>'Reitoria-SETIC'!L32+'Reit - PROEX-PROPPG'!L32+'Reit - BU'!L32+ESAG!L32+CEART!L32+FAED!L32+CEAD!L32+CEFID!L32+CERES!L32+CESFI!L32+CCT!L32+CEPLAN!L32+CEAVI!L32+CAV!L32+CEO!L32+CESMO!L32</f>
        <v>0</v>
      </c>
      <c r="L32" s="110">
        <f>'Reitoria-SETIC'!M32+'Reit - PROEX-PROPPG'!M32+'Reit - BU'!M32+ESAG!M32+CEART!M32+FAED!M32+CEAD!M32+CEFID!M32+CERES!M32+CESFI!M32+CCT!M32+CEPLAN!M32+CEAVI!M32+CAV!M32+CEO!M32+CESMO!M32</f>
        <v>0</v>
      </c>
      <c r="M32" s="164">
        <f t="shared" si="0"/>
        <v>6.5</v>
      </c>
      <c r="N32" s="165">
        <f>'Reitoria-SETIC'!P32+'Reitoria-SETIC'!Q32+'Reit - PROEX-PROPPG'!P32+'Reit - PROEX-PROPPG'!Q32+'Reit - BU'!Q32+'Reit - BU'!P32+ESAG!Q32+ESAG!P32+CEART!P32+CEART!Q32+FAED!P32+FAED!Q32+CEAD!P32+CEAD!Q32+CEFID!P32+CEFID!Q32+CERES!P32+CERES!Q32+CESFI!P32+CESFI!Q32+CCT!P32+CCT!Q32+CEPLAN!P32+CEPLAN!Q32+CEAVI!P32+CEAVI!Q32+CEPLAN!P32+CEPLAN!Q32+CEAVI!P32+CEAVI!Q32+CAV!P32+CAV!Q32+CEO!P32+CEO!Q32+CESMO!P32+CESMO!Q32</f>
        <v>0</v>
      </c>
      <c r="O32" s="166">
        <f t="shared" si="2"/>
        <v>28</v>
      </c>
      <c r="P32" s="9">
        <v>331.19</v>
      </c>
      <c r="Q32" s="9">
        <f t="shared" si="3"/>
        <v>9273.32</v>
      </c>
      <c r="R32" s="109">
        <f t="shared" si="4"/>
        <v>0</v>
      </c>
      <c r="S32" s="7">
        <f t="shared" si="1"/>
        <v>0</v>
      </c>
      <c r="T32" s="70"/>
      <c r="U32" s="70"/>
      <c r="V32" s="70"/>
      <c r="W32" s="73"/>
    </row>
    <row r="33" spans="1:23" ht="39.950000000000003" customHeight="1" x14ac:dyDescent="0.25">
      <c r="A33" s="253"/>
      <c r="B33" s="256"/>
      <c r="C33" s="78">
        <v>39</v>
      </c>
      <c r="D33" s="67" t="s">
        <v>573</v>
      </c>
      <c r="E33" s="68" t="s">
        <v>511</v>
      </c>
      <c r="F33" s="46" t="s">
        <v>506</v>
      </c>
      <c r="G33" s="54" t="s">
        <v>606</v>
      </c>
      <c r="H33" s="38" t="s">
        <v>600</v>
      </c>
      <c r="I33" s="54">
        <v>33903026</v>
      </c>
      <c r="J33" s="8">
        <f>'Reitoria-SETIC'!K33+'Reit - PROEX-PROPPG'!K33+'Reit - BU'!K33+ESAG!K33+CEART!K33+FAED!K33+CEAD!K33+CEFID!K33+CERES!K33+CESFI!K33+CCT!K33+CEPLAN!K33+CEAVI!K33+CAV!K33+CEO!K33+CESMO!K33</f>
        <v>12</v>
      </c>
      <c r="K33" s="110">
        <f>'Reitoria-SETIC'!L33+'Reit - PROEX-PROPPG'!L33+'Reit - BU'!L33+ESAG!L33+CEART!L33+FAED!L33+CEAD!L33+CEFID!L33+CERES!L33+CESFI!L33+CCT!L33+CEPLAN!L33+CEAVI!L33+CAV!L33+CEO!L33+CESMO!L33</f>
        <v>0</v>
      </c>
      <c r="L33" s="110">
        <f>'Reitoria-SETIC'!M33+'Reit - PROEX-PROPPG'!M33+'Reit - BU'!M33+ESAG!M33+CEART!M33+FAED!M33+CEAD!M33+CEFID!M33+CERES!M33+CESFI!M33+CCT!M33+CEPLAN!M33+CEAVI!M33+CAV!M33+CEO!M33+CESMO!M33</f>
        <v>0</v>
      </c>
      <c r="M33" s="164">
        <f t="shared" si="0"/>
        <v>2.5</v>
      </c>
      <c r="N33" s="165">
        <f>'Reitoria-SETIC'!P33+'Reitoria-SETIC'!Q33+'Reit - PROEX-PROPPG'!P33+'Reit - PROEX-PROPPG'!Q33+'Reit - BU'!Q33+'Reit - BU'!P33+ESAG!Q33+ESAG!P33+CEART!P33+CEART!Q33+FAED!P33+FAED!Q33+CEAD!P33+CEAD!Q33+CEFID!P33+CEFID!Q33+CERES!P33+CERES!Q33+CESFI!P33+CESFI!Q33+CCT!P33+CCT!Q33+CEPLAN!P33+CEPLAN!Q33+CEAVI!P33+CEAVI!Q33+CEPLAN!P33+CEPLAN!Q33+CEAVI!P33+CEAVI!Q33+CAV!P33+CAV!Q33+CEO!P33+CEO!Q33+CESMO!P33+CESMO!Q33</f>
        <v>0</v>
      </c>
      <c r="O33" s="166">
        <f t="shared" si="2"/>
        <v>12</v>
      </c>
      <c r="P33" s="9">
        <v>549.65</v>
      </c>
      <c r="Q33" s="9">
        <f t="shared" si="3"/>
        <v>6595.7999999999993</v>
      </c>
      <c r="R33" s="109">
        <f t="shared" si="4"/>
        <v>0</v>
      </c>
      <c r="S33" s="7">
        <f t="shared" si="1"/>
        <v>0</v>
      </c>
      <c r="T33" s="70"/>
      <c r="U33" s="70"/>
      <c r="V33" s="70"/>
      <c r="W33" s="73"/>
    </row>
    <row r="34" spans="1:23" ht="39.950000000000003" customHeight="1" x14ac:dyDescent="0.25">
      <c r="A34" s="247">
        <v>18</v>
      </c>
      <c r="B34" s="249" t="s">
        <v>512</v>
      </c>
      <c r="C34" s="83">
        <v>59</v>
      </c>
      <c r="D34" s="91" t="s">
        <v>574</v>
      </c>
      <c r="E34" s="92" t="s">
        <v>513</v>
      </c>
      <c r="F34" s="86" t="s">
        <v>475</v>
      </c>
      <c r="G34" s="54" t="s">
        <v>607</v>
      </c>
      <c r="H34" s="38" t="s">
        <v>600</v>
      </c>
      <c r="I34" s="98">
        <v>33903017</v>
      </c>
      <c r="J34" s="8">
        <f>'Reitoria-SETIC'!K34+'Reit - PROEX-PROPPG'!K34+'Reit - BU'!K34+ESAG!K34+CEART!K34+FAED!K34+CEAD!K34+CEFID!K34+CERES!K34+CESFI!K34+CCT!K34+CEPLAN!K34+CEAVI!K34+CAV!K34+CEO!K34+CESMO!K34</f>
        <v>730</v>
      </c>
      <c r="K34" s="110">
        <f>'Reitoria-SETIC'!L34+'Reit - PROEX-PROPPG'!L34+'Reit - BU'!L34+ESAG!L34+CEART!L34+FAED!L34+CEAD!L34+CEFID!L34+CERES!L34+CESFI!L34+CCT!L34+CEPLAN!L34+CEAVI!L34+CAV!L34+CEO!L34+CESMO!L34</f>
        <v>160</v>
      </c>
      <c r="L34" s="110">
        <f>'Reitoria-SETIC'!M34+'Reit - PROEX-PROPPG'!M34+'Reit - BU'!M34+ESAG!M34+CEART!M34+FAED!M34+CEAD!M34+CEFID!M34+CERES!M34+CESFI!M34+CCT!M34+CEPLAN!M34+CEAVI!M34+CAV!M34+CEO!M34+CESMO!M34</f>
        <v>160</v>
      </c>
      <c r="M34" s="164">
        <f t="shared" si="0"/>
        <v>182</v>
      </c>
      <c r="N34" s="165">
        <f>'Reitoria-SETIC'!P34+'Reitoria-SETIC'!Q34+'Reit - PROEX-PROPPG'!P34+'Reit - PROEX-PROPPG'!Q34+'Reit - BU'!Q34+'Reit - BU'!P34+ESAG!Q34+ESAG!P34+CEART!P34+CEART!Q34+FAED!P34+FAED!Q34+CEAD!P34+CEAD!Q34+CEFID!P34+CEFID!Q34+CERES!P34+CERES!Q34+CESFI!P34+CESFI!Q34+CCT!P34+CCT!Q34+CEPLAN!P34+CEPLAN!Q34+CEAVI!P34+CEAVI!Q34+CEPLAN!P34+CEPLAN!Q34+CEAVI!P34+CEAVI!Q34+CAV!P34+CAV!Q34+CEO!P34+CEO!Q34+CESMO!P34+CESMO!Q34</f>
        <v>0</v>
      </c>
      <c r="O34" s="166">
        <f t="shared" si="2"/>
        <v>570</v>
      </c>
      <c r="P34" s="9">
        <v>241.02</v>
      </c>
      <c r="Q34" s="9">
        <f t="shared" si="3"/>
        <v>175944.6</v>
      </c>
      <c r="R34" s="109">
        <f t="shared" si="4"/>
        <v>0</v>
      </c>
      <c r="S34" s="7">
        <f t="shared" si="1"/>
        <v>38563.200000000004</v>
      </c>
      <c r="T34" s="70"/>
      <c r="U34" s="70"/>
      <c r="V34" s="70"/>
      <c r="W34" s="73"/>
    </row>
    <row r="35" spans="1:23" ht="39.950000000000003" customHeight="1" x14ac:dyDescent="0.25">
      <c r="A35" s="248"/>
      <c r="B35" s="250"/>
      <c r="C35" s="83">
        <v>60</v>
      </c>
      <c r="D35" s="91" t="s">
        <v>575</v>
      </c>
      <c r="E35" s="92" t="s">
        <v>737</v>
      </c>
      <c r="F35" s="86" t="s">
        <v>475</v>
      </c>
      <c r="G35" s="54" t="s">
        <v>608</v>
      </c>
      <c r="H35" s="38" t="s">
        <v>600</v>
      </c>
      <c r="I35" s="98">
        <v>33903017</v>
      </c>
      <c r="J35" s="8">
        <f>'Reitoria-SETIC'!K35+'Reit - PROEX-PROPPG'!K35+'Reit - BU'!K35+ESAG!K35+CEART!K35+FAED!K35+CEAD!K35+CEFID!K35+CERES!K35+CESFI!K35+CCT!K35+CEPLAN!K35+CEAVI!K35+CAV!K35+CEO!K35+CESMO!K35</f>
        <v>605</v>
      </c>
      <c r="K35" s="110">
        <f>'Reitoria-SETIC'!L35+'Reit - PROEX-PROPPG'!L35+'Reit - BU'!L35+ESAG!L35+CEART!L35+FAED!L35+CEAD!L35+CEFID!L35+CERES!L35+CESFI!L35+CCT!L35+CEPLAN!L35+CEAVI!L35+CAV!L35+CEO!L35+CESMO!L35</f>
        <v>160</v>
      </c>
      <c r="L35" s="110">
        <f>'Reitoria-SETIC'!M35+'Reit - PROEX-PROPPG'!M35+'Reit - BU'!M35+ESAG!M35+CEART!M35+FAED!M35+CEAD!M35+CEFID!M35+CERES!M35+CESFI!M35+CCT!M35+CEPLAN!M35+CEAVI!M35+CAV!M35+CEO!M35+CESMO!M35</f>
        <v>160</v>
      </c>
      <c r="M35" s="164">
        <f t="shared" si="0"/>
        <v>150.75</v>
      </c>
      <c r="N35" s="165">
        <f>'Reitoria-SETIC'!P35+'Reitoria-SETIC'!Q35+'Reit - PROEX-PROPPG'!P35+'Reit - PROEX-PROPPG'!Q35+'Reit - BU'!Q35+'Reit - BU'!P35+ESAG!Q35+ESAG!P35+CEART!P35+CEART!Q35+FAED!P35+FAED!Q35+CEAD!P35+CEAD!Q35+CEFID!P35+CEFID!Q35+CERES!P35+CERES!Q35+CESFI!P35+CESFI!Q35+CCT!P35+CCT!Q35+CEPLAN!P35+CEPLAN!Q35+CEAVI!P35+CEAVI!Q35+CEPLAN!P35+CEPLAN!Q35+CEAVI!P35+CEAVI!Q35+CAV!P35+CAV!Q35+CEO!P35+CEO!Q35+CESMO!P35+CESMO!Q35</f>
        <v>0</v>
      </c>
      <c r="O35" s="166">
        <f t="shared" si="2"/>
        <v>445</v>
      </c>
      <c r="P35" s="9">
        <v>285.95999999999998</v>
      </c>
      <c r="Q35" s="9">
        <f t="shared" si="3"/>
        <v>173005.8</v>
      </c>
      <c r="R35" s="109">
        <f t="shared" si="4"/>
        <v>0</v>
      </c>
      <c r="S35" s="7">
        <f t="shared" si="1"/>
        <v>45753.599999999999</v>
      </c>
      <c r="T35" s="70"/>
      <c r="U35" s="70"/>
      <c r="V35" s="70"/>
      <c r="W35" s="73"/>
    </row>
    <row r="36" spans="1:23" ht="39.950000000000003" customHeight="1" x14ac:dyDescent="0.25">
      <c r="A36" s="248"/>
      <c r="B36" s="250"/>
      <c r="C36" s="83">
        <v>61</v>
      </c>
      <c r="D36" s="91" t="s">
        <v>576</v>
      </c>
      <c r="E36" s="92" t="s">
        <v>515</v>
      </c>
      <c r="F36" s="86" t="s">
        <v>475</v>
      </c>
      <c r="G36" s="54" t="s">
        <v>608</v>
      </c>
      <c r="H36" s="38" t="s">
        <v>600</v>
      </c>
      <c r="I36" s="98">
        <v>33903017</v>
      </c>
      <c r="J36" s="8">
        <f>'Reitoria-SETIC'!K36+'Reit - PROEX-PROPPG'!K36+'Reit - BU'!K36+ESAG!K36+CEART!K36+FAED!K36+CEAD!K36+CEFID!K36+CERES!K36+CESFI!K36+CCT!K36+CEPLAN!K36+CEAVI!K36+CAV!K36+CEO!K36+CESMO!K36</f>
        <v>98</v>
      </c>
      <c r="K36" s="110">
        <f>'Reitoria-SETIC'!L36+'Reit - PROEX-PROPPG'!L36+'Reit - BU'!L36+ESAG!L36+CEART!L36+FAED!L36+CEAD!L36+CEFID!L36+CERES!L36+CESFI!L36+CCT!L36+CEPLAN!L36+CEAVI!L36+CAV!L36+CEO!L36+CESMO!L36</f>
        <v>0</v>
      </c>
      <c r="L36" s="110">
        <f>'Reitoria-SETIC'!M36+'Reit - PROEX-PROPPG'!M36+'Reit - BU'!M36+ESAG!M36+CEART!M36+FAED!M36+CEAD!M36+CEFID!M36+CERES!M36+CESFI!M36+CCT!M36+CEPLAN!M36+CEAVI!M36+CAV!M36+CEO!M36+CESMO!M36</f>
        <v>0</v>
      </c>
      <c r="M36" s="164">
        <f t="shared" si="0"/>
        <v>24</v>
      </c>
      <c r="N36" s="165">
        <f>'Reitoria-SETIC'!P36+'Reitoria-SETIC'!Q36+'Reit - PROEX-PROPPG'!P36+'Reit - PROEX-PROPPG'!Q36+'Reit - BU'!Q36+'Reit - BU'!P36+ESAG!Q36+ESAG!P36+CEART!P36+CEART!Q36+FAED!P36+FAED!Q36+CEAD!P36+CEAD!Q36+CEFID!P36+CEFID!Q36+CERES!P36+CERES!Q36+CESFI!P36+CESFI!Q36+CCT!P36+CCT!Q36+CEPLAN!P36+CEPLAN!Q36+CEAVI!P36+CEAVI!Q36+CEPLAN!P36+CEPLAN!Q36+CEAVI!P36+CEAVI!Q36+CAV!P36+CAV!Q36+CEO!P36+CEO!Q36+CESMO!P36+CESMO!Q36</f>
        <v>0</v>
      </c>
      <c r="O36" s="166">
        <f t="shared" si="2"/>
        <v>98</v>
      </c>
      <c r="P36" s="9">
        <v>652.70000000000005</v>
      </c>
      <c r="Q36" s="9">
        <f t="shared" si="3"/>
        <v>63964.600000000006</v>
      </c>
      <c r="R36" s="109">
        <f t="shared" si="4"/>
        <v>0</v>
      </c>
      <c r="S36" s="7">
        <f t="shared" si="1"/>
        <v>0</v>
      </c>
      <c r="T36" s="70"/>
      <c r="U36" s="70"/>
      <c r="V36" s="70"/>
      <c r="W36" s="73"/>
    </row>
    <row r="37" spans="1:23" ht="39.950000000000003" customHeight="1" x14ac:dyDescent="0.25">
      <c r="A37" s="248"/>
      <c r="B37" s="250"/>
      <c r="C37" s="83">
        <v>62</v>
      </c>
      <c r="D37" s="93" t="s">
        <v>577</v>
      </c>
      <c r="E37" s="92" t="s">
        <v>516</v>
      </c>
      <c r="F37" s="86" t="s">
        <v>475</v>
      </c>
      <c r="G37" s="54" t="s">
        <v>608</v>
      </c>
      <c r="H37" s="38" t="s">
        <v>600</v>
      </c>
      <c r="I37" s="98">
        <v>33903017</v>
      </c>
      <c r="J37" s="8">
        <f>'Reitoria-SETIC'!K37+'Reit - PROEX-PROPPG'!K37+'Reit - BU'!K37+ESAG!K37+CEART!K37+FAED!K37+CEAD!K37+CEFID!K37+CERES!K37+CESFI!K37+CCT!K37+CEPLAN!K37+CEAVI!K37+CAV!K37+CEO!K37+CESMO!K37</f>
        <v>62</v>
      </c>
      <c r="K37" s="110">
        <f>'Reitoria-SETIC'!L37+'Reit - PROEX-PROPPG'!L37+'Reit - BU'!L37+ESAG!L37+CEART!L37+FAED!L37+CEAD!L37+CEFID!L37+CERES!L37+CESFI!L37+CCT!L37+CEPLAN!L37+CEAVI!L37+CAV!L37+CEO!L37+CESMO!L37</f>
        <v>16</v>
      </c>
      <c r="L37" s="110">
        <f>'Reitoria-SETIC'!M37+'Reit - PROEX-PROPPG'!M37+'Reit - BU'!M37+ESAG!M37+CEART!M37+FAED!M37+CEAD!M37+CEFID!M37+CERES!M37+CESFI!M37+CCT!M37+CEPLAN!M37+CEAVI!M37+CAV!M37+CEO!M37+CESMO!M37</f>
        <v>16</v>
      </c>
      <c r="M37" s="164">
        <f t="shared" si="0"/>
        <v>15</v>
      </c>
      <c r="N37" s="165">
        <f>'Reitoria-SETIC'!P37+'Reitoria-SETIC'!Q37+'Reit - PROEX-PROPPG'!P37+'Reit - PROEX-PROPPG'!Q37+'Reit - BU'!Q37+'Reit - BU'!P37+ESAG!Q37+ESAG!P37+CEART!P37+CEART!Q37+FAED!P37+FAED!Q37+CEAD!P37+CEAD!Q37+CEFID!P37+CEFID!Q37+CERES!P37+CERES!Q37+CESFI!P37+CESFI!Q37+CCT!P37+CCT!Q37+CEPLAN!P37+CEPLAN!Q37+CEAVI!P37+CEAVI!Q37+CEPLAN!P37+CEPLAN!Q37+CEAVI!P37+CEAVI!Q37+CAV!P37+CAV!Q37+CEO!P37+CEO!Q37+CESMO!P37+CESMO!Q37</f>
        <v>0</v>
      </c>
      <c r="O37" s="166">
        <f t="shared" si="2"/>
        <v>46</v>
      </c>
      <c r="P37" s="9">
        <v>646.72</v>
      </c>
      <c r="Q37" s="9">
        <f t="shared" si="3"/>
        <v>40096.639999999999</v>
      </c>
      <c r="R37" s="109">
        <f t="shared" si="4"/>
        <v>0</v>
      </c>
      <c r="S37" s="7">
        <f t="shared" si="1"/>
        <v>10347.52</v>
      </c>
      <c r="T37" s="70"/>
      <c r="U37" s="70"/>
      <c r="V37" s="70"/>
      <c r="W37" s="73"/>
    </row>
    <row r="38" spans="1:23" ht="39.950000000000003" customHeight="1" x14ac:dyDescent="0.25">
      <c r="A38" s="248"/>
      <c r="B38" s="250"/>
      <c r="C38" s="83">
        <v>63</v>
      </c>
      <c r="D38" s="90" t="s">
        <v>578</v>
      </c>
      <c r="E38" s="88" t="s">
        <v>517</v>
      </c>
      <c r="F38" s="86" t="s">
        <v>475</v>
      </c>
      <c r="G38" s="54" t="s">
        <v>608</v>
      </c>
      <c r="H38" s="38" t="s">
        <v>600</v>
      </c>
      <c r="I38" s="98">
        <v>33903017</v>
      </c>
      <c r="J38" s="8">
        <f>'Reitoria-SETIC'!K38+'Reit - PROEX-PROPPG'!K38+'Reit - BU'!K38+ESAG!K38+CEART!K38+FAED!K38+CEAD!K38+CEFID!K38+CERES!K38+CESFI!K38+CCT!K38+CEPLAN!K38+CEAVI!K38+CAV!K38+CEO!K38+CESMO!K38</f>
        <v>54</v>
      </c>
      <c r="K38" s="110">
        <f>'Reitoria-SETIC'!L38+'Reit - PROEX-PROPPG'!L38+'Reit - BU'!L38+ESAG!L38+CEART!L38+FAED!L38+CEAD!L38+CEFID!L38+CERES!L38+CESFI!L38+CCT!L38+CEPLAN!L38+CEAVI!L38+CAV!L38+CEO!L38+CESMO!L38</f>
        <v>0</v>
      </c>
      <c r="L38" s="110">
        <f>'Reitoria-SETIC'!M38+'Reit - PROEX-PROPPG'!M38+'Reit - BU'!M38+ESAG!M38+CEART!M38+FAED!M38+CEAD!M38+CEFID!M38+CERES!M38+CESFI!M38+CCT!M38+CEPLAN!M38+CEAVI!M38+CAV!M38+CEO!M38+CESMO!M38</f>
        <v>0</v>
      </c>
      <c r="M38" s="164">
        <f t="shared" si="0"/>
        <v>13</v>
      </c>
      <c r="N38" s="165">
        <f>'Reitoria-SETIC'!P38+'Reitoria-SETIC'!Q38+'Reit - PROEX-PROPPG'!P38+'Reit - PROEX-PROPPG'!Q38+'Reit - BU'!Q38+'Reit - BU'!P38+ESAG!Q38+ESAG!P38+CEART!P38+CEART!Q38+FAED!P38+FAED!Q38+CEAD!P38+CEAD!Q38+CEFID!P38+CEFID!Q38+CERES!P38+CERES!Q38+CESFI!P38+CESFI!Q38+CCT!P38+CCT!Q38+CEPLAN!P38+CEPLAN!Q38+CEAVI!P38+CEAVI!Q38+CEPLAN!P38+CEPLAN!Q38+CEAVI!P38+CEAVI!Q38+CAV!P38+CAV!Q38+CEO!P38+CEO!Q38+CESMO!P38+CESMO!Q38</f>
        <v>0</v>
      </c>
      <c r="O38" s="166">
        <f t="shared" si="2"/>
        <v>54</v>
      </c>
      <c r="P38" s="9">
        <v>1144.82</v>
      </c>
      <c r="Q38" s="9">
        <f t="shared" si="3"/>
        <v>61820.28</v>
      </c>
      <c r="R38" s="109">
        <f t="shared" si="4"/>
        <v>0</v>
      </c>
      <c r="S38" s="7">
        <f t="shared" si="1"/>
        <v>0</v>
      </c>
      <c r="T38" s="70"/>
      <c r="U38" s="70"/>
      <c r="V38" s="70"/>
      <c r="W38" s="73"/>
    </row>
    <row r="39" spans="1:23" ht="39.950000000000003" customHeight="1" x14ac:dyDescent="0.25">
      <c r="A39" s="248"/>
      <c r="B39" s="250"/>
      <c r="C39" s="83">
        <v>64</v>
      </c>
      <c r="D39" s="91" t="s">
        <v>579</v>
      </c>
      <c r="E39" s="92" t="s">
        <v>518</v>
      </c>
      <c r="F39" s="86" t="s">
        <v>475</v>
      </c>
      <c r="G39" s="54" t="s">
        <v>609</v>
      </c>
      <c r="H39" s="38" t="s">
        <v>600</v>
      </c>
      <c r="I39" s="98">
        <v>33903017</v>
      </c>
      <c r="J39" s="8">
        <f>'Reitoria-SETIC'!K39+'Reit - PROEX-PROPPG'!K39+'Reit - BU'!K39+ESAG!K39+CEART!K39+FAED!K39+CEAD!K39+CEFID!K39+CERES!K39+CESFI!K39+CCT!K39+CEPLAN!K39+CEAVI!K39+CAV!K39+CEO!K39+CESMO!K39</f>
        <v>95</v>
      </c>
      <c r="K39" s="110">
        <f>'Reitoria-SETIC'!L39+'Reit - PROEX-PROPPG'!L39+'Reit - BU'!L39+ESAG!L39+CEART!L39+FAED!L39+CEAD!L39+CEFID!L39+CERES!L39+CESFI!L39+CCT!L39+CEPLAN!L39+CEAVI!L39+CAV!L39+CEO!L39+CESMO!L39</f>
        <v>0</v>
      </c>
      <c r="L39" s="110">
        <f>'Reitoria-SETIC'!M39+'Reit - PROEX-PROPPG'!M39+'Reit - BU'!M39+ESAG!M39+CEART!M39+FAED!M39+CEAD!M39+CEFID!M39+CERES!M39+CESFI!M39+CCT!M39+CEPLAN!M39+CEAVI!M39+CAV!M39+CEO!M39+CESMO!M39</f>
        <v>0</v>
      </c>
      <c r="M39" s="164">
        <f t="shared" si="0"/>
        <v>23.25</v>
      </c>
      <c r="N39" s="165">
        <f>'Reitoria-SETIC'!P39+'Reitoria-SETIC'!Q39+'Reit - PROEX-PROPPG'!P39+'Reit - PROEX-PROPPG'!Q39+'Reit - BU'!Q39+'Reit - BU'!P39+ESAG!Q39+ESAG!P39+CEART!P39+CEART!Q39+FAED!P39+FAED!Q39+CEAD!P39+CEAD!Q39+CEFID!P39+CEFID!Q39+CERES!P39+CERES!Q39+CESFI!P39+CESFI!Q39+CCT!P39+CCT!Q39+CEPLAN!P39+CEPLAN!Q39+CEAVI!P39+CEAVI!Q39+CEPLAN!P39+CEPLAN!Q39+CEAVI!P39+CEAVI!Q39+CAV!P39+CAV!Q39+CEO!P39+CEO!Q39+CESMO!P39+CESMO!Q39</f>
        <v>0</v>
      </c>
      <c r="O39" s="166">
        <f t="shared" si="2"/>
        <v>95</v>
      </c>
      <c r="P39" s="9">
        <v>2771.79</v>
      </c>
      <c r="Q39" s="9">
        <f t="shared" si="3"/>
        <v>263320.05</v>
      </c>
      <c r="R39" s="109">
        <f t="shared" si="4"/>
        <v>0</v>
      </c>
      <c r="S39" s="7">
        <f t="shared" si="1"/>
        <v>0</v>
      </c>
      <c r="T39" s="70"/>
      <c r="U39" s="70"/>
      <c r="V39" s="70"/>
      <c r="W39" s="73"/>
    </row>
    <row r="40" spans="1:23" ht="39.950000000000003" customHeight="1" x14ac:dyDescent="0.25">
      <c r="A40" s="248"/>
      <c r="B40" s="251"/>
      <c r="C40" s="83">
        <v>65</v>
      </c>
      <c r="D40" s="91" t="s">
        <v>580</v>
      </c>
      <c r="E40" s="92" t="s">
        <v>519</v>
      </c>
      <c r="F40" s="86" t="s">
        <v>475</v>
      </c>
      <c r="G40" s="54" t="s">
        <v>610</v>
      </c>
      <c r="H40" s="38" t="s">
        <v>600</v>
      </c>
      <c r="I40" s="98">
        <v>33903017</v>
      </c>
      <c r="J40" s="8">
        <f>'Reitoria-SETIC'!K40+'Reit - PROEX-PROPPG'!K40+'Reit - BU'!K40+ESAG!K40+CEART!K40+FAED!K40+CEAD!K40+CEFID!K40+CERES!K40+CESFI!K40+CCT!K40+CEPLAN!K40+CEAVI!K40+CAV!K40+CEO!K40+CESMO!K40</f>
        <v>88</v>
      </c>
      <c r="K40" s="110">
        <f>'Reitoria-SETIC'!L40+'Reit - PROEX-PROPPG'!L40+'Reit - BU'!L40+ESAG!L40+CEART!L40+FAED!L40+CEAD!L40+CEFID!L40+CERES!L40+CESFI!L40+CCT!L40+CEPLAN!L40+CEAVI!L40+CAV!L40+CEO!L40+CESMO!L40</f>
        <v>0</v>
      </c>
      <c r="L40" s="110">
        <f>'Reitoria-SETIC'!M40+'Reit - PROEX-PROPPG'!M40+'Reit - BU'!M40+ESAG!M40+CEART!M40+FAED!M40+CEAD!M40+CEFID!M40+CERES!M40+CESFI!M40+CCT!M40+CEPLAN!M40+CEAVI!M40+CAV!M40+CEO!M40+CESMO!M40</f>
        <v>0</v>
      </c>
      <c r="M40" s="164">
        <f t="shared" si="0"/>
        <v>21.5</v>
      </c>
      <c r="N40" s="165">
        <f>'Reitoria-SETIC'!P40+'Reitoria-SETIC'!Q40+'Reit - PROEX-PROPPG'!P40+'Reit - PROEX-PROPPG'!Q40+'Reit - BU'!Q40+'Reit - BU'!P40+ESAG!Q40+ESAG!P40+CEART!P40+CEART!Q40+FAED!P40+FAED!Q40+CEAD!P40+CEAD!Q40+CEFID!P40+CEFID!Q40+CERES!P40+CERES!Q40+CESFI!P40+CESFI!Q40+CCT!P40+CCT!Q40+CEPLAN!P40+CEPLAN!Q40+CEAVI!P40+CEAVI!Q40+CEPLAN!P40+CEPLAN!Q40+CEAVI!P40+CEAVI!Q40+CAV!P40+CAV!Q40+CEO!P40+CEO!Q40+CESMO!P40+CESMO!Q40</f>
        <v>0</v>
      </c>
      <c r="O40" s="166">
        <f t="shared" si="2"/>
        <v>88</v>
      </c>
      <c r="P40" s="9">
        <v>1058.8599999999999</v>
      </c>
      <c r="Q40" s="9">
        <f t="shared" ref="Q40:Q58" si="5">P40*J40</f>
        <v>93179.68</v>
      </c>
      <c r="R40" s="109">
        <f t="shared" si="4"/>
        <v>0</v>
      </c>
      <c r="S40" s="7">
        <f t="shared" ref="S40:S58" si="6">P40*L40</f>
        <v>0</v>
      </c>
      <c r="T40" s="70"/>
      <c r="U40" s="70"/>
      <c r="V40" s="70"/>
      <c r="W40" s="73"/>
    </row>
    <row r="41" spans="1:23" ht="54.4" customHeight="1" x14ac:dyDescent="0.25">
      <c r="A41" s="76">
        <v>21</v>
      </c>
      <c r="B41" s="77" t="s">
        <v>520</v>
      </c>
      <c r="C41" s="78">
        <v>68</v>
      </c>
      <c r="D41" s="96" t="s">
        <v>581</v>
      </c>
      <c r="E41" s="95" t="s">
        <v>521</v>
      </c>
      <c r="F41" s="46" t="s">
        <v>522</v>
      </c>
      <c r="G41" s="54" t="s">
        <v>611</v>
      </c>
      <c r="H41" s="38" t="s">
        <v>600</v>
      </c>
      <c r="I41" s="54">
        <v>33903016</v>
      </c>
      <c r="J41" s="8">
        <f>'Reitoria-SETIC'!K41+'Reit - PROEX-PROPPG'!K41+'Reit - BU'!K41+ESAG!K41+CEART!K41+FAED!K41+CEAD!K41+CEFID!K41+CERES!K41+CESFI!K41+CCT!K41+CEPLAN!K41+CEAVI!K41+CAV!K41+CEO!K41+CESMO!K41</f>
        <v>94</v>
      </c>
      <c r="K41" s="110">
        <f>'Reitoria-SETIC'!L41+'Reit - PROEX-PROPPG'!L41+'Reit - BU'!L41+ESAG!L41+CEART!L41+FAED!L41+CEAD!L41+CEFID!L41+CERES!L41+CESFI!L41+CCT!L41+CEPLAN!L41+CEAVI!L41+CAV!L41+CEO!L41+CESMO!L41</f>
        <v>0</v>
      </c>
      <c r="L41" s="110">
        <f>'Reitoria-SETIC'!M41+'Reit - PROEX-PROPPG'!M41+'Reit - BU'!M41+ESAG!M41+CEART!M41+FAED!M41+CEAD!M41+CEFID!M41+CERES!M41+CESFI!M41+CCT!M41+CEPLAN!M41+CEAVI!M41+CAV!M41+CEO!M41+CESMO!M41</f>
        <v>0</v>
      </c>
      <c r="M41" s="164">
        <f t="shared" si="0"/>
        <v>23</v>
      </c>
      <c r="N41" s="165">
        <f>'Reitoria-SETIC'!P41+'Reitoria-SETIC'!Q41+'Reit - PROEX-PROPPG'!P41+'Reit - PROEX-PROPPG'!Q41+'Reit - BU'!Q41+'Reit - BU'!P41+ESAG!Q41+ESAG!P41+CEART!P41+CEART!Q41+FAED!P41+FAED!Q41+CEAD!P41+CEAD!Q41+CEFID!P41+CEFID!Q41+CERES!P41+CERES!Q41+CESFI!P41+CESFI!Q41+CCT!P41+CCT!Q41+CEPLAN!P41+CEPLAN!Q41+CEAVI!P41+CEAVI!Q41+CEPLAN!P41+CEPLAN!Q41+CEAVI!P41+CEAVI!Q41+CAV!P41+CAV!Q41+CEO!P41+CEO!Q41+CESMO!P41+CESMO!Q41</f>
        <v>0</v>
      </c>
      <c r="O41" s="166">
        <f t="shared" si="2"/>
        <v>94</v>
      </c>
      <c r="P41" s="9">
        <v>56.81</v>
      </c>
      <c r="Q41" s="9">
        <f t="shared" si="5"/>
        <v>5340.14</v>
      </c>
      <c r="R41" s="109">
        <f t="shared" si="4"/>
        <v>0</v>
      </c>
      <c r="S41" s="7">
        <f t="shared" si="6"/>
        <v>0</v>
      </c>
      <c r="T41" s="70"/>
      <c r="U41" s="70"/>
      <c r="V41" s="70"/>
      <c r="W41" s="73"/>
    </row>
    <row r="42" spans="1:23" ht="39.950000000000003" customHeight="1" x14ac:dyDescent="0.25">
      <c r="A42" s="247">
        <v>23</v>
      </c>
      <c r="B42" s="249" t="s">
        <v>523</v>
      </c>
      <c r="C42" s="83">
        <v>75</v>
      </c>
      <c r="D42" s="84" t="s">
        <v>582</v>
      </c>
      <c r="E42" s="85" t="s">
        <v>524</v>
      </c>
      <c r="F42" s="86" t="s">
        <v>525</v>
      </c>
      <c r="G42" s="54" t="s">
        <v>612</v>
      </c>
      <c r="H42" s="38" t="s">
        <v>600</v>
      </c>
      <c r="I42" s="98">
        <v>33903017</v>
      </c>
      <c r="J42" s="8">
        <f>'Reitoria-SETIC'!K42+'Reit - PROEX-PROPPG'!K42+'Reit - BU'!K42+ESAG!K42+CEART!K42+FAED!K42+CEAD!K42+CEFID!K42+CERES!K42+CESFI!K42+CCT!K42+CEPLAN!K42+CEAVI!K42+CAV!K42+CEO!K42+CESMO!K42</f>
        <v>119</v>
      </c>
      <c r="K42" s="110">
        <f>'Reitoria-SETIC'!L42+'Reit - PROEX-PROPPG'!L42+'Reit - BU'!L42+ESAG!L42+CEART!L42+FAED!L42+CEAD!L42+CEFID!L42+CERES!L42+CESFI!L42+CCT!L42+CEPLAN!L42+CEAVI!L42+CAV!L42+CEO!L42+CESMO!L42</f>
        <v>0</v>
      </c>
      <c r="L42" s="110">
        <f>'Reitoria-SETIC'!M42+'Reit - PROEX-PROPPG'!M42+'Reit - BU'!M42+ESAG!M42+CEART!M42+FAED!M42+CEAD!M42+CEFID!M42+CERES!M42+CESFI!M42+CCT!M42+CEPLAN!M42+CEAVI!M42+CAV!M42+CEO!M42+CESMO!M42</f>
        <v>0</v>
      </c>
      <c r="M42" s="164">
        <f t="shared" si="0"/>
        <v>29.25</v>
      </c>
      <c r="N42" s="165">
        <f>'Reitoria-SETIC'!P42+'Reitoria-SETIC'!Q42+'Reit - PROEX-PROPPG'!P42+'Reit - PROEX-PROPPG'!Q42+'Reit - BU'!Q42+'Reit - BU'!P42+ESAG!Q42+ESAG!P42+CEART!P42+CEART!Q42+FAED!P42+FAED!Q42+CEAD!P42+CEAD!Q42+CEFID!P42+CEFID!Q42+CERES!P42+CERES!Q42+CESFI!P42+CESFI!Q42+CCT!P42+CCT!Q42+CEPLAN!P42+CEPLAN!Q42+CEAVI!P42+CEAVI!Q42+CEPLAN!P42+CEPLAN!Q42+CEAVI!P42+CEAVI!Q42+CAV!P42+CAV!Q42+CEO!P42+CEO!Q42+CESMO!P42+CESMO!Q42</f>
        <v>0</v>
      </c>
      <c r="O42" s="166">
        <f t="shared" si="2"/>
        <v>119</v>
      </c>
      <c r="P42" s="9">
        <v>13.87</v>
      </c>
      <c r="Q42" s="9">
        <f t="shared" si="5"/>
        <v>1650.53</v>
      </c>
      <c r="R42" s="109">
        <f t="shared" si="4"/>
        <v>0</v>
      </c>
      <c r="S42" s="7">
        <f t="shared" si="6"/>
        <v>0</v>
      </c>
      <c r="T42" s="70"/>
      <c r="U42" s="70"/>
      <c r="V42" s="70"/>
      <c r="W42" s="73"/>
    </row>
    <row r="43" spans="1:23" ht="39.950000000000003" customHeight="1" x14ac:dyDescent="0.25">
      <c r="A43" s="248"/>
      <c r="B43" s="250"/>
      <c r="C43" s="83">
        <v>76</v>
      </c>
      <c r="D43" s="84" t="s">
        <v>583</v>
      </c>
      <c r="E43" s="85" t="s">
        <v>526</v>
      </c>
      <c r="F43" s="86" t="s">
        <v>527</v>
      </c>
      <c r="G43" s="54">
        <v>3816046</v>
      </c>
      <c r="H43" s="38" t="s">
        <v>600</v>
      </c>
      <c r="I43" s="98">
        <v>33903016</v>
      </c>
      <c r="J43" s="8">
        <f>'Reitoria-SETIC'!K43+'Reit - PROEX-PROPPG'!K43+'Reit - BU'!K43+ESAG!K43+CEART!K43+FAED!K43+CEAD!K43+CEFID!K43+CERES!K43+CESFI!K43+CCT!K43+CEPLAN!K43+CEAVI!K43+CAV!K43+CEO!K43+CESMO!K43</f>
        <v>43</v>
      </c>
      <c r="K43" s="110">
        <f>'Reitoria-SETIC'!L43+'Reit - PROEX-PROPPG'!L43+'Reit - BU'!L43+ESAG!L43+CEART!L43+FAED!L43+CEAD!L43+CEFID!L43+CERES!L43+CESFI!L43+CCT!L43+CEPLAN!L43+CEAVI!L43+CAV!L43+CEO!L43+CESMO!L43</f>
        <v>0</v>
      </c>
      <c r="L43" s="110">
        <f>'Reitoria-SETIC'!M43+'Reit - PROEX-PROPPG'!M43+'Reit - BU'!M43+ESAG!M43+CEART!M43+FAED!M43+CEAD!M43+CEFID!M43+CERES!M43+CESFI!M43+CCT!M43+CEPLAN!M43+CEAVI!M43+CAV!M43+CEO!M43+CESMO!M43</f>
        <v>0</v>
      </c>
      <c r="M43" s="164">
        <f t="shared" si="0"/>
        <v>10.25</v>
      </c>
      <c r="N43" s="165">
        <f>'Reitoria-SETIC'!P43+'Reitoria-SETIC'!Q43+'Reit - PROEX-PROPPG'!P43+'Reit - PROEX-PROPPG'!Q43+'Reit - BU'!Q43+'Reit - BU'!P43+ESAG!Q43+ESAG!P43+CEART!P43+CEART!Q43+FAED!P43+FAED!Q43+CEAD!P43+CEAD!Q43+CEFID!P43+CEFID!Q43+CERES!P43+CERES!Q43+CESFI!P43+CESFI!Q43+CCT!P43+CCT!Q43+CEPLAN!P43+CEPLAN!Q43+CEAVI!P43+CEAVI!Q43+CEPLAN!P43+CEPLAN!Q43+CEAVI!P43+CEAVI!Q43+CAV!P43+CAV!Q43+CEO!P43+CEO!Q43+CESMO!P43+CESMO!Q43</f>
        <v>0</v>
      </c>
      <c r="O43" s="166">
        <f t="shared" si="2"/>
        <v>43</v>
      </c>
      <c r="P43" s="9">
        <v>24.91</v>
      </c>
      <c r="Q43" s="9">
        <f t="shared" si="5"/>
        <v>1071.1300000000001</v>
      </c>
      <c r="R43" s="109">
        <f t="shared" si="4"/>
        <v>0</v>
      </c>
      <c r="S43" s="7">
        <f t="shared" si="6"/>
        <v>0</v>
      </c>
      <c r="T43" s="70"/>
      <c r="U43" s="70"/>
      <c r="V43" s="70"/>
      <c r="W43" s="73"/>
    </row>
    <row r="44" spans="1:23" ht="39.950000000000003" customHeight="1" x14ac:dyDescent="0.25">
      <c r="A44" s="248"/>
      <c r="B44" s="251"/>
      <c r="C44" s="83">
        <v>77</v>
      </c>
      <c r="D44" s="84" t="s">
        <v>584</v>
      </c>
      <c r="E44" s="85" t="s">
        <v>526</v>
      </c>
      <c r="F44" s="86" t="s">
        <v>528</v>
      </c>
      <c r="G44" s="54">
        <v>36021004</v>
      </c>
      <c r="H44" s="38" t="s">
        <v>600</v>
      </c>
      <c r="I44" s="98">
        <v>33903011</v>
      </c>
      <c r="J44" s="8">
        <f>'Reitoria-SETIC'!K44+'Reit - PROEX-PROPPG'!K44+'Reit - BU'!K44+ESAG!K44+CEART!K44+FAED!K44+CEAD!K44+CEFID!K44+CERES!K44+CESFI!K44+CCT!K44+CEPLAN!K44+CEAVI!K44+CAV!K44+CEO!K44+CESMO!K44</f>
        <v>116</v>
      </c>
      <c r="K44" s="110">
        <f>'Reitoria-SETIC'!L44+'Reit - PROEX-PROPPG'!L44+'Reit - BU'!L44+ESAG!L44+CEART!L44+FAED!L44+CEAD!L44+CEFID!L44+CERES!L44+CESFI!L44+CCT!L44+CEPLAN!L44+CEAVI!L44+CAV!L44+CEO!L44+CESMO!L44</f>
        <v>0</v>
      </c>
      <c r="L44" s="110">
        <f>'Reitoria-SETIC'!M44+'Reit - PROEX-PROPPG'!M44+'Reit - BU'!M44+ESAG!M44+CEART!M44+FAED!M44+CEAD!M44+CEFID!M44+CERES!M44+CESFI!M44+CCT!M44+CEPLAN!M44+CEAVI!M44+CAV!M44+CEO!M44+CESMO!M44</f>
        <v>0</v>
      </c>
      <c r="M44" s="164">
        <f>ROUND(J44*0.25-0.5,0)-N44</f>
        <v>29</v>
      </c>
      <c r="N44" s="165">
        <f>'Reitoria-SETIC'!P44+'Reitoria-SETIC'!Q44+'Reit - PROEX-PROPPG'!P44+'Reit - PROEX-PROPPG'!Q44+'Reit - BU'!Q44+'Reit - BU'!P44+ESAG!Q44+ESAG!P44+CEART!P44+CEART!Q44+FAED!P44+FAED!Q44+CEAD!P44+CEAD!Q44+CEFID!P44+CEFID!Q44+CERES!P44+CERES!Q44+CESFI!P44+CESFI!Q44+CCT!P44+CCT!Q44+CEPLAN!P44+CEPLAN!Q44+CEAVI!P44+CEAVI!Q44+CEPLAN!P44+CEPLAN!Q44+CEAVI!P44+CEAVI!Q44+CAV!P44+CAV!Q44+CEO!P44+CEO!Q44+CESMO!P44+CESMO!Q44</f>
        <v>0</v>
      </c>
      <c r="O44" s="166">
        <f t="shared" si="2"/>
        <v>116</v>
      </c>
      <c r="P44" s="9">
        <v>27.94</v>
      </c>
      <c r="Q44" s="9">
        <f t="shared" si="5"/>
        <v>3241.04</v>
      </c>
      <c r="R44" s="109">
        <f t="shared" si="4"/>
        <v>0</v>
      </c>
      <c r="S44" s="7">
        <f>P44*L44</f>
        <v>0</v>
      </c>
      <c r="T44" s="70"/>
      <c r="U44" s="70"/>
      <c r="V44" s="70"/>
      <c r="W44" s="73"/>
    </row>
    <row r="45" spans="1:23" ht="31.9" customHeight="1" x14ac:dyDescent="0.25">
      <c r="A45" s="76">
        <v>24</v>
      </c>
      <c r="B45" s="77" t="s">
        <v>529</v>
      </c>
      <c r="C45" s="78">
        <v>78</v>
      </c>
      <c r="D45" s="97" t="s">
        <v>585</v>
      </c>
      <c r="E45" s="68" t="s">
        <v>530</v>
      </c>
      <c r="F45" s="46" t="s">
        <v>525</v>
      </c>
      <c r="G45" s="54" t="s">
        <v>613</v>
      </c>
      <c r="H45" s="38" t="s">
        <v>600</v>
      </c>
      <c r="I45" s="54">
        <v>33903017</v>
      </c>
      <c r="J45" s="8">
        <f>'Reitoria-SETIC'!K45+'Reit - PROEX-PROPPG'!K45+'Reit - BU'!K45+ESAG!K45+CEART!K45+FAED!K45+CEAD!K45+CEFID!K45+CERES!K45+CESFI!K45+CCT!K45+CEPLAN!K45+CEAVI!K45+CAV!K45+CEO!K45+CESMO!K45</f>
        <v>37</v>
      </c>
      <c r="K45" s="110">
        <f>'Reitoria-SETIC'!L45+'Reit - PROEX-PROPPG'!L45+'Reit - BU'!L45+ESAG!L45+CEART!L45+FAED!L45+CEAD!L45+CEFID!L45+CERES!L45+CESFI!L45+CCT!L45+CEPLAN!L45+CEAVI!L45+CAV!L45+CEO!L45+CESMO!L45</f>
        <v>0</v>
      </c>
      <c r="L45" s="110">
        <f>'Reitoria-SETIC'!M45+'Reit - PROEX-PROPPG'!M45+'Reit - BU'!M45+ESAG!M45+CEART!M45+FAED!M45+CEAD!M45+CEFID!M45+CERES!M45+CESFI!M45+CCT!M45+CEPLAN!M45+CEAVI!M45+CAV!M45+CEO!M45+CESMO!M45</f>
        <v>0</v>
      </c>
      <c r="M45" s="164">
        <f t="shared" ref="M45:M58" si="7">ROUND(J45*0.25-0.5,0)-N45</f>
        <v>9</v>
      </c>
      <c r="N45" s="165">
        <f>'Reitoria-SETIC'!P45+'Reitoria-SETIC'!Q45+'Reit - PROEX-PROPPG'!P45+'Reit - PROEX-PROPPG'!Q45+'Reit - BU'!Q45+'Reit - BU'!P45+ESAG!Q45+ESAG!P45+CEART!P45+CEART!Q45+FAED!P45+FAED!Q45+CEAD!P45+CEAD!Q45+CEFID!P45+CEFID!Q45+CERES!P45+CERES!Q45+CESFI!P45+CESFI!Q45+CCT!P45+CCT!Q45+CEPLAN!P45+CEPLAN!Q45+CEAVI!P45+CEAVI!Q45+CEPLAN!P45+CEPLAN!Q45+CEAVI!P45+CEAVI!Q45+CAV!P45+CAV!Q45+CEO!P45+CEO!Q45+CESMO!P45+CESMO!Q45</f>
        <v>0</v>
      </c>
      <c r="O45" s="166">
        <f t="shared" si="2"/>
        <v>37</v>
      </c>
      <c r="P45" s="9">
        <v>250</v>
      </c>
      <c r="Q45" s="9">
        <f t="shared" si="5"/>
        <v>9250</v>
      </c>
      <c r="R45" s="109">
        <f t="shared" si="4"/>
        <v>0</v>
      </c>
      <c r="S45" s="7">
        <f t="shared" si="6"/>
        <v>0</v>
      </c>
      <c r="T45" s="70"/>
      <c r="U45" s="70"/>
      <c r="V45" s="70"/>
      <c r="W45" s="73"/>
    </row>
    <row r="46" spans="1:23" ht="39.950000000000003" customHeight="1" x14ac:dyDescent="0.25">
      <c r="A46" s="247">
        <v>30</v>
      </c>
      <c r="B46" s="249" t="s">
        <v>531</v>
      </c>
      <c r="C46" s="83">
        <v>84</v>
      </c>
      <c r="D46" s="93" t="s">
        <v>586</v>
      </c>
      <c r="E46" s="92" t="s">
        <v>532</v>
      </c>
      <c r="F46" s="86" t="s">
        <v>533</v>
      </c>
      <c r="G46" s="54" t="s">
        <v>614</v>
      </c>
      <c r="H46" s="38" t="s">
        <v>600</v>
      </c>
      <c r="I46" s="98">
        <v>33903017</v>
      </c>
      <c r="J46" s="8">
        <f>'Reitoria-SETIC'!K46+'Reit - PROEX-PROPPG'!K46+'Reit - BU'!K46+ESAG!K46+CEART!K46+FAED!K46+CEAD!K46+CEFID!K46+CERES!K46+CESFI!K46+CCT!K46+CEPLAN!K46+CEAVI!K46+CAV!K46+CEO!K46+CESMO!K46</f>
        <v>3</v>
      </c>
      <c r="K46" s="110">
        <f>'Reitoria-SETIC'!L46+'Reit - PROEX-PROPPG'!L46+'Reit - BU'!L46+ESAG!L46+CEART!L46+FAED!L46+CEAD!L46+CEFID!L46+CERES!L46+CESFI!L46+CCT!L46+CEPLAN!L46+CEAVI!L46+CAV!L46+CEO!L46+CESMO!L46</f>
        <v>0</v>
      </c>
      <c r="L46" s="110">
        <f>'Reitoria-SETIC'!M46+'Reit - PROEX-PROPPG'!M46+'Reit - BU'!M46+ESAG!M46+CEART!M46+FAED!M46+CEAD!M46+CEFID!M46+CERES!M46+CESFI!M46+CCT!M46+CEPLAN!M46+CEAVI!M46+CAV!M46+CEO!M46+CESMO!M46</f>
        <v>0</v>
      </c>
      <c r="M46" s="164">
        <f t="shared" si="7"/>
        <v>0</v>
      </c>
      <c r="N46" s="165">
        <f>'Reitoria-SETIC'!P46+'Reitoria-SETIC'!Q46+'Reit - PROEX-PROPPG'!P46+'Reit - PROEX-PROPPG'!Q46+'Reit - BU'!Q46+'Reit - BU'!P46+ESAG!Q46+ESAG!P46+CEART!P46+CEART!Q46+FAED!P46+FAED!Q46+CEAD!P46+CEAD!Q46+CEFID!P46+CEFID!Q46+CERES!P46+CERES!Q46+CESFI!P46+CESFI!Q46+CCT!P46+CCT!Q46+CEPLAN!P46+CEPLAN!Q46+CEAVI!P46+CEAVI!Q46+CEPLAN!P46+CEPLAN!Q46+CEAVI!P46+CEAVI!Q46+CAV!P46+CAV!Q46+CEO!P46+CEO!Q46+CESMO!P46+CESMO!Q46</f>
        <v>0</v>
      </c>
      <c r="O46" s="166">
        <f t="shared" si="2"/>
        <v>3</v>
      </c>
      <c r="P46" s="9">
        <v>1357.6</v>
      </c>
      <c r="Q46" s="9">
        <f t="shared" si="5"/>
        <v>4072.7999999999997</v>
      </c>
      <c r="R46" s="109">
        <f t="shared" si="4"/>
        <v>0</v>
      </c>
      <c r="S46" s="7">
        <f t="shared" si="6"/>
        <v>0</v>
      </c>
      <c r="T46" s="70"/>
      <c r="U46" s="70"/>
      <c r="V46" s="70"/>
      <c r="W46" s="73"/>
    </row>
    <row r="47" spans="1:23" ht="39.950000000000003" customHeight="1" x14ac:dyDescent="0.25">
      <c r="A47" s="248"/>
      <c r="B47" s="250"/>
      <c r="C47" s="83">
        <v>85</v>
      </c>
      <c r="D47" s="93" t="s">
        <v>587</v>
      </c>
      <c r="E47" s="92" t="s">
        <v>532</v>
      </c>
      <c r="F47" s="86" t="s">
        <v>533</v>
      </c>
      <c r="G47" s="54" t="s">
        <v>614</v>
      </c>
      <c r="H47" s="38" t="s">
        <v>600</v>
      </c>
      <c r="I47" s="98">
        <v>33903017</v>
      </c>
      <c r="J47" s="8">
        <f>'Reitoria-SETIC'!K47+'Reit - PROEX-PROPPG'!K47+'Reit - BU'!K47+ESAG!K47+CEART!K47+FAED!K47+CEAD!K47+CEFID!K47+CERES!K47+CESFI!K47+CCT!K47+CEPLAN!K47+CEAVI!K47+CAV!K47+CEO!K47+CESMO!K47</f>
        <v>3</v>
      </c>
      <c r="K47" s="110">
        <f>'Reitoria-SETIC'!L47+'Reit - PROEX-PROPPG'!L47+'Reit - BU'!L47+ESAG!L47+CEART!L47+FAED!L47+CEAD!L47+CEFID!L47+CERES!L47+CESFI!L47+CCT!L47+CEPLAN!L47+CEAVI!L47+CAV!L47+CEO!L47+CESMO!L47</f>
        <v>0</v>
      </c>
      <c r="L47" s="110">
        <f>'Reitoria-SETIC'!M47+'Reit - PROEX-PROPPG'!M47+'Reit - BU'!M47+ESAG!M47+CEART!M47+FAED!M47+CEAD!M47+CEFID!M47+CERES!M47+CESFI!M47+CCT!M47+CEPLAN!M47+CEAVI!M47+CAV!M47+CEO!M47+CESMO!M47</f>
        <v>0</v>
      </c>
      <c r="M47" s="164">
        <f t="shared" si="7"/>
        <v>0</v>
      </c>
      <c r="N47" s="165">
        <f>'Reitoria-SETIC'!P47+'Reitoria-SETIC'!Q47+'Reit - PROEX-PROPPG'!P47+'Reit - PROEX-PROPPG'!Q47+'Reit - BU'!Q47+'Reit - BU'!P47+ESAG!Q47+ESAG!P47+CEART!P47+CEART!Q47+FAED!P47+FAED!Q47+CEAD!P47+CEAD!Q47+CEFID!P47+CEFID!Q47+CERES!P47+CERES!Q47+CESFI!P47+CESFI!Q47+CCT!P47+CCT!Q47+CEPLAN!P47+CEPLAN!Q47+CEAVI!P47+CEAVI!Q47+CEPLAN!P47+CEPLAN!Q47+CEAVI!P47+CEAVI!Q47+CAV!P47+CAV!Q47+CEO!P47+CEO!Q47+CESMO!P47+CESMO!Q47</f>
        <v>0</v>
      </c>
      <c r="O47" s="166">
        <f t="shared" si="2"/>
        <v>3</v>
      </c>
      <c r="P47" s="9">
        <v>1413.46</v>
      </c>
      <c r="Q47" s="9">
        <f t="shared" si="5"/>
        <v>4240.38</v>
      </c>
      <c r="R47" s="109">
        <f t="shared" si="4"/>
        <v>0</v>
      </c>
      <c r="S47" s="7">
        <f t="shared" si="6"/>
        <v>0</v>
      </c>
      <c r="T47" s="70"/>
      <c r="U47" s="70"/>
      <c r="V47" s="70"/>
      <c r="W47" s="73"/>
    </row>
    <row r="48" spans="1:23" ht="39.950000000000003" customHeight="1" x14ac:dyDescent="0.25">
      <c r="A48" s="248"/>
      <c r="B48" s="250"/>
      <c r="C48" s="83">
        <v>86</v>
      </c>
      <c r="D48" s="93" t="s">
        <v>588</v>
      </c>
      <c r="E48" s="92" t="s">
        <v>532</v>
      </c>
      <c r="F48" s="86" t="s">
        <v>533</v>
      </c>
      <c r="G48" s="54" t="s">
        <v>614</v>
      </c>
      <c r="H48" s="38" t="s">
        <v>600</v>
      </c>
      <c r="I48" s="98">
        <v>33903017</v>
      </c>
      <c r="J48" s="8">
        <f>'Reitoria-SETIC'!K48+'Reit - PROEX-PROPPG'!K48+'Reit - BU'!K48+ESAG!K48+CEART!K48+FAED!K48+CEAD!K48+CEFID!K48+CERES!K48+CESFI!K48+CCT!K48+CEPLAN!K48+CEAVI!K48+CAV!K48+CEO!K48+CESMO!K48</f>
        <v>3</v>
      </c>
      <c r="K48" s="110">
        <f>'Reitoria-SETIC'!L48+'Reit - PROEX-PROPPG'!L48+'Reit - BU'!L48+ESAG!L48+CEART!L48+FAED!L48+CEAD!L48+CEFID!L48+CERES!L48+CESFI!L48+CCT!L48+CEPLAN!L48+CEAVI!L48+CAV!L48+CEO!L48+CESMO!L48</f>
        <v>0</v>
      </c>
      <c r="L48" s="110">
        <f>'Reitoria-SETIC'!M48+'Reit - PROEX-PROPPG'!M48+'Reit - BU'!M48+ESAG!M48+CEART!M48+FAED!M48+CEAD!M48+CEFID!M48+CERES!M48+CESFI!M48+CCT!M48+CEPLAN!M48+CEAVI!M48+CAV!M48+CEO!M48+CESMO!M48</f>
        <v>0</v>
      </c>
      <c r="M48" s="164">
        <f t="shared" si="7"/>
        <v>0</v>
      </c>
      <c r="N48" s="165">
        <f>'Reitoria-SETIC'!P48+'Reitoria-SETIC'!Q48+'Reit - PROEX-PROPPG'!P48+'Reit - PROEX-PROPPG'!Q48+'Reit - BU'!Q48+'Reit - BU'!P48+ESAG!Q48+ESAG!P48+CEART!P48+CEART!Q48+FAED!P48+FAED!Q48+CEAD!P48+CEAD!Q48+CEFID!P48+CEFID!Q48+CERES!P48+CERES!Q48+CESFI!P48+CESFI!Q48+CCT!P48+CCT!Q48+CEPLAN!P48+CEPLAN!Q48+CEAVI!P48+CEAVI!Q48+CEPLAN!P48+CEPLAN!Q48+CEAVI!P48+CEAVI!Q48+CAV!P48+CAV!Q48+CEO!P48+CEO!Q48+CESMO!P48+CESMO!Q48</f>
        <v>0</v>
      </c>
      <c r="O48" s="166">
        <f t="shared" si="2"/>
        <v>3</v>
      </c>
      <c r="P48" s="9">
        <v>1452.36</v>
      </c>
      <c r="Q48" s="9">
        <f t="shared" si="5"/>
        <v>4357.08</v>
      </c>
      <c r="R48" s="109">
        <f t="shared" si="4"/>
        <v>0</v>
      </c>
      <c r="S48" s="7">
        <f t="shared" si="6"/>
        <v>0</v>
      </c>
      <c r="T48" s="70"/>
      <c r="U48" s="70"/>
      <c r="V48" s="70"/>
      <c r="W48" s="73"/>
    </row>
    <row r="49" spans="1:23" ht="39.950000000000003" customHeight="1" x14ac:dyDescent="0.25">
      <c r="A49" s="248"/>
      <c r="B49" s="251"/>
      <c r="C49" s="83">
        <v>87</v>
      </c>
      <c r="D49" s="93" t="s">
        <v>589</v>
      </c>
      <c r="E49" s="92" t="s">
        <v>532</v>
      </c>
      <c r="F49" s="86" t="s">
        <v>533</v>
      </c>
      <c r="G49" s="54" t="s">
        <v>614</v>
      </c>
      <c r="H49" s="38" t="s">
        <v>600</v>
      </c>
      <c r="I49" s="98">
        <v>33903017</v>
      </c>
      <c r="J49" s="8">
        <f>'Reitoria-SETIC'!K49+'Reit - PROEX-PROPPG'!K49+'Reit - BU'!K49+ESAG!K49+CEART!K49+FAED!K49+CEAD!K49+CEFID!K49+CERES!K49+CESFI!K49+CCT!K49+CEPLAN!K49+CEAVI!K49+CAV!K49+CEO!K49+CESMO!K49</f>
        <v>5</v>
      </c>
      <c r="K49" s="110">
        <f>'Reitoria-SETIC'!L49+'Reit - PROEX-PROPPG'!L49+'Reit - BU'!L49+ESAG!L49+CEART!L49+FAED!L49+CEAD!L49+CEFID!L49+CERES!L49+CESFI!L49+CCT!L49+CEPLAN!L49+CEAVI!L49+CAV!L49+CEO!L49+CESMO!L49</f>
        <v>0</v>
      </c>
      <c r="L49" s="110">
        <f>'Reitoria-SETIC'!M49+'Reit - PROEX-PROPPG'!M49+'Reit - BU'!M49+ESAG!M49+CEART!M49+FAED!M49+CEAD!M49+CEFID!M49+CERES!M49+CESFI!M49+CCT!M49+CEPLAN!M49+CEAVI!M49+CAV!M49+CEO!M49+CESMO!M49</f>
        <v>0</v>
      </c>
      <c r="M49" s="164">
        <f t="shared" si="7"/>
        <v>1</v>
      </c>
      <c r="N49" s="165">
        <f>'Reitoria-SETIC'!P49+'Reitoria-SETIC'!Q49+'Reit - PROEX-PROPPG'!P49+'Reit - PROEX-PROPPG'!Q49+'Reit - BU'!Q49+'Reit - BU'!P49+ESAG!Q49+ESAG!P49+CEART!P49+CEART!Q49+FAED!P49+FAED!Q49+CEAD!P49+CEAD!Q49+CEFID!P49+CEFID!Q49+CERES!P49+CERES!Q49+CESFI!P49+CESFI!Q49+CCT!P49+CCT!Q49+CEPLAN!P49+CEPLAN!Q49+CEAVI!P49+CEAVI!Q49+CEPLAN!P49+CEPLAN!Q49+CEAVI!P49+CEAVI!Q49+CAV!P49+CAV!Q49+CEO!P49+CEO!Q49+CESMO!P49+CESMO!Q49</f>
        <v>0</v>
      </c>
      <c r="O49" s="166">
        <f t="shared" si="2"/>
        <v>5</v>
      </c>
      <c r="P49" s="9">
        <v>1462.34</v>
      </c>
      <c r="Q49" s="9">
        <f t="shared" si="5"/>
        <v>7311.7</v>
      </c>
      <c r="R49" s="109">
        <f t="shared" si="4"/>
        <v>0</v>
      </c>
      <c r="S49" s="7">
        <f t="shared" si="6"/>
        <v>0</v>
      </c>
      <c r="T49" s="70"/>
      <c r="U49" s="70"/>
      <c r="V49" s="70"/>
      <c r="W49" s="73"/>
    </row>
    <row r="50" spans="1:23" ht="39.950000000000003" customHeight="1" x14ac:dyDescent="0.25">
      <c r="A50" s="252">
        <v>32</v>
      </c>
      <c r="B50" s="254" t="s">
        <v>535</v>
      </c>
      <c r="C50" s="78">
        <v>89</v>
      </c>
      <c r="D50" s="96" t="s">
        <v>590</v>
      </c>
      <c r="E50" s="95" t="s">
        <v>536</v>
      </c>
      <c r="F50" s="46" t="s">
        <v>534</v>
      </c>
      <c r="G50" s="54" t="s">
        <v>615</v>
      </c>
      <c r="H50" s="38" t="s">
        <v>600</v>
      </c>
      <c r="I50" s="54">
        <v>33903041</v>
      </c>
      <c r="J50" s="8">
        <f>'Reitoria-SETIC'!K50+'Reit - PROEX-PROPPG'!K50+'Reit - BU'!K50+ESAG!K50+CEART!K50+FAED!K50+CEAD!K50+CEFID!K50+CERES!K50+CESFI!K50+CCT!K50+CEPLAN!K50+CEAVI!K50+CAV!K50+CEO!K50+CESMO!K50</f>
        <v>64</v>
      </c>
      <c r="K50" s="110">
        <f>'Reitoria-SETIC'!L50+'Reit - PROEX-PROPPG'!L50+'Reit - BU'!L50+ESAG!L50+CEART!L50+FAED!L50+CEAD!L50+CEFID!L50+CERES!L50+CESFI!L50+CCT!L50+CEPLAN!L50+CEAVI!L50+CAV!L50+CEO!L50+CESMO!L50</f>
        <v>0</v>
      </c>
      <c r="L50" s="110">
        <f>'Reitoria-SETIC'!M50+'Reit - PROEX-PROPPG'!M50+'Reit - BU'!M50+ESAG!M50+CEART!M50+FAED!M50+CEAD!M50+CEFID!M50+CERES!M50+CESFI!M50+CCT!M50+CEPLAN!M50+CEAVI!M50+CAV!M50+CEO!M50+CESMO!M50</f>
        <v>0</v>
      </c>
      <c r="M50" s="164">
        <f t="shared" si="7"/>
        <v>16</v>
      </c>
      <c r="N50" s="165">
        <f>'Reitoria-SETIC'!P50+'Reitoria-SETIC'!Q50+'Reit - PROEX-PROPPG'!P50+'Reit - PROEX-PROPPG'!Q50+'Reit - BU'!Q50+'Reit - BU'!P50+ESAG!Q50+ESAG!P50+CEART!P50+CEART!Q50+FAED!P50+FAED!Q50+CEAD!P50+CEAD!Q50+CEFID!P50+CEFID!Q50+CERES!P50+CERES!Q50+CESFI!P50+CESFI!Q50+CCT!P50+CCT!Q50+CEPLAN!P50+CEPLAN!Q50+CEAVI!P50+CEAVI!Q50+CEPLAN!P50+CEPLAN!Q50+CEAVI!P50+CEAVI!Q50+CAV!P50+CAV!Q50+CEO!P50+CEO!Q50+CESMO!P50+CESMO!Q50</f>
        <v>0</v>
      </c>
      <c r="O50" s="166">
        <f t="shared" si="2"/>
        <v>64</v>
      </c>
      <c r="P50" s="9">
        <v>68.25</v>
      </c>
      <c r="Q50" s="9">
        <f t="shared" si="5"/>
        <v>4368</v>
      </c>
      <c r="R50" s="109">
        <f t="shared" si="4"/>
        <v>0</v>
      </c>
      <c r="S50" s="7">
        <f t="shared" si="6"/>
        <v>0</v>
      </c>
      <c r="T50" s="70"/>
      <c r="U50" s="70"/>
      <c r="V50" s="70"/>
      <c r="W50" s="73"/>
    </row>
    <row r="51" spans="1:23" ht="39.950000000000003" customHeight="1" x14ac:dyDescent="0.25">
      <c r="A51" s="253"/>
      <c r="B51" s="255"/>
      <c r="C51" s="78">
        <v>90</v>
      </c>
      <c r="D51" s="96" t="s">
        <v>591</v>
      </c>
      <c r="E51" s="95" t="s">
        <v>537</v>
      </c>
      <c r="F51" s="46" t="s">
        <v>534</v>
      </c>
      <c r="G51" s="54" t="s">
        <v>615</v>
      </c>
      <c r="H51" s="38" t="s">
        <v>600</v>
      </c>
      <c r="I51" s="54">
        <v>33903041</v>
      </c>
      <c r="J51" s="8">
        <f>'Reitoria-SETIC'!K51+'Reit - PROEX-PROPPG'!K51+'Reit - BU'!K51+ESAG!K51+CEART!K51+FAED!K51+CEAD!K51+CEFID!K51+CERES!K51+CESFI!K51+CCT!K51+CEPLAN!K51+CEAVI!K51+CAV!K51+CEO!K51+CESMO!K51</f>
        <v>56</v>
      </c>
      <c r="K51" s="110">
        <f>'Reitoria-SETIC'!L51+'Reit - PROEX-PROPPG'!L51+'Reit - BU'!L51+ESAG!L51+CEART!L51+FAED!L51+CEAD!L51+CEFID!L51+CERES!L51+CESFI!L51+CCT!L51+CEPLAN!L51+CEAVI!L51+CAV!L51+CEO!L51+CESMO!L51</f>
        <v>0</v>
      </c>
      <c r="L51" s="110">
        <f>'Reitoria-SETIC'!M51+'Reit - PROEX-PROPPG'!M51+'Reit - BU'!M51+ESAG!M51+CEART!M51+FAED!M51+CEAD!M51+CEFID!M51+CERES!M51+CESFI!M51+CCT!M51+CEPLAN!M51+CEAVI!M51+CAV!M51+CEO!M51+CESMO!M51</f>
        <v>0</v>
      </c>
      <c r="M51" s="164">
        <f t="shared" si="7"/>
        <v>14</v>
      </c>
      <c r="N51" s="165">
        <f>'Reitoria-SETIC'!P51+'Reitoria-SETIC'!Q51+'Reit - PROEX-PROPPG'!P51+'Reit - PROEX-PROPPG'!Q51+'Reit - BU'!Q51+'Reit - BU'!P51+ESAG!Q51+ESAG!P51+CEART!P51+CEART!Q51+FAED!P51+FAED!Q51+CEAD!P51+CEAD!Q51+CEFID!P51+CEFID!Q51+CERES!P51+CERES!Q51+CESFI!P51+CESFI!Q51+CCT!P51+CCT!Q51+CEPLAN!P51+CEPLAN!Q51+CEAVI!P51+CEAVI!Q51+CEPLAN!P51+CEPLAN!Q51+CEAVI!P51+CEAVI!Q51+CAV!P51+CAV!Q51+CEO!P51+CEO!Q51+CESMO!P51+CESMO!Q51</f>
        <v>0</v>
      </c>
      <c r="O51" s="166">
        <f t="shared" si="2"/>
        <v>56</v>
      </c>
      <c r="P51" s="9">
        <v>72.45</v>
      </c>
      <c r="Q51" s="9">
        <f t="shared" si="5"/>
        <v>4057.2000000000003</v>
      </c>
      <c r="R51" s="109">
        <f t="shared" si="4"/>
        <v>0</v>
      </c>
      <c r="S51" s="7">
        <f t="shared" si="6"/>
        <v>0</v>
      </c>
      <c r="T51" s="70"/>
      <c r="U51" s="70"/>
      <c r="V51" s="70"/>
      <c r="W51" s="73"/>
    </row>
    <row r="52" spans="1:23" ht="39.950000000000003" customHeight="1" x14ac:dyDescent="0.25">
      <c r="A52" s="253"/>
      <c r="B52" s="255"/>
      <c r="C52" s="78">
        <v>91</v>
      </c>
      <c r="D52" s="96" t="s">
        <v>592</v>
      </c>
      <c r="E52" s="95" t="s">
        <v>538</v>
      </c>
      <c r="F52" s="46" t="s">
        <v>534</v>
      </c>
      <c r="G52" s="54" t="s">
        <v>615</v>
      </c>
      <c r="H52" s="38" t="s">
        <v>600</v>
      </c>
      <c r="I52" s="54">
        <v>33903041</v>
      </c>
      <c r="J52" s="8">
        <f>'Reitoria-SETIC'!K52+'Reit - PROEX-PROPPG'!K52+'Reit - BU'!K52+ESAG!K52+CEART!K52+FAED!K52+CEAD!K52+CEFID!K52+CERES!K52+CESFI!K52+CCT!K52+CEPLAN!K52+CEAVI!K52+CAV!K52+CEO!K52+CESMO!K52</f>
        <v>122</v>
      </c>
      <c r="K52" s="110">
        <f>'Reitoria-SETIC'!L52+'Reit - PROEX-PROPPG'!L52+'Reit - BU'!L52+ESAG!L52+CEART!L52+FAED!L52+CEAD!L52+CEFID!L52+CERES!L52+CESFI!L52+CCT!L52+CEPLAN!L52+CEAVI!L52+CAV!L52+CEO!L52+CESMO!L52</f>
        <v>0</v>
      </c>
      <c r="L52" s="110">
        <f>'Reitoria-SETIC'!M52+'Reit - PROEX-PROPPG'!M52+'Reit - BU'!M52+ESAG!M52+CEART!M52+FAED!M52+CEAD!M52+CEFID!M52+CERES!M52+CESFI!M52+CCT!M52+CEPLAN!M52+CEAVI!M52+CAV!M52+CEO!M52+CESMO!M52</f>
        <v>0</v>
      </c>
      <c r="M52" s="164">
        <f t="shared" si="7"/>
        <v>30</v>
      </c>
      <c r="N52" s="165">
        <f>'Reitoria-SETIC'!P52+'Reitoria-SETIC'!Q52+'Reit - PROEX-PROPPG'!P52+'Reit - PROEX-PROPPG'!Q52+'Reit - BU'!Q52+'Reit - BU'!P52+ESAG!Q52+ESAG!P52+CEART!P52+CEART!Q52+FAED!P52+FAED!Q52+CEAD!P52+CEAD!Q52+CEFID!P52+CEFID!Q52+CERES!P52+CERES!Q52+CESFI!P52+CESFI!Q52+CCT!P52+CCT!Q52+CEPLAN!P52+CEPLAN!Q52+CEAVI!P52+CEAVI!Q52+CEPLAN!P52+CEPLAN!Q52+CEAVI!P52+CEAVI!Q52+CAV!P52+CAV!Q52+CEO!P52+CEO!Q52+CESMO!P52+CESMO!Q52</f>
        <v>0</v>
      </c>
      <c r="O52" s="166">
        <f t="shared" si="2"/>
        <v>122</v>
      </c>
      <c r="P52" s="9">
        <v>71.400000000000006</v>
      </c>
      <c r="Q52" s="9">
        <f t="shared" si="5"/>
        <v>8710.8000000000011</v>
      </c>
      <c r="R52" s="109">
        <f t="shared" si="4"/>
        <v>0</v>
      </c>
      <c r="S52" s="7">
        <f t="shared" si="6"/>
        <v>0</v>
      </c>
      <c r="T52" s="70"/>
      <c r="U52" s="70"/>
      <c r="V52" s="70"/>
      <c r="W52" s="73"/>
    </row>
    <row r="53" spans="1:23" ht="39.950000000000003" customHeight="1" x14ac:dyDescent="0.25">
      <c r="A53" s="253"/>
      <c r="B53" s="255"/>
      <c r="C53" s="78">
        <v>92</v>
      </c>
      <c r="D53" s="96" t="s">
        <v>593</v>
      </c>
      <c r="E53" s="95" t="s">
        <v>539</v>
      </c>
      <c r="F53" s="46" t="s">
        <v>534</v>
      </c>
      <c r="G53" s="54" t="s">
        <v>615</v>
      </c>
      <c r="H53" s="38" t="s">
        <v>600</v>
      </c>
      <c r="I53" s="54">
        <v>33903041</v>
      </c>
      <c r="J53" s="8">
        <f>'Reitoria-SETIC'!K53+'Reit - PROEX-PROPPG'!K53+'Reit - BU'!K53+ESAG!K53+CEART!K53+FAED!K53+CEAD!K53+CEFID!K53+CERES!K53+CESFI!K53+CCT!K53+CEPLAN!K53+CEAVI!K53+CAV!K53+CEO!K53+CESMO!K53</f>
        <v>54</v>
      </c>
      <c r="K53" s="110">
        <f>'Reitoria-SETIC'!L53+'Reit - PROEX-PROPPG'!L53+'Reit - BU'!L53+ESAG!L53+CEART!L53+FAED!L53+CEAD!L53+CEFID!L53+CERES!L53+CESFI!L53+CCT!L53+CEPLAN!L53+CEAVI!L53+CAV!L53+CEO!L53+CESMO!L53</f>
        <v>0</v>
      </c>
      <c r="L53" s="110">
        <f>'Reitoria-SETIC'!M53+'Reit - PROEX-PROPPG'!M53+'Reit - BU'!M53+ESAG!M53+CEART!M53+FAED!M53+CEAD!M53+CEFID!M53+CERES!M53+CESFI!M53+CCT!M53+CEPLAN!M53+CEAVI!M53+CAV!M53+CEO!M53+CESMO!M53</f>
        <v>0</v>
      </c>
      <c r="M53" s="164">
        <f t="shared" si="7"/>
        <v>13</v>
      </c>
      <c r="N53" s="165">
        <f>'Reitoria-SETIC'!P53+'Reitoria-SETIC'!Q53+'Reit - PROEX-PROPPG'!P53+'Reit - PROEX-PROPPG'!Q53+'Reit - BU'!Q53+'Reit - BU'!P53+ESAG!Q53+ESAG!P53+CEART!P53+CEART!Q53+FAED!P53+FAED!Q53+CEAD!P53+CEAD!Q53+CEFID!P53+CEFID!Q53+CERES!P53+CERES!Q53+CESFI!P53+CESFI!Q53+CCT!P53+CCT!Q53+CEPLAN!P53+CEPLAN!Q53+CEAVI!P53+CEAVI!Q53+CEPLAN!P53+CEPLAN!Q53+CEAVI!P53+CEAVI!Q53+CAV!P53+CAV!Q53+CEO!P53+CEO!Q53+CESMO!P53+CESMO!Q53</f>
        <v>0</v>
      </c>
      <c r="O53" s="166">
        <f t="shared" si="2"/>
        <v>54</v>
      </c>
      <c r="P53" s="9">
        <v>99.75</v>
      </c>
      <c r="Q53" s="9">
        <f t="shared" si="5"/>
        <v>5386.5</v>
      </c>
      <c r="R53" s="109">
        <f t="shared" si="4"/>
        <v>0</v>
      </c>
      <c r="S53" s="7">
        <f t="shared" si="6"/>
        <v>0</v>
      </c>
      <c r="T53" s="70"/>
      <c r="U53" s="70"/>
      <c r="V53" s="70"/>
      <c r="W53" s="73"/>
    </row>
    <row r="54" spans="1:23" ht="39.950000000000003" customHeight="1" x14ac:dyDescent="0.25">
      <c r="A54" s="253"/>
      <c r="B54" s="255"/>
      <c r="C54" s="78">
        <v>93</v>
      </c>
      <c r="D54" s="96" t="s">
        <v>594</v>
      </c>
      <c r="E54" s="95" t="s">
        <v>540</v>
      </c>
      <c r="F54" s="46" t="s">
        <v>534</v>
      </c>
      <c r="G54" s="54" t="s">
        <v>615</v>
      </c>
      <c r="H54" s="38" t="s">
        <v>600</v>
      </c>
      <c r="I54" s="54">
        <v>33903041</v>
      </c>
      <c r="J54" s="8">
        <f>'Reitoria-SETIC'!K54+'Reit - PROEX-PROPPG'!K54+'Reit - BU'!K54+ESAG!K54+CEART!K54+FAED!K54+CEAD!K54+CEFID!K54+CERES!K54+CESFI!K54+CCT!K54+CEPLAN!K54+CEAVI!K54+CAV!K54+CEO!K54+CESMO!K54</f>
        <v>54</v>
      </c>
      <c r="K54" s="110">
        <f>'Reitoria-SETIC'!L54+'Reit - PROEX-PROPPG'!L54+'Reit - BU'!L54+ESAG!L54+CEART!L54+FAED!L54+CEAD!L54+CEFID!L54+CERES!L54+CESFI!L54+CCT!L54+CEPLAN!L54+CEAVI!L54+CAV!L54+CEO!L54+CESMO!L54</f>
        <v>0</v>
      </c>
      <c r="L54" s="110">
        <f>'Reitoria-SETIC'!M54+'Reit - PROEX-PROPPG'!M54+'Reit - BU'!M54+ESAG!M54+CEART!M54+FAED!M54+CEAD!M54+CEFID!M54+CERES!M54+CESFI!M54+CCT!M54+CEPLAN!M54+CEAVI!M54+CAV!M54+CEO!M54+CESMO!M54</f>
        <v>0</v>
      </c>
      <c r="M54" s="164">
        <f t="shared" si="7"/>
        <v>13</v>
      </c>
      <c r="N54" s="165">
        <f>'Reitoria-SETIC'!P54+'Reitoria-SETIC'!Q54+'Reit - PROEX-PROPPG'!P54+'Reit - PROEX-PROPPG'!Q54+'Reit - BU'!Q54+'Reit - BU'!P54+ESAG!Q54+ESAG!P54+CEART!P54+CEART!Q54+FAED!P54+FAED!Q54+CEAD!P54+CEAD!Q54+CEFID!P54+CEFID!Q54+CERES!P54+CERES!Q54+CESFI!P54+CESFI!Q54+CCT!P54+CCT!Q54+CEPLAN!P54+CEPLAN!Q54+CEAVI!P54+CEAVI!Q54+CEPLAN!P54+CEPLAN!Q54+CEAVI!P54+CEAVI!Q54+CAV!P54+CAV!Q54+CEO!P54+CEO!Q54+CESMO!P54+CESMO!Q54</f>
        <v>0</v>
      </c>
      <c r="O54" s="166">
        <f t="shared" si="2"/>
        <v>54</v>
      </c>
      <c r="P54" s="9">
        <v>136.5</v>
      </c>
      <c r="Q54" s="9">
        <f t="shared" si="5"/>
        <v>7371</v>
      </c>
      <c r="R54" s="109">
        <f t="shared" si="4"/>
        <v>0</v>
      </c>
      <c r="S54" s="7">
        <f t="shared" si="6"/>
        <v>0</v>
      </c>
      <c r="T54" s="70"/>
      <c r="U54" s="70"/>
      <c r="V54" s="70"/>
      <c r="W54" s="73"/>
    </row>
    <row r="55" spans="1:23" ht="39.950000000000003" customHeight="1" x14ac:dyDescent="0.25">
      <c r="A55" s="253"/>
      <c r="B55" s="255"/>
      <c r="C55" s="78">
        <v>94</v>
      </c>
      <c r="D55" s="96" t="s">
        <v>595</v>
      </c>
      <c r="E55" s="95" t="s">
        <v>537</v>
      </c>
      <c r="F55" s="46" t="s">
        <v>534</v>
      </c>
      <c r="G55" s="54" t="s">
        <v>615</v>
      </c>
      <c r="H55" s="38" t="s">
        <v>600</v>
      </c>
      <c r="I55" s="54">
        <v>33903041</v>
      </c>
      <c r="J55" s="8">
        <f>'Reitoria-SETIC'!K55+'Reit - PROEX-PROPPG'!K55+'Reit - BU'!K55+ESAG!K55+CEART!K55+FAED!K55+CEAD!K55+CEFID!K55+CERES!K55+CESFI!K55+CCT!K55+CEPLAN!K55+CEAVI!K55+CAV!K55+CEO!K55+CESMO!K55</f>
        <v>29</v>
      </c>
      <c r="K55" s="110">
        <f>'Reitoria-SETIC'!L55+'Reit - PROEX-PROPPG'!L55+'Reit - BU'!L55+ESAG!L55+CEART!L55+FAED!L55+CEAD!L55+CEFID!L55+CERES!L55+CESFI!L55+CCT!L55+CEPLAN!L55+CEAVI!L55+CAV!L55+CEO!L55+CESMO!L55</f>
        <v>0</v>
      </c>
      <c r="L55" s="110">
        <f>'Reitoria-SETIC'!M55+'Reit - PROEX-PROPPG'!M55+'Reit - BU'!M55+ESAG!M55+CEART!M55+FAED!M55+CEAD!M55+CEFID!M55+CERES!M55+CESFI!M55+CCT!M55+CEPLAN!M55+CEAVI!M55+CAV!M55+CEO!M55+CESMO!M55</f>
        <v>0</v>
      </c>
      <c r="M55" s="164">
        <f t="shared" si="7"/>
        <v>7</v>
      </c>
      <c r="N55" s="165">
        <f>'Reitoria-SETIC'!P55+'Reitoria-SETIC'!Q55+'Reit - PROEX-PROPPG'!P55+'Reit - PROEX-PROPPG'!Q55+'Reit - BU'!Q55+'Reit - BU'!P55+ESAG!Q55+ESAG!P55+CEART!P55+CEART!Q55+FAED!P55+FAED!Q55+CEAD!P55+CEAD!Q55+CEFID!P55+CEFID!Q55+CERES!P55+CERES!Q55+CESFI!P55+CESFI!Q55+CCT!P55+CCT!Q55+CEPLAN!P55+CEPLAN!Q55+CEAVI!P55+CEAVI!Q55+CEPLAN!P55+CEPLAN!Q55+CEAVI!P55+CEAVI!Q55+CAV!P55+CAV!Q55+CEO!P55+CEO!Q55+CESMO!P55+CESMO!Q55</f>
        <v>0</v>
      </c>
      <c r="O55" s="166">
        <f t="shared" si="2"/>
        <v>29</v>
      </c>
      <c r="P55" s="9">
        <v>72.45</v>
      </c>
      <c r="Q55" s="9">
        <f t="shared" si="5"/>
        <v>2101.0500000000002</v>
      </c>
      <c r="R55" s="109">
        <f t="shared" si="4"/>
        <v>0</v>
      </c>
      <c r="S55" s="7">
        <f t="shared" si="6"/>
        <v>0</v>
      </c>
      <c r="T55" s="70"/>
      <c r="U55" s="70"/>
      <c r="V55" s="70"/>
      <c r="W55" s="73"/>
    </row>
    <row r="56" spans="1:23" ht="39.950000000000003" customHeight="1" x14ac:dyDescent="0.25">
      <c r="A56" s="253"/>
      <c r="B56" s="255"/>
      <c r="C56" s="78">
        <v>95</v>
      </c>
      <c r="D56" s="96" t="s">
        <v>596</v>
      </c>
      <c r="E56" s="95" t="s">
        <v>538</v>
      </c>
      <c r="F56" s="46" t="s">
        <v>534</v>
      </c>
      <c r="G56" s="54" t="s">
        <v>615</v>
      </c>
      <c r="H56" s="38" t="s">
        <v>600</v>
      </c>
      <c r="I56" s="54">
        <v>33903041</v>
      </c>
      <c r="J56" s="8">
        <f>'Reitoria-SETIC'!K56+'Reit - PROEX-PROPPG'!K56+'Reit - BU'!K56+ESAG!K56+CEART!K56+FAED!K56+CEAD!K56+CEFID!K56+CERES!K56+CESFI!K56+CCT!K56+CEPLAN!K56+CEAVI!K56+CAV!K56+CEO!K56+CESMO!K56</f>
        <v>44</v>
      </c>
      <c r="K56" s="110">
        <f>'Reitoria-SETIC'!L56+'Reit - PROEX-PROPPG'!L56+'Reit - BU'!L56+ESAG!L56+CEART!L56+FAED!L56+CEAD!L56+CEFID!L56+CERES!L56+CESFI!L56+CCT!L56+CEPLAN!L56+CEAVI!L56+CAV!L56+CEO!L56+CESMO!L56</f>
        <v>0</v>
      </c>
      <c r="L56" s="110">
        <f>'Reitoria-SETIC'!M56+'Reit - PROEX-PROPPG'!M56+'Reit - BU'!M56+ESAG!M56+CEART!M56+FAED!M56+CEAD!M56+CEFID!M56+CERES!M56+CESFI!M56+CCT!M56+CEPLAN!M56+CEAVI!M56+CAV!M56+CEO!M56+CESMO!M56</f>
        <v>0</v>
      </c>
      <c r="M56" s="164">
        <f t="shared" si="7"/>
        <v>11</v>
      </c>
      <c r="N56" s="165">
        <f>'Reitoria-SETIC'!P56+'Reitoria-SETIC'!Q56+'Reit - PROEX-PROPPG'!P56+'Reit - PROEX-PROPPG'!Q56+'Reit - BU'!Q56+'Reit - BU'!P56+ESAG!Q56+ESAG!P56+CEART!P56+CEART!Q56+FAED!P56+FAED!Q56+CEAD!P56+CEAD!Q56+CEFID!P56+CEFID!Q56+CERES!P56+CERES!Q56+CESFI!P56+CESFI!Q56+CCT!P56+CCT!Q56+CEPLAN!P56+CEPLAN!Q56+CEAVI!P56+CEAVI!Q56+CEPLAN!P56+CEPLAN!Q56+CEAVI!P56+CEAVI!Q56+CAV!P56+CAV!Q56+CEO!P56+CEO!Q56+CESMO!P56+CESMO!Q56</f>
        <v>0</v>
      </c>
      <c r="O56" s="166">
        <f t="shared" si="2"/>
        <v>44</v>
      </c>
      <c r="P56" s="9">
        <v>71.400000000000006</v>
      </c>
      <c r="Q56" s="9">
        <f t="shared" si="5"/>
        <v>3141.6000000000004</v>
      </c>
      <c r="R56" s="109">
        <f t="shared" si="4"/>
        <v>0</v>
      </c>
      <c r="S56" s="7">
        <f t="shared" si="6"/>
        <v>0</v>
      </c>
      <c r="T56" s="70"/>
      <c r="U56" s="70"/>
      <c r="V56" s="70"/>
      <c r="W56" s="73"/>
    </row>
    <row r="57" spans="1:23" ht="39.950000000000003" customHeight="1" x14ac:dyDescent="0.25">
      <c r="A57" s="253"/>
      <c r="B57" s="256"/>
      <c r="C57" s="78">
        <v>96</v>
      </c>
      <c r="D57" s="67" t="s">
        <v>597</v>
      </c>
      <c r="E57" s="68" t="s">
        <v>540</v>
      </c>
      <c r="F57" s="46" t="s">
        <v>534</v>
      </c>
      <c r="G57" s="54" t="s">
        <v>615</v>
      </c>
      <c r="H57" s="38" t="s">
        <v>600</v>
      </c>
      <c r="I57" s="54">
        <v>33903041</v>
      </c>
      <c r="J57" s="8">
        <f>'Reitoria-SETIC'!K57+'Reit - PROEX-PROPPG'!K57+'Reit - BU'!K57+ESAG!K57+CEART!K57+FAED!K57+CEAD!K57+CEFID!K57+CERES!K57+CESFI!K57+CCT!K57+CEPLAN!K57+CEAVI!K57+CAV!K57+CEO!K57+CESMO!K57</f>
        <v>17</v>
      </c>
      <c r="K57" s="110">
        <f>'Reitoria-SETIC'!L57+'Reit - PROEX-PROPPG'!L57+'Reit - BU'!L57+ESAG!L57+CEART!L57+FAED!L57+CEAD!L57+CEFID!L57+CERES!L57+CESFI!L57+CCT!L57+CEPLAN!L57+CEAVI!L57+CAV!L57+CEO!L57+CESMO!L57</f>
        <v>0</v>
      </c>
      <c r="L57" s="110">
        <f>'Reitoria-SETIC'!M57+'Reit - PROEX-PROPPG'!M57+'Reit - BU'!M57+ESAG!M57+CEART!M57+FAED!M57+CEAD!M57+CEFID!M57+CERES!M57+CESFI!M57+CCT!M57+CEPLAN!M57+CEAVI!M57+CAV!M57+CEO!M57+CESMO!M57</f>
        <v>0</v>
      </c>
      <c r="M57" s="164">
        <f t="shared" si="7"/>
        <v>4</v>
      </c>
      <c r="N57" s="165">
        <f>'Reitoria-SETIC'!P57+'Reitoria-SETIC'!Q57+'Reit - PROEX-PROPPG'!P57+'Reit - PROEX-PROPPG'!Q57+'Reit - BU'!Q57+'Reit - BU'!P57+ESAG!Q57+ESAG!P57+CEART!P57+CEART!Q57+FAED!P57+FAED!Q57+CEAD!P57+CEAD!Q57+CEFID!P57+CEFID!Q57+CERES!P57+CERES!Q57+CESFI!P57+CESFI!Q57+CCT!P57+CCT!Q57+CEPLAN!P57+CEPLAN!Q57+CEAVI!P57+CEAVI!Q57+CEPLAN!P57+CEPLAN!Q57+CEAVI!P57+CEAVI!Q57+CAV!P57+CAV!Q57+CEO!P57+CEO!Q57+CESMO!P57+CESMO!Q57</f>
        <v>0</v>
      </c>
      <c r="O57" s="166">
        <f t="shared" si="2"/>
        <v>17</v>
      </c>
      <c r="P57" s="9">
        <v>136.5</v>
      </c>
      <c r="Q57" s="9">
        <f t="shared" si="5"/>
        <v>2320.5</v>
      </c>
      <c r="R57" s="109">
        <f t="shared" si="4"/>
        <v>0</v>
      </c>
      <c r="S57" s="7">
        <f t="shared" si="6"/>
        <v>0</v>
      </c>
      <c r="T57" s="70"/>
      <c r="U57" s="70"/>
      <c r="V57" s="70"/>
      <c r="W57" s="73"/>
    </row>
    <row r="58" spans="1:23" ht="39.950000000000003" customHeight="1" x14ac:dyDescent="0.25">
      <c r="A58" s="81">
        <v>36</v>
      </c>
      <c r="B58" s="82" t="s">
        <v>541</v>
      </c>
      <c r="C58" s="83">
        <v>101</v>
      </c>
      <c r="D58" s="87" t="s">
        <v>598</v>
      </c>
      <c r="E58" s="88" t="s">
        <v>542</v>
      </c>
      <c r="F58" s="86" t="s">
        <v>543</v>
      </c>
      <c r="G58" s="54" t="s">
        <v>616</v>
      </c>
      <c r="H58" s="38" t="s">
        <v>600</v>
      </c>
      <c r="I58" s="98">
        <v>33903035</v>
      </c>
      <c r="J58" s="108">
        <f>'Reitoria-SETIC'!K58+'Reit - PROEX-PROPPG'!K58+'Reit - BU'!K58+ESAG!K58+CEART!K58+FAED!K58+CEAD!K58+CEFID!K58+CERES!K58+CESFI!K58+CCT!K58+CEPLAN!K58+CEAVI!K58+CAV!K58+CEO!K58+CESMO!K58</f>
        <v>23</v>
      </c>
      <c r="K58" s="110">
        <f>'Reitoria-SETIC'!L58+'Reit - PROEX-PROPPG'!L58+'Reit - BU'!L58+ESAG!L58+CEART!L58+FAED!L58+CEAD!L58+CEFID!L58+CERES!L58+CESFI!L58+CCT!L58+CEPLAN!L58+CEAVI!L58+CAV!L58+CEO!L58+CESMO!L58</f>
        <v>0</v>
      </c>
      <c r="L58" s="110">
        <f>'Reitoria-SETIC'!M58+'Reit - PROEX-PROPPG'!M58+'Reit - BU'!M58+ESAG!M58+CEART!M58+FAED!M58+CEAD!M58+CEFID!M58+CERES!M58+CESFI!M58+CCT!M58+CEPLAN!M58+CEAVI!M58+CAV!M58+CEO!M58+CESMO!M58</f>
        <v>0</v>
      </c>
      <c r="M58" s="164">
        <f t="shared" si="7"/>
        <v>5</v>
      </c>
      <c r="N58" s="165">
        <f>'Reitoria-SETIC'!P58+'Reitoria-SETIC'!Q58+'Reit - PROEX-PROPPG'!P58+'Reit - PROEX-PROPPG'!Q58+'Reit - BU'!Q58+'Reit - BU'!P58+ESAG!Q58+ESAG!P58+CEART!P58+CEART!Q58+FAED!P58+FAED!Q58+CEAD!P58+CEAD!Q58+CEFID!P58+CEFID!Q58+CERES!P58+CERES!Q58+CESFI!P58+CESFI!Q58+CCT!P58+CCT!Q58+CEPLAN!P58+CEPLAN!Q58+CEAVI!P58+CEAVI!Q58+CEPLAN!P58+CEPLAN!Q58+CEAVI!P58+CEAVI!Q58+CAV!P58+CAV!Q58+CEO!P58+CEO!Q58+CESMO!P58+CESMO!Q58</f>
        <v>0</v>
      </c>
      <c r="O58" s="166">
        <f t="shared" si="2"/>
        <v>23</v>
      </c>
      <c r="P58" s="109">
        <v>204.7</v>
      </c>
      <c r="Q58" s="9">
        <f t="shared" si="5"/>
        <v>4708.0999999999995</v>
      </c>
      <c r="R58" s="109">
        <f t="shared" si="4"/>
        <v>0</v>
      </c>
      <c r="S58" s="7">
        <f t="shared" si="6"/>
        <v>0</v>
      </c>
      <c r="T58" s="70"/>
      <c r="U58" s="70"/>
      <c r="V58" s="70"/>
      <c r="W58" s="70"/>
    </row>
    <row r="59" spans="1:23" ht="39.950000000000003" customHeight="1" x14ac:dyDescent="0.25">
      <c r="J59" s="104"/>
      <c r="K59" s="104"/>
      <c r="L59" s="105"/>
      <c r="M59" s="105"/>
      <c r="N59" s="105"/>
      <c r="O59" s="106"/>
      <c r="P59" s="107"/>
      <c r="Q59" s="163">
        <f>SUM(Q4:Q58)</f>
        <v>2222900.77</v>
      </c>
      <c r="R59" s="163">
        <f t="shared" ref="R59:S59" si="8">SUM(R4:R58)</f>
        <v>0</v>
      </c>
      <c r="S59" s="163">
        <f t="shared" si="8"/>
        <v>166608.42000000001</v>
      </c>
      <c r="T59" s="116"/>
      <c r="U59" s="116"/>
      <c r="V59" s="116"/>
      <c r="W59" s="116"/>
    </row>
    <row r="60" spans="1:23" ht="39.950000000000003" customHeight="1" x14ac:dyDescent="0.25">
      <c r="J60" s="104"/>
      <c r="K60" s="104"/>
      <c r="L60" s="105"/>
      <c r="M60" s="105"/>
      <c r="N60" s="105"/>
      <c r="O60" s="106"/>
      <c r="P60" s="107"/>
      <c r="T60" s="116"/>
      <c r="U60" s="116"/>
      <c r="V60" s="116"/>
      <c r="W60" s="116"/>
    </row>
    <row r="61" spans="1:23" ht="39.950000000000003" customHeight="1" x14ac:dyDescent="0.25">
      <c r="J61" s="104"/>
      <c r="K61" s="104"/>
      <c r="L61" s="105"/>
      <c r="M61" s="105"/>
      <c r="N61" s="105"/>
      <c r="O61" s="106"/>
      <c r="P61" s="107"/>
      <c r="T61" s="116"/>
      <c r="U61" s="116"/>
      <c r="V61" s="116"/>
      <c r="W61" s="116"/>
    </row>
    <row r="62" spans="1:23" ht="39.950000000000003" customHeight="1" x14ac:dyDescent="0.25">
      <c r="J62" s="104"/>
      <c r="K62" s="104"/>
      <c r="L62" s="105"/>
      <c r="M62" s="105"/>
      <c r="N62" s="105"/>
      <c r="O62" s="106"/>
      <c r="P62" s="107"/>
      <c r="T62" s="116"/>
      <c r="U62" s="116"/>
      <c r="V62" s="116"/>
      <c r="W62" s="116"/>
    </row>
    <row r="63" spans="1:23" ht="39.950000000000003" customHeight="1" x14ac:dyDescent="0.25">
      <c r="J63" s="104"/>
      <c r="K63" s="104"/>
      <c r="L63" s="105"/>
      <c r="M63" s="105"/>
      <c r="N63" s="105"/>
      <c r="O63" s="106"/>
      <c r="P63" s="107"/>
      <c r="T63" s="116"/>
      <c r="U63" s="116"/>
      <c r="V63" s="116"/>
      <c r="W63" s="116"/>
    </row>
    <row r="64" spans="1:23" ht="39.950000000000003" customHeight="1" x14ac:dyDescent="0.25">
      <c r="J64" s="104"/>
      <c r="K64" s="104"/>
      <c r="L64" s="105"/>
      <c r="M64" s="105"/>
      <c r="N64" s="105"/>
      <c r="O64" s="106"/>
      <c r="P64" s="107"/>
      <c r="T64" s="116"/>
      <c r="U64" s="116"/>
      <c r="V64" s="116"/>
      <c r="W64" s="116"/>
    </row>
    <row r="65" spans="10:23" ht="39.950000000000003" customHeight="1" x14ac:dyDescent="0.25">
      <c r="J65" s="104"/>
      <c r="K65" s="104"/>
      <c r="L65" s="105"/>
      <c r="M65" s="105"/>
      <c r="N65" s="105"/>
      <c r="O65" s="106"/>
      <c r="P65" s="107"/>
      <c r="T65" s="116"/>
      <c r="U65" s="116"/>
      <c r="V65" s="116"/>
      <c r="W65" s="116"/>
    </row>
    <row r="66" spans="10:23" ht="39.950000000000003" customHeight="1" x14ac:dyDescent="0.25">
      <c r="J66" s="104"/>
      <c r="K66" s="104"/>
      <c r="L66" s="105"/>
      <c r="M66" s="105"/>
      <c r="N66" s="105"/>
      <c r="O66" s="106"/>
      <c r="P66" s="107"/>
      <c r="T66" s="116"/>
      <c r="U66" s="116"/>
      <c r="V66" s="116"/>
      <c r="W66" s="116"/>
    </row>
    <row r="67" spans="10:23" ht="39.950000000000003" customHeight="1" x14ac:dyDescent="0.25">
      <c r="J67" s="104"/>
      <c r="K67" s="104"/>
      <c r="L67" s="105"/>
      <c r="M67" s="105"/>
      <c r="N67" s="105"/>
      <c r="O67" s="106"/>
      <c r="P67" s="107"/>
      <c r="T67" s="116"/>
      <c r="U67" s="116"/>
      <c r="V67" s="116"/>
      <c r="W67" s="116"/>
    </row>
    <row r="68" spans="10:23" ht="39.950000000000003" customHeight="1" x14ac:dyDescent="0.25">
      <c r="J68" s="104"/>
      <c r="K68" s="104"/>
      <c r="L68" s="105"/>
      <c r="M68" s="105"/>
      <c r="N68" s="105"/>
      <c r="O68" s="106"/>
      <c r="P68" s="107"/>
      <c r="T68" s="116"/>
      <c r="U68" s="116"/>
      <c r="V68" s="116"/>
      <c r="W68" s="116"/>
    </row>
    <row r="69" spans="10:23" ht="39.950000000000003" customHeight="1" x14ac:dyDescent="0.25">
      <c r="J69" s="104"/>
      <c r="K69" s="104"/>
      <c r="L69" s="105"/>
      <c r="M69" s="105"/>
      <c r="N69" s="105"/>
      <c r="O69" s="106"/>
      <c r="P69" s="107"/>
      <c r="T69" s="116"/>
      <c r="U69" s="116"/>
      <c r="V69" s="116"/>
      <c r="W69" s="116"/>
    </row>
    <row r="70" spans="10:23" ht="39.950000000000003" customHeight="1" x14ac:dyDescent="0.25">
      <c r="J70" s="104"/>
      <c r="K70" s="104"/>
      <c r="L70" s="105"/>
      <c r="M70" s="105"/>
      <c r="N70" s="105"/>
      <c r="O70" s="106"/>
      <c r="P70" s="107"/>
      <c r="T70" s="116"/>
      <c r="U70" s="116"/>
      <c r="V70" s="116"/>
      <c r="W70" s="116"/>
    </row>
    <row r="71" spans="10:23" ht="39.950000000000003" customHeight="1" x14ac:dyDescent="0.25">
      <c r="J71" s="104"/>
      <c r="K71" s="104"/>
      <c r="L71" s="105"/>
      <c r="M71" s="105"/>
      <c r="N71" s="105"/>
      <c r="O71" s="106"/>
      <c r="P71" s="107"/>
      <c r="T71" s="116"/>
      <c r="U71" s="116"/>
      <c r="V71" s="116"/>
      <c r="W71" s="116"/>
    </row>
    <row r="72" spans="10:23" ht="39.950000000000003" customHeight="1" x14ac:dyDescent="0.25">
      <c r="J72" s="104"/>
      <c r="K72" s="104"/>
      <c r="L72" s="105"/>
      <c r="M72" s="105"/>
      <c r="N72" s="105"/>
      <c r="O72" s="106"/>
      <c r="P72" s="107"/>
      <c r="T72" s="116"/>
      <c r="U72" s="116"/>
      <c r="V72" s="116"/>
      <c r="W72" s="116"/>
    </row>
    <row r="73" spans="10:23" ht="39.950000000000003" customHeight="1" x14ac:dyDescent="0.25">
      <c r="J73" s="104"/>
      <c r="K73" s="104"/>
      <c r="L73" s="105"/>
      <c r="M73" s="105"/>
      <c r="N73" s="105"/>
      <c r="O73" s="106"/>
      <c r="P73" s="107"/>
      <c r="T73" s="116"/>
      <c r="U73" s="116"/>
      <c r="V73" s="116"/>
      <c r="W73" s="116"/>
    </row>
    <row r="74" spans="10:23" ht="39.950000000000003" customHeight="1" x14ac:dyDescent="0.25">
      <c r="J74" s="104"/>
      <c r="K74" s="104"/>
      <c r="L74" s="105"/>
      <c r="M74" s="105"/>
      <c r="N74" s="105"/>
      <c r="O74" s="106"/>
      <c r="P74" s="107"/>
      <c r="T74" s="116"/>
      <c r="U74" s="116"/>
      <c r="V74" s="116"/>
      <c r="W74" s="116"/>
    </row>
    <row r="75" spans="10:23" ht="39.950000000000003" customHeight="1" x14ac:dyDescent="0.25">
      <c r="J75" s="104"/>
      <c r="K75" s="104"/>
      <c r="L75" s="105"/>
      <c r="M75" s="105"/>
      <c r="N75" s="105"/>
      <c r="O75" s="106"/>
      <c r="P75" s="107"/>
      <c r="T75" s="116"/>
      <c r="U75" s="116"/>
      <c r="V75" s="116"/>
      <c r="W75" s="116"/>
    </row>
    <row r="76" spans="10:23" ht="39.950000000000003" customHeight="1" x14ac:dyDescent="0.25">
      <c r="J76" s="104"/>
      <c r="K76" s="104"/>
      <c r="L76" s="105"/>
      <c r="M76" s="105"/>
      <c r="N76" s="105"/>
      <c r="O76" s="106"/>
      <c r="P76" s="107"/>
      <c r="T76" s="116"/>
      <c r="U76" s="116"/>
      <c r="V76" s="116"/>
      <c r="W76" s="116"/>
    </row>
    <row r="77" spans="10:23" ht="39.950000000000003" customHeight="1" x14ac:dyDescent="0.25">
      <c r="J77" s="104"/>
      <c r="K77" s="104"/>
      <c r="L77" s="105"/>
      <c r="M77" s="105"/>
      <c r="N77" s="105"/>
      <c r="O77" s="106"/>
      <c r="P77" s="107"/>
      <c r="T77" s="116"/>
      <c r="U77" s="116"/>
      <c r="V77" s="116"/>
      <c r="W77" s="116"/>
    </row>
    <row r="78" spans="10:23" ht="39.950000000000003" customHeight="1" x14ac:dyDescent="0.25">
      <c r="J78" s="104"/>
      <c r="K78" s="104"/>
      <c r="L78" s="105"/>
      <c r="M78" s="105"/>
      <c r="N78" s="105"/>
      <c r="O78" s="106"/>
      <c r="P78" s="107"/>
      <c r="T78" s="116"/>
      <c r="U78" s="116"/>
      <c r="V78" s="116"/>
      <c r="W78" s="116"/>
    </row>
    <row r="79" spans="10:23" ht="39.950000000000003" customHeight="1" x14ac:dyDescent="0.25">
      <c r="J79" s="104"/>
      <c r="K79" s="104"/>
      <c r="L79" s="105"/>
      <c r="M79" s="105"/>
      <c r="N79" s="105"/>
      <c r="O79" s="106"/>
      <c r="P79" s="107"/>
      <c r="T79" s="116"/>
      <c r="U79" s="116"/>
      <c r="V79" s="116"/>
      <c r="W79" s="116"/>
    </row>
    <row r="80" spans="10:23" ht="39.950000000000003" customHeight="1" x14ac:dyDescent="0.25">
      <c r="J80" s="104"/>
      <c r="K80" s="104"/>
      <c r="L80" s="105"/>
      <c r="M80" s="105"/>
      <c r="N80" s="105"/>
      <c r="O80" s="106"/>
      <c r="P80" s="107"/>
      <c r="T80" s="116"/>
      <c r="U80" s="116"/>
      <c r="V80" s="116"/>
      <c r="W80" s="116"/>
    </row>
    <row r="81" spans="10:23" ht="39.950000000000003" customHeight="1" x14ac:dyDescent="0.25">
      <c r="J81" s="104"/>
      <c r="K81" s="104"/>
      <c r="L81" s="105"/>
      <c r="M81" s="105"/>
      <c r="N81" s="105"/>
      <c r="O81" s="106"/>
      <c r="P81" s="107"/>
      <c r="T81" s="116"/>
      <c r="U81" s="116"/>
      <c r="V81" s="116"/>
      <c r="W81" s="116"/>
    </row>
    <row r="82" spans="10:23" ht="39.950000000000003" customHeight="1" x14ac:dyDescent="0.25">
      <c r="J82" s="104"/>
      <c r="K82" s="104"/>
      <c r="L82" s="105"/>
      <c r="M82" s="105"/>
      <c r="N82" s="105"/>
      <c r="O82" s="106"/>
      <c r="P82" s="107"/>
      <c r="T82" s="116"/>
      <c r="U82" s="116"/>
      <c r="V82" s="116"/>
      <c r="W82" s="116"/>
    </row>
    <row r="83" spans="10:23" ht="39.950000000000003" customHeight="1" x14ac:dyDescent="0.25">
      <c r="J83" s="104"/>
      <c r="K83" s="104"/>
      <c r="L83" s="105"/>
      <c r="M83" s="105"/>
      <c r="N83" s="105"/>
      <c r="O83" s="106"/>
      <c r="P83" s="107"/>
      <c r="T83" s="116"/>
      <c r="U83" s="116"/>
      <c r="V83" s="116"/>
      <c r="W83" s="116"/>
    </row>
    <row r="84" spans="10:23" ht="39.950000000000003" customHeight="1" x14ac:dyDescent="0.25">
      <c r="J84" s="104"/>
      <c r="K84" s="104"/>
      <c r="L84" s="105"/>
      <c r="M84" s="105"/>
      <c r="N84" s="105"/>
      <c r="O84" s="106"/>
      <c r="P84" s="107"/>
      <c r="T84" s="116"/>
      <c r="U84" s="116"/>
      <c r="V84" s="116"/>
      <c r="W84" s="116"/>
    </row>
    <row r="85" spans="10:23" ht="39.950000000000003" customHeight="1" x14ac:dyDescent="0.25">
      <c r="J85" s="104"/>
      <c r="K85" s="104"/>
      <c r="L85" s="105"/>
      <c r="M85" s="105"/>
      <c r="N85" s="105"/>
      <c r="O85" s="106"/>
      <c r="P85" s="107"/>
      <c r="T85" s="116"/>
      <c r="U85" s="116"/>
      <c r="V85" s="116"/>
      <c r="W85" s="116"/>
    </row>
    <row r="86" spans="10:23" ht="39.950000000000003" customHeight="1" x14ac:dyDescent="0.25">
      <c r="J86" s="104"/>
      <c r="K86" s="104"/>
      <c r="L86" s="105"/>
      <c r="M86" s="105"/>
      <c r="N86" s="105"/>
      <c r="O86" s="106"/>
      <c r="P86" s="107"/>
      <c r="T86" s="116"/>
      <c r="U86" s="116"/>
      <c r="V86" s="116"/>
      <c r="W86" s="116"/>
    </row>
    <row r="87" spans="10:23" ht="39.950000000000003" customHeight="1" x14ac:dyDescent="0.25">
      <c r="J87" s="104"/>
      <c r="K87" s="104"/>
      <c r="L87" s="105"/>
      <c r="M87" s="105"/>
      <c r="N87" s="105"/>
      <c r="O87" s="106"/>
      <c r="P87" s="107"/>
      <c r="T87" s="116"/>
      <c r="U87" s="116"/>
      <c r="V87" s="116"/>
      <c r="W87" s="116"/>
    </row>
    <row r="88" spans="10:23" ht="39.950000000000003" customHeight="1" x14ac:dyDescent="0.25">
      <c r="J88" s="104"/>
      <c r="K88" s="104"/>
      <c r="L88" s="105"/>
      <c r="M88" s="105"/>
      <c r="N88" s="105"/>
      <c r="O88" s="106"/>
      <c r="P88" s="107"/>
      <c r="T88" s="116"/>
      <c r="U88" s="116"/>
      <c r="V88" s="116"/>
      <c r="W88" s="116"/>
    </row>
    <row r="89" spans="10:23" ht="39.950000000000003" customHeight="1" x14ac:dyDescent="0.25">
      <c r="J89" s="104"/>
      <c r="K89" s="104"/>
      <c r="L89" s="105"/>
      <c r="M89" s="105"/>
      <c r="N89" s="105"/>
      <c r="O89" s="106"/>
      <c r="P89" s="107"/>
      <c r="T89" s="116"/>
      <c r="U89" s="116"/>
      <c r="V89" s="116"/>
      <c r="W89" s="116"/>
    </row>
    <row r="90" spans="10:23" ht="39.950000000000003" customHeight="1" x14ac:dyDescent="0.25">
      <c r="J90" s="104"/>
      <c r="K90" s="104"/>
      <c r="L90" s="105"/>
      <c r="M90" s="105"/>
      <c r="N90" s="105"/>
      <c r="O90" s="106"/>
      <c r="P90" s="107"/>
      <c r="T90" s="116"/>
      <c r="U90" s="116"/>
      <c r="V90" s="116"/>
      <c r="W90" s="116"/>
    </row>
    <row r="91" spans="10:23" ht="39.950000000000003" customHeight="1" x14ac:dyDescent="0.25">
      <c r="J91" s="104"/>
      <c r="K91" s="104"/>
      <c r="L91" s="105"/>
      <c r="M91" s="105"/>
      <c r="N91" s="105"/>
      <c r="O91" s="106"/>
      <c r="P91" s="107"/>
      <c r="T91" s="116"/>
      <c r="U91" s="116"/>
      <c r="V91" s="116"/>
      <c r="W91" s="116"/>
    </row>
    <row r="92" spans="10:23" ht="39.950000000000003" customHeight="1" x14ac:dyDescent="0.25">
      <c r="J92" s="104"/>
      <c r="K92" s="104"/>
      <c r="L92" s="105"/>
      <c r="M92" s="105"/>
      <c r="N92" s="105"/>
      <c r="O92" s="106"/>
      <c r="P92" s="107"/>
      <c r="T92" s="116"/>
      <c r="U92" s="116"/>
      <c r="V92" s="116"/>
      <c r="W92" s="116"/>
    </row>
    <row r="93" spans="10:23" ht="39.950000000000003" customHeight="1" x14ac:dyDescent="0.25">
      <c r="J93" s="104"/>
      <c r="K93" s="104"/>
      <c r="L93" s="105"/>
      <c r="M93" s="105"/>
      <c r="N93" s="105"/>
      <c r="O93" s="106"/>
      <c r="P93" s="107"/>
      <c r="T93" s="116"/>
      <c r="U93" s="116"/>
      <c r="V93" s="116"/>
      <c r="W93" s="116"/>
    </row>
    <row r="94" spans="10:23" ht="39.950000000000003" customHeight="1" x14ac:dyDescent="0.25">
      <c r="J94" s="104"/>
      <c r="K94" s="104"/>
      <c r="L94" s="105"/>
      <c r="M94" s="105"/>
      <c r="N94" s="105"/>
      <c r="O94" s="106"/>
      <c r="P94" s="107"/>
      <c r="T94" s="116"/>
      <c r="U94" s="116"/>
      <c r="V94" s="116"/>
      <c r="W94" s="116"/>
    </row>
    <row r="95" spans="10:23" ht="39.950000000000003" customHeight="1" x14ac:dyDescent="0.25">
      <c r="J95" s="104"/>
      <c r="K95" s="104"/>
      <c r="L95" s="105"/>
      <c r="M95" s="105"/>
      <c r="N95" s="105"/>
      <c r="O95" s="106"/>
      <c r="P95" s="107"/>
      <c r="T95" s="116"/>
      <c r="U95" s="116"/>
      <c r="V95" s="116"/>
      <c r="W95" s="116"/>
    </row>
    <row r="96" spans="10:23" ht="39.950000000000003" customHeight="1" x14ac:dyDescent="0.25">
      <c r="J96" s="104"/>
      <c r="K96" s="104"/>
      <c r="L96" s="105"/>
      <c r="M96" s="105"/>
      <c r="N96" s="105"/>
      <c r="O96" s="106"/>
      <c r="P96" s="107"/>
      <c r="T96" s="116"/>
      <c r="U96" s="116"/>
      <c r="V96" s="116"/>
      <c r="W96" s="116"/>
    </row>
    <row r="97" spans="10:23" ht="39.950000000000003" customHeight="1" x14ac:dyDescent="0.25">
      <c r="J97" s="104"/>
      <c r="K97" s="104"/>
      <c r="L97" s="105"/>
      <c r="M97" s="105"/>
      <c r="N97" s="105"/>
      <c r="O97" s="106"/>
      <c r="P97" s="107"/>
      <c r="T97" s="116"/>
      <c r="U97" s="116"/>
      <c r="V97" s="116"/>
      <c r="W97" s="116"/>
    </row>
    <row r="98" spans="10:23" ht="39.950000000000003" customHeight="1" x14ac:dyDescent="0.25">
      <c r="J98" s="104"/>
      <c r="K98" s="104"/>
      <c r="L98" s="105"/>
      <c r="M98" s="105"/>
      <c r="N98" s="105"/>
      <c r="O98" s="106"/>
      <c r="P98" s="107"/>
      <c r="T98" s="116"/>
      <c r="U98" s="116"/>
      <c r="V98" s="116"/>
      <c r="W98" s="116"/>
    </row>
    <row r="99" spans="10:23" ht="39.950000000000003" customHeight="1" x14ac:dyDescent="0.25">
      <c r="T99" s="116"/>
      <c r="U99" s="116"/>
      <c r="V99" s="116"/>
      <c r="W99" s="116"/>
    </row>
    <row r="100" spans="10:23" ht="39.950000000000003" customHeight="1" x14ac:dyDescent="0.25">
      <c r="T100" s="116"/>
      <c r="U100" s="116"/>
      <c r="V100" s="116"/>
      <c r="W100" s="116"/>
    </row>
    <row r="101" spans="10:23" ht="39.950000000000003" customHeight="1" x14ac:dyDescent="0.25">
      <c r="T101" s="116"/>
      <c r="U101" s="116"/>
      <c r="V101" s="116"/>
      <c r="W101" s="116"/>
    </row>
    <row r="102" spans="10:23" ht="39.950000000000003" customHeight="1" x14ac:dyDescent="0.25">
      <c r="T102" s="116"/>
      <c r="U102" s="116"/>
      <c r="V102" s="116"/>
      <c r="W102" s="116"/>
    </row>
    <row r="103" spans="10:23" ht="39.950000000000003" customHeight="1" x14ac:dyDescent="0.25">
      <c r="T103" s="116"/>
      <c r="U103" s="116"/>
      <c r="V103" s="116"/>
      <c r="W103" s="116"/>
    </row>
    <row r="104" spans="10:23" ht="39.950000000000003" customHeight="1" x14ac:dyDescent="0.25">
      <c r="T104" s="116"/>
      <c r="U104" s="116"/>
      <c r="V104" s="116"/>
      <c r="W104" s="116"/>
    </row>
    <row r="105" spans="10:23" ht="39.950000000000003" customHeight="1" x14ac:dyDescent="0.25">
      <c r="T105" s="116"/>
      <c r="U105" s="116"/>
      <c r="V105" s="116"/>
      <c r="W105" s="116"/>
    </row>
    <row r="106" spans="10:23" ht="39.950000000000003" customHeight="1" x14ac:dyDescent="0.25">
      <c r="T106" s="116"/>
      <c r="U106" s="116"/>
      <c r="V106" s="116"/>
      <c r="W106" s="116"/>
    </row>
    <row r="107" spans="10:23" ht="39.950000000000003" customHeight="1" x14ac:dyDescent="0.25">
      <c r="T107" s="116"/>
      <c r="U107" s="116"/>
      <c r="V107" s="116"/>
      <c r="W107" s="116"/>
    </row>
    <row r="108" spans="10:23" ht="39.950000000000003" customHeight="1" x14ac:dyDescent="0.25">
      <c r="T108" s="116"/>
      <c r="U108" s="116"/>
      <c r="V108" s="116"/>
      <c r="W108" s="116"/>
    </row>
    <row r="109" spans="10:23" ht="39.950000000000003" customHeight="1" x14ac:dyDescent="0.25">
      <c r="T109" s="116"/>
      <c r="U109" s="116"/>
      <c r="V109" s="116"/>
      <c r="W109" s="116"/>
    </row>
    <row r="110" spans="10:23" ht="39.950000000000003" customHeight="1" x14ac:dyDescent="0.25">
      <c r="T110" s="116"/>
      <c r="U110" s="116"/>
      <c r="V110" s="116"/>
      <c r="W110" s="116"/>
    </row>
    <row r="111" spans="10:23" ht="39.950000000000003" customHeight="1" x14ac:dyDescent="0.25">
      <c r="T111" s="116"/>
      <c r="U111" s="116"/>
      <c r="V111" s="116"/>
      <c r="W111" s="116"/>
    </row>
    <row r="112" spans="10:23" ht="39.950000000000003" customHeight="1" x14ac:dyDescent="0.25">
      <c r="T112" s="116"/>
      <c r="U112" s="116"/>
      <c r="V112" s="116"/>
      <c r="W112" s="116"/>
    </row>
    <row r="113" spans="20:23" ht="39.950000000000003" customHeight="1" x14ac:dyDescent="0.25">
      <c r="T113" s="116"/>
      <c r="U113" s="116"/>
      <c r="V113" s="116"/>
      <c r="W113" s="116"/>
    </row>
    <row r="114" spans="20:23" ht="39.950000000000003" customHeight="1" x14ac:dyDescent="0.25">
      <c r="T114" s="116"/>
      <c r="U114" s="116"/>
      <c r="V114" s="116"/>
      <c r="W114" s="116"/>
    </row>
    <row r="115" spans="20:23" ht="39.950000000000003" customHeight="1" x14ac:dyDescent="0.25">
      <c r="T115" s="116"/>
      <c r="U115" s="116"/>
      <c r="V115" s="116"/>
      <c r="W115" s="116"/>
    </row>
    <row r="116" spans="20:23" ht="39.950000000000003" customHeight="1" x14ac:dyDescent="0.25">
      <c r="T116" s="116"/>
      <c r="U116" s="117"/>
      <c r="V116" s="118"/>
      <c r="W116" s="119"/>
    </row>
    <row r="117" spans="20:23" ht="39.950000000000003" customHeight="1" x14ac:dyDescent="0.25">
      <c r="T117" s="114"/>
      <c r="U117" s="114"/>
      <c r="V117" s="114"/>
      <c r="W117" s="115"/>
    </row>
    <row r="118" spans="20:23" ht="39.950000000000003" customHeight="1" x14ac:dyDescent="0.25">
      <c r="T118" s="70"/>
      <c r="U118" s="70"/>
      <c r="V118" s="70"/>
      <c r="W118" s="73"/>
    </row>
    <row r="119" spans="20:23" ht="39.950000000000003" customHeight="1" x14ac:dyDescent="0.25">
      <c r="T119" s="70"/>
      <c r="U119" s="70"/>
      <c r="V119" s="70"/>
      <c r="W119" s="73"/>
    </row>
    <row r="120" spans="20:23" ht="39.950000000000003" customHeight="1" x14ac:dyDescent="0.25">
      <c r="T120" s="70"/>
      <c r="U120" s="70"/>
      <c r="V120" s="70"/>
      <c r="W120" s="73"/>
    </row>
    <row r="121" spans="20:23" ht="39.950000000000003" customHeight="1" x14ac:dyDescent="0.25">
      <c r="T121" s="70"/>
      <c r="U121" s="70"/>
      <c r="V121" s="70"/>
      <c r="W121" s="73"/>
    </row>
    <row r="122" spans="20:23" ht="39.950000000000003" customHeight="1" x14ac:dyDescent="0.25">
      <c r="T122" s="70"/>
      <c r="U122" s="70"/>
      <c r="V122" s="70"/>
      <c r="W122" s="73"/>
    </row>
    <row r="123" spans="20:23" ht="39.950000000000003" customHeight="1" x14ac:dyDescent="0.25">
      <c r="T123" s="70"/>
      <c r="U123" s="70"/>
      <c r="V123" s="70"/>
      <c r="W123" s="73"/>
    </row>
    <row r="124" spans="20:23" ht="39.950000000000003" customHeight="1" x14ac:dyDescent="0.25">
      <c r="T124" s="70"/>
      <c r="U124" s="70"/>
      <c r="V124" s="70"/>
      <c r="W124" s="73"/>
    </row>
    <row r="125" spans="20:23" ht="39.950000000000003" customHeight="1" x14ac:dyDescent="0.25">
      <c r="T125" s="70"/>
      <c r="U125" s="70"/>
      <c r="V125" s="70"/>
      <c r="W125" s="73"/>
    </row>
    <row r="126" spans="20:23" ht="39.950000000000003" customHeight="1" x14ac:dyDescent="0.25">
      <c r="T126" s="70"/>
      <c r="U126" s="70"/>
      <c r="V126" s="70"/>
      <c r="W126" s="73"/>
    </row>
    <row r="127" spans="20:23" ht="39.950000000000003" customHeight="1" x14ac:dyDescent="0.25">
      <c r="T127" s="70"/>
      <c r="U127" s="70"/>
      <c r="V127" s="70"/>
      <c r="W127" s="73"/>
    </row>
    <row r="128" spans="20:23" ht="39.950000000000003" customHeight="1" x14ac:dyDescent="0.25">
      <c r="T128" s="70"/>
      <c r="U128" s="70"/>
      <c r="V128" s="70"/>
      <c r="W128" s="73"/>
    </row>
    <row r="129" spans="20:23" ht="39.950000000000003" customHeight="1" x14ac:dyDescent="0.25">
      <c r="T129" s="70"/>
      <c r="U129" s="70"/>
      <c r="V129" s="70"/>
      <c r="W129" s="73"/>
    </row>
    <row r="130" spans="20:23" ht="39.950000000000003" customHeight="1" x14ac:dyDescent="0.25">
      <c r="T130" s="70"/>
      <c r="U130" s="70"/>
      <c r="V130" s="70"/>
      <c r="W130" s="73"/>
    </row>
    <row r="131" spans="20:23" ht="39.950000000000003" customHeight="1" x14ac:dyDescent="0.25">
      <c r="T131" s="70"/>
      <c r="U131" s="70"/>
      <c r="V131" s="70"/>
      <c r="W131" s="73"/>
    </row>
    <row r="132" spans="20:23" ht="39.950000000000003" customHeight="1" x14ac:dyDescent="0.25">
      <c r="T132" s="70"/>
      <c r="U132" s="70"/>
      <c r="V132" s="70"/>
      <c r="W132" s="73"/>
    </row>
    <row r="133" spans="20:23" ht="39.950000000000003" customHeight="1" x14ac:dyDescent="0.25">
      <c r="T133" s="70"/>
      <c r="U133" s="70"/>
      <c r="V133" s="70"/>
      <c r="W133" s="73"/>
    </row>
    <row r="134" spans="20:23" ht="39.950000000000003" customHeight="1" x14ac:dyDescent="0.25">
      <c r="T134" s="70"/>
      <c r="U134" s="70"/>
      <c r="V134" s="70"/>
      <c r="W134" s="73"/>
    </row>
    <row r="135" spans="20:23" ht="39.950000000000003" customHeight="1" x14ac:dyDescent="0.25">
      <c r="T135" s="70"/>
      <c r="U135" s="70"/>
      <c r="V135" s="70"/>
      <c r="W135" s="73"/>
    </row>
    <row r="136" spans="20:23" ht="39.950000000000003" customHeight="1" x14ac:dyDescent="0.25">
      <c r="T136" s="70"/>
      <c r="U136" s="70"/>
      <c r="V136" s="70"/>
      <c r="W136" s="73"/>
    </row>
  </sheetData>
  <autoFilter ref="A3:S3" xr:uid="{00000000-0001-0000-0900-000000000000}"/>
  <mergeCells count="25">
    <mergeCell ref="B24:B26"/>
    <mergeCell ref="J1:S1"/>
    <mergeCell ref="A2:S2"/>
    <mergeCell ref="C1:H1"/>
    <mergeCell ref="A1:B1"/>
    <mergeCell ref="A6:A7"/>
    <mergeCell ref="B6:B7"/>
    <mergeCell ref="A8:A16"/>
    <mergeCell ref="B8:B16"/>
    <mergeCell ref="A46:A49"/>
    <mergeCell ref="B46:B49"/>
    <mergeCell ref="A50:A57"/>
    <mergeCell ref="B50:B57"/>
    <mergeCell ref="T2:W2"/>
    <mergeCell ref="A27:A33"/>
    <mergeCell ref="B27:B33"/>
    <mergeCell ref="A34:A40"/>
    <mergeCell ref="B34:B40"/>
    <mergeCell ref="A42:A44"/>
    <mergeCell ref="B42:B44"/>
    <mergeCell ref="A17:A19"/>
    <mergeCell ref="B17:B19"/>
    <mergeCell ref="A21:A23"/>
    <mergeCell ref="B21:B23"/>
    <mergeCell ref="A24:A26"/>
  </mergeCells>
  <conditionalFormatting sqref="O4:O58">
    <cfRule type="cellIs" dxfId="2" priority="1" operator="less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CE42-A8AC-4AC4-919D-D3137547F7AD}">
  <sheetPr>
    <tabColor theme="3" tint="0.39997558519241921"/>
  </sheetPr>
  <dimension ref="A1:AN58"/>
  <sheetViews>
    <sheetView topLeftCell="I16" zoomScale="80" zoomScaleNormal="80" workbookViewId="0">
      <selection activeCell="AA6" sqref="AA6"/>
    </sheetView>
  </sheetViews>
  <sheetFormatPr defaultColWidth="9.7109375" defaultRowHeight="39.950000000000003" customHeight="1" x14ac:dyDescent="0.25"/>
  <cols>
    <col min="1" max="1" width="10" style="1" customWidth="1"/>
    <col min="2" max="6" width="27.42578125" style="1" customWidth="1"/>
    <col min="7" max="7" width="18.42578125" style="15" customWidth="1"/>
    <col min="8" max="8" width="15.85546875" style="1" customWidth="1"/>
    <col min="9" max="9" width="13.5703125" style="1" customWidth="1"/>
    <col min="10" max="10" width="14.7109375" style="1" customWidth="1"/>
    <col min="11" max="11" width="12.5703125" style="4" customWidth="1"/>
    <col min="12" max="13" width="13.28515625" style="16" customWidth="1"/>
    <col min="14" max="14" width="18.5703125" style="16" bestFit="1" customWidth="1"/>
    <col min="15" max="16" width="13.28515625" style="16" customWidth="1"/>
    <col min="17" max="17" width="18.5703125" style="16" bestFit="1" customWidth="1"/>
    <col min="18" max="19" width="13.28515625" style="16" customWidth="1"/>
    <col min="20" max="20" width="18.5703125" style="16" bestFit="1" customWidth="1"/>
    <col min="21" max="22" width="13.28515625" style="16" customWidth="1"/>
    <col min="23" max="23" width="18.5703125" style="16" bestFit="1" customWidth="1"/>
    <col min="24" max="26" width="13.28515625" style="16" customWidth="1"/>
    <col min="27" max="27" width="18.85546875" style="5" bestFit="1" customWidth="1"/>
    <col min="28" max="29" width="16" style="2" customWidth="1"/>
    <col min="30" max="39" width="14.42578125" style="2" customWidth="1"/>
    <col min="40" max="40" width="14.5703125" style="2" bestFit="1" customWidth="1"/>
    <col min="41" max="16384" width="9.7109375" style="2"/>
  </cols>
  <sheetData>
    <row r="1" spans="1:40" ht="60.95" customHeight="1" x14ac:dyDescent="0.25">
      <c r="A1" s="286" t="s">
        <v>713</v>
      </c>
      <c r="B1" s="287"/>
      <c r="C1" s="189"/>
      <c r="D1" s="189"/>
      <c r="E1" s="189"/>
      <c r="F1" s="189"/>
      <c r="G1" s="288" t="s">
        <v>468</v>
      </c>
      <c r="H1" s="289"/>
      <c r="I1" s="289"/>
      <c r="J1" s="290"/>
      <c r="K1" s="286" t="s">
        <v>617</v>
      </c>
      <c r="L1" s="291"/>
      <c r="M1" s="291"/>
      <c r="N1" s="291"/>
      <c r="O1" s="291"/>
      <c r="P1" s="291"/>
      <c r="Q1" s="291"/>
      <c r="R1" s="291"/>
      <c r="S1" s="291"/>
      <c r="T1" s="291"/>
      <c r="U1" s="291"/>
      <c r="V1" s="291"/>
      <c r="W1" s="291"/>
      <c r="X1" s="291"/>
      <c r="Y1" s="291"/>
      <c r="Z1" s="291"/>
      <c r="AA1" s="291"/>
      <c r="AB1" s="291"/>
      <c r="AC1" s="291"/>
      <c r="AD1" s="167" t="s">
        <v>725</v>
      </c>
      <c r="AE1" s="167" t="s">
        <v>725</v>
      </c>
      <c r="AF1" s="167" t="s">
        <v>725</v>
      </c>
      <c r="AG1" s="167" t="s">
        <v>725</v>
      </c>
      <c r="AH1" s="167" t="s">
        <v>725</v>
      </c>
      <c r="AI1" s="167" t="s">
        <v>725</v>
      </c>
      <c r="AJ1" s="167" t="s">
        <v>725</v>
      </c>
      <c r="AK1" s="167" t="s">
        <v>725</v>
      </c>
      <c r="AL1" s="167" t="s">
        <v>725</v>
      </c>
      <c r="AM1" s="167" t="s">
        <v>725</v>
      </c>
      <c r="AN1" s="167" t="s">
        <v>725</v>
      </c>
    </row>
    <row r="2" spans="1:40" ht="29.25" customHeight="1" thickBot="1" x14ac:dyDescent="0.3">
      <c r="A2" s="292" t="s">
        <v>462</v>
      </c>
      <c r="B2" s="293"/>
      <c r="C2" s="293"/>
      <c r="D2" s="293"/>
      <c r="E2" s="293"/>
      <c r="F2" s="293"/>
      <c r="G2" s="293"/>
      <c r="H2" s="293"/>
      <c r="I2" s="293"/>
      <c r="J2" s="294"/>
      <c r="K2" s="192"/>
      <c r="L2" s="295" t="s">
        <v>718</v>
      </c>
      <c r="M2" s="296"/>
      <c r="N2" s="297"/>
      <c r="O2" s="298" t="s">
        <v>719</v>
      </c>
      <c r="P2" s="299"/>
      <c r="Q2" s="300"/>
      <c r="R2" s="301" t="s">
        <v>720</v>
      </c>
      <c r="S2" s="302"/>
      <c r="T2" s="303"/>
      <c r="U2" s="304" t="s">
        <v>721</v>
      </c>
      <c r="V2" s="305"/>
      <c r="W2" s="306"/>
      <c r="X2" s="307" t="s">
        <v>717</v>
      </c>
      <c r="Y2" s="308"/>
      <c r="Z2" s="308"/>
      <c r="AA2" s="309"/>
      <c r="AB2" s="310" t="s">
        <v>724</v>
      </c>
      <c r="AC2" s="311"/>
      <c r="AD2" s="168" t="s">
        <v>715</v>
      </c>
      <c r="AE2" s="168" t="s">
        <v>715</v>
      </c>
      <c r="AF2" s="168" t="s">
        <v>715</v>
      </c>
      <c r="AG2" s="168" t="s">
        <v>715</v>
      </c>
      <c r="AH2" s="168" t="s">
        <v>715</v>
      </c>
      <c r="AI2" s="168" t="s">
        <v>715</v>
      </c>
      <c r="AJ2" s="168" t="s">
        <v>715</v>
      </c>
      <c r="AK2" s="168" t="s">
        <v>715</v>
      </c>
      <c r="AL2" s="168" t="s">
        <v>715</v>
      </c>
      <c r="AM2" s="168" t="s">
        <v>715</v>
      </c>
      <c r="AN2" s="168" t="s">
        <v>715</v>
      </c>
    </row>
    <row r="3" spans="1:40" s="3" customFormat="1" ht="46.5" customHeight="1" x14ac:dyDescent="0.2">
      <c r="A3" s="20" t="s">
        <v>13</v>
      </c>
      <c r="B3" s="20" t="s">
        <v>465</v>
      </c>
      <c r="C3" s="21" t="s">
        <v>8</v>
      </c>
      <c r="D3" s="20" t="s">
        <v>13</v>
      </c>
      <c r="E3" s="20" t="s">
        <v>466</v>
      </c>
      <c r="F3" s="20" t="s">
        <v>18</v>
      </c>
      <c r="G3" s="21" t="s">
        <v>25</v>
      </c>
      <c r="H3" s="21" t="s">
        <v>26</v>
      </c>
      <c r="I3" s="21" t="s">
        <v>27</v>
      </c>
      <c r="J3" s="21" t="s">
        <v>10</v>
      </c>
      <c r="K3" s="191" t="s">
        <v>463</v>
      </c>
      <c r="L3" s="170" t="s">
        <v>722</v>
      </c>
      <c r="M3" s="171" t="s">
        <v>716</v>
      </c>
      <c r="N3" s="171" t="s">
        <v>723</v>
      </c>
      <c r="O3" s="172" t="s">
        <v>722</v>
      </c>
      <c r="P3" s="172" t="s">
        <v>716</v>
      </c>
      <c r="Q3" s="172" t="s">
        <v>723</v>
      </c>
      <c r="R3" s="176" t="s">
        <v>722</v>
      </c>
      <c r="S3" s="176" t="s">
        <v>716</v>
      </c>
      <c r="T3" s="176" t="s">
        <v>723</v>
      </c>
      <c r="U3" s="179" t="s">
        <v>722</v>
      </c>
      <c r="V3" s="186" t="s">
        <v>716</v>
      </c>
      <c r="W3" s="180" t="s">
        <v>723</v>
      </c>
      <c r="X3" s="184" t="s">
        <v>722</v>
      </c>
      <c r="Y3" s="184" t="s">
        <v>726</v>
      </c>
      <c r="Z3" s="184" t="s">
        <v>716</v>
      </c>
      <c r="AA3" s="185" t="s">
        <v>723</v>
      </c>
      <c r="AB3" s="190" t="s">
        <v>11</v>
      </c>
      <c r="AC3" s="190" t="s">
        <v>12</v>
      </c>
      <c r="AD3" s="69" t="s">
        <v>714</v>
      </c>
      <c r="AE3" s="69" t="s">
        <v>714</v>
      </c>
      <c r="AF3" s="69" t="s">
        <v>714</v>
      </c>
      <c r="AG3" s="69" t="s">
        <v>714</v>
      </c>
      <c r="AH3" s="69" t="s">
        <v>714</v>
      </c>
      <c r="AI3" s="69" t="s">
        <v>714</v>
      </c>
      <c r="AJ3" s="69" t="s">
        <v>714</v>
      </c>
      <c r="AK3" s="69" t="s">
        <v>714</v>
      </c>
      <c r="AL3" s="69" t="s">
        <v>714</v>
      </c>
      <c r="AM3" s="69" t="s">
        <v>714</v>
      </c>
      <c r="AN3" s="69" t="s">
        <v>714</v>
      </c>
    </row>
    <row r="4" spans="1:40" ht="39.950000000000003" customHeight="1" x14ac:dyDescent="0.25">
      <c r="A4" s="39">
        <v>1</v>
      </c>
      <c r="B4" s="76">
        <v>1</v>
      </c>
      <c r="C4" s="77" t="s">
        <v>470</v>
      </c>
      <c r="D4" s="78">
        <v>1</v>
      </c>
      <c r="E4" s="79" t="s">
        <v>544</v>
      </c>
      <c r="F4" s="80" t="s">
        <v>471</v>
      </c>
      <c r="G4" s="46" t="s">
        <v>472</v>
      </c>
      <c r="H4" s="54" t="s">
        <v>604</v>
      </c>
      <c r="I4" s="38" t="s">
        <v>600</v>
      </c>
      <c r="J4" s="99">
        <v>33903026</v>
      </c>
      <c r="K4" s="111">
        <f>GESTOR!J4</f>
        <v>87</v>
      </c>
      <c r="L4" s="173">
        <f>IF(ROUNDDOWN($K4*0.5,0)&gt;$AA4,$AA4+M4,ROUNDDOWN($K4*0.5,0))</f>
        <v>43</v>
      </c>
      <c r="M4" s="169">
        <f>SUMIF($AD$2:$AN$2,$L$2,AD4:AN4)</f>
        <v>0</v>
      </c>
      <c r="N4" s="169">
        <f>L4-M4</f>
        <v>43</v>
      </c>
      <c r="O4" s="174">
        <f>IF(ROUNDDOWN($K4*0.5,0)&gt;$AA4,$AA4+P4,ROUNDDOWN($K4*0.5,0))</f>
        <v>43</v>
      </c>
      <c r="P4" s="175">
        <f>SUMIF($AD$2:$AN$2,$O$2,AD4:AN4)</f>
        <v>0</v>
      </c>
      <c r="Q4" s="175">
        <f>O4-P4</f>
        <v>43</v>
      </c>
      <c r="R4" s="177">
        <f>IF(ROUNDDOWN($K4*0.5,0)&gt;$AA4,$AA4+S4,ROUNDDOWN($K4*0.5,0))</f>
        <v>43</v>
      </c>
      <c r="S4" s="178">
        <f>SUMIF($AD$2:$AN$2,$R$2,AD4:AN4)</f>
        <v>0</v>
      </c>
      <c r="T4" s="178">
        <f>R4-S4</f>
        <v>43</v>
      </c>
      <c r="U4" s="181">
        <f>IF(ROUNDDOWN($K4*0.5,0)&gt;$AA4,$AA4+V4,ROUNDDOWN($K4*0.5,0))</f>
        <v>43</v>
      </c>
      <c r="V4" s="182">
        <f>SUMIF($AD$2:$AN$2,$U$2,AD4:AN4)</f>
        <v>0</v>
      </c>
      <c r="W4" s="183">
        <f>U4-V4</f>
        <v>43</v>
      </c>
      <c r="X4" s="187">
        <f>K4*2</f>
        <v>174</v>
      </c>
      <c r="Y4" s="193">
        <f>GESTOR!N4</f>
        <v>0</v>
      </c>
      <c r="Z4" s="193">
        <f>(SUM(AD4:AN4))</f>
        <v>0</v>
      </c>
      <c r="AA4" s="188">
        <f>X4-Z4-Y4</f>
        <v>174</v>
      </c>
      <c r="AB4" s="9">
        <v>54</v>
      </c>
      <c r="AC4" s="9">
        <f t="shared" ref="AC4:AC35" si="0">AB4*K4</f>
        <v>4698</v>
      </c>
      <c r="AD4" s="71"/>
      <c r="AE4" s="71"/>
      <c r="AF4" s="71"/>
      <c r="AG4" s="71"/>
      <c r="AH4" s="71"/>
      <c r="AI4" s="71"/>
      <c r="AJ4" s="71"/>
      <c r="AK4" s="71"/>
      <c r="AL4" s="71"/>
      <c r="AM4" s="71"/>
      <c r="AN4" s="71"/>
    </row>
    <row r="5" spans="1:40" ht="39.950000000000003" customHeight="1" x14ac:dyDescent="0.25">
      <c r="A5" s="39">
        <v>2</v>
      </c>
      <c r="B5" s="81">
        <v>2</v>
      </c>
      <c r="C5" s="82" t="s">
        <v>473</v>
      </c>
      <c r="D5" s="83">
        <v>2</v>
      </c>
      <c r="E5" s="84" t="s">
        <v>545</v>
      </c>
      <c r="F5" s="85" t="s">
        <v>474</v>
      </c>
      <c r="G5" s="86" t="s">
        <v>475</v>
      </c>
      <c r="H5" s="54">
        <v>105961017</v>
      </c>
      <c r="I5" s="38" t="s">
        <v>600</v>
      </c>
      <c r="J5" s="100">
        <v>33903017</v>
      </c>
      <c r="K5" s="111">
        <f>GESTOR!J5</f>
        <v>385</v>
      </c>
      <c r="L5" s="173">
        <f t="shared" ref="L5:L58" si="1">IF(ROUNDDOWN($K5*0.5,0)&gt;$AA5,$AA5+M5,ROUNDDOWN($K5*0.5,0))</f>
        <v>192</v>
      </c>
      <c r="M5" s="169">
        <f t="shared" ref="M5:M58" si="2">SUMIF($AD$2:$AN$2,$L$2,AD5:AN5)</f>
        <v>0</v>
      </c>
      <c r="N5" s="169">
        <f t="shared" ref="N5:N58" si="3">L5-M5</f>
        <v>192</v>
      </c>
      <c r="O5" s="174">
        <f t="shared" ref="O5:O58" si="4">IF(ROUNDDOWN($K5*0.5,0)&gt;$AA5,$AA5+P5,ROUNDDOWN($K5*0.5,0))</f>
        <v>192</v>
      </c>
      <c r="P5" s="175">
        <f t="shared" ref="P5:P58" si="5">SUMIF($AD$2:$AN$2,$O$2,AD5:AN5)</f>
        <v>0</v>
      </c>
      <c r="Q5" s="175">
        <f t="shared" ref="Q5:Q58" si="6">O5-P5</f>
        <v>192</v>
      </c>
      <c r="R5" s="177">
        <f t="shared" ref="R5:R58" si="7">IF(ROUNDDOWN($K5*0.5,0)&gt;$AA5,$AA5+S5,ROUNDDOWN($K5*0.5,0))</f>
        <v>192</v>
      </c>
      <c r="S5" s="178">
        <f t="shared" ref="S5:S58" si="8">SUMIF($AD$2:$AN$2,$R$2,AD5:AN5)</f>
        <v>0</v>
      </c>
      <c r="T5" s="178">
        <f t="shared" ref="T5:T58" si="9">R5-S5</f>
        <v>192</v>
      </c>
      <c r="U5" s="181">
        <f t="shared" ref="U5:U58" si="10">IF(ROUNDDOWN($K5*0.5,0)&gt;$AA5,$AA5+V5,ROUNDDOWN($K5*0.5,0))</f>
        <v>192</v>
      </c>
      <c r="V5" s="182">
        <f t="shared" ref="V5:V58" si="11">SUMIF($AD$2:$AN$2,$U$2,AD5:AN5)</f>
        <v>0</v>
      </c>
      <c r="W5" s="183">
        <f t="shared" ref="W5:W58" si="12">U5-V5</f>
        <v>192</v>
      </c>
      <c r="X5" s="187">
        <f t="shared" ref="X5:X58" si="13">K5*2</f>
        <v>770</v>
      </c>
      <c r="Y5" s="193">
        <f>GESTOR!N5</f>
        <v>0</v>
      </c>
      <c r="Z5" s="193">
        <f t="shared" ref="Z5:Z58" si="14">(SUM(AD5:AN5))</f>
        <v>0</v>
      </c>
      <c r="AA5" s="188">
        <f t="shared" ref="AA5:AA58" si="15">X5-Z5-Y5</f>
        <v>770</v>
      </c>
      <c r="AB5" s="9">
        <v>1262.5999999999999</v>
      </c>
      <c r="AC5" s="9">
        <f t="shared" si="0"/>
        <v>486100.99999999994</v>
      </c>
      <c r="AD5" s="71"/>
      <c r="AE5" s="71"/>
      <c r="AF5" s="71"/>
      <c r="AG5" s="71"/>
      <c r="AH5" s="71"/>
      <c r="AI5" s="71"/>
      <c r="AJ5" s="71"/>
      <c r="AK5" s="71"/>
      <c r="AL5" s="71"/>
      <c r="AM5" s="71"/>
      <c r="AN5" s="71"/>
    </row>
    <row r="6" spans="1:40" ht="39.950000000000003" customHeight="1" x14ac:dyDescent="0.25">
      <c r="A6" s="39">
        <v>3</v>
      </c>
      <c r="B6" s="252">
        <v>3</v>
      </c>
      <c r="C6" s="254" t="s">
        <v>476</v>
      </c>
      <c r="D6" s="78">
        <v>3</v>
      </c>
      <c r="E6" s="67" t="s">
        <v>546</v>
      </c>
      <c r="F6" s="68" t="s">
        <v>477</v>
      </c>
      <c r="G6" s="46" t="s">
        <v>475</v>
      </c>
      <c r="H6" s="54" t="s">
        <v>605</v>
      </c>
      <c r="I6" s="38" t="s">
        <v>600</v>
      </c>
      <c r="J6" s="99">
        <v>33903017</v>
      </c>
      <c r="K6" s="111">
        <f>GESTOR!J6</f>
        <v>484</v>
      </c>
      <c r="L6" s="173">
        <f t="shared" si="1"/>
        <v>242</v>
      </c>
      <c r="M6" s="169">
        <f t="shared" si="2"/>
        <v>0</v>
      </c>
      <c r="N6" s="169">
        <f t="shared" si="3"/>
        <v>242</v>
      </c>
      <c r="O6" s="174">
        <f t="shared" si="4"/>
        <v>242</v>
      </c>
      <c r="P6" s="175">
        <f>SUMIF($AD$2:$AN$2,$O$2,AD6:AN6)</f>
        <v>0</v>
      </c>
      <c r="Q6" s="175">
        <f t="shared" si="6"/>
        <v>242</v>
      </c>
      <c r="R6" s="177">
        <f t="shared" si="7"/>
        <v>242</v>
      </c>
      <c r="S6" s="178">
        <f t="shared" si="8"/>
        <v>0</v>
      </c>
      <c r="T6" s="178">
        <f t="shared" si="9"/>
        <v>242</v>
      </c>
      <c r="U6" s="181">
        <f t="shared" si="10"/>
        <v>242</v>
      </c>
      <c r="V6" s="182">
        <f t="shared" si="11"/>
        <v>0</v>
      </c>
      <c r="W6" s="183">
        <f t="shared" si="12"/>
        <v>242</v>
      </c>
      <c r="X6" s="187">
        <f t="shared" si="13"/>
        <v>968</v>
      </c>
      <c r="Y6" s="193">
        <f>GESTOR!N6</f>
        <v>0</v>
      </c>
      <c r="Z6" s="193">
        <f t="shared" si="14"/>
        <v>0</v>
      </c>
      <c r="AA6" s="188">
        <f t="shared" si="15"/>
        <v>968</v>
      </c>
      <c r="AB6" s="9">
        <v>70.59</v>
      </c>
      <c r="AC6" s="9">
        <f t="shared" si="0"/>
        <v>34165.560000000005</v>
      </c>
      <c r="AD6" s="71"/>
      <c r="AE6" s="71"/>
      <c r="AF6" s="71"/>
      <c r="AG6" s="71"/>
      <c r="AH6" s="71"/>
      <c r="AI6" s="71"/>
      <c r="AJ6" s="71"/>
      <c r="AK6" s="71"/>
      <c r="AL6" s="71"/>
      <c r="AM6" s="71"/>
      <c r="AN6" s="71"/>
    </row>
    <row r="7" spans="1:40" ht="39.950000000000003" customHeight="1" x14ac:dyDescent="0.25">
      <c r="A7" s="39">
        <v>4</v>
      </c>
      <c r="B7" s="257"/>
      <c r="C7" s="256"/>
      <c r="D7" s="78">
        <v>4</v>
      </c>
      <c r="E7" s="67" t="s">
        <v>547</v>
      </c>
      <c r="F7" s="68" t="s">
        <v>478</v>
      </c>
      <c r="G7" s="46" t="s">
        <v>479</v>
      </c>
      <c r="H7" s="54">
        <v>25097009</v>
      </c>
      <c r="I7" s="38" t="s">
        <v>600</v>
      </c>
      <c r="J7" s="99">
        <v>33903017</v>
      </c>
      <c r="K7" s="111">
        <f>GESTOR!J7</f>
        <v>854</v>
      </c>
      <c r="L7" s="173">
        <f t="shared" si="1"/>
        <v>427</v>
      </c>
      <c r="M7" s="169">
        <f t="shared" si="2"/>
        <v>0</v>
      </c>
      <c r="N7" s="169">
        <f t="shared" si="3"/>
        <v>427</v>
      </c>
      <c r="O7" s="174">
        <f t="shared" si="4"/>
        <v>427</v>
      </c>
      <c r="P7" s="175">
        <f t="shared" si="5"/>
        <v>0</v>
      </c>
      <c r="Q7" s="175">
        <f t="shared" si="6"/>
        <v>427</v>
      </c>
      <c r="R7" s="177">
        <f t="shared" si="7"/>
        <v>427</v>
      </c>
      <c r="S7" s="178">
        <f t="shared" si="8"/>
        <v>0</v>
      </c>
      <c r="T7" s="178">
        <f t="shared" si="9"/>
        <v>427</v>
      </c>
      <c r="U7" s="181">
        <f t="shared" si="10"/>
        <v>427</v>
      </c>
      <c r="V7" s="182">
        <f t="shared" si="11"/>
        <v>0</v>
      </c>
      <c r="W7" s="183">
        <f t="shared" si="12"/>
        <v>427</v>
      </c>
      <c r="X7" s="187">
        <f t="shared" si="13"/>
        <v>1708</v>
      </c>
      <c r="Y7" s="193">
        <f>GESTOR!N7</f>
        <v>0</v>
      </c>
      <c r="Z7" s="193">
        <f t="shared" si="14"/>
        <v>0</v>
      </c>
      <c r="AA7" s="188">
        <f t="shared" si="15"/>
        <v>1708</v>
      </c>
      <c r="AB7" s="9">
        <v>2050</v>
      </c>
      <c r="AC7" s="9">
        <f t="shared" si="0"/>
        <v>1750700</v>
      </c>
      <c r="AD7" s="71"/>
      <c r="AE7" s="71"/>
      <c r="AF7" s="71"/>
      <c r="AG7" s="71"/>
      <c r="AH7" s="71"/>
      <c r="AI7" s="71"/>
      <c r="AJ7" s="71"/>
      <c r="AK7" s="71"/>
      <c r="AL7" s="71"/>
      <c r="AM7" s="71"/>
      <c r="AN7" s="71"/>
    </row>
    <row r="8" spans="1:40" ht="39.950000000000003" customHeight="1" x14ac:dyDescent="0.25">
      <c r="A8" s="39">
        <v>5</v>
      </c>
      <c r="B8" s="247">
        <v>4</v>
      </c>
      <c r="C8" s="249" t="s">
        <v>480</v>
      </c>
      <c r="D8" s="83">
        <v>5</v>
      </c>
      <c r="E8" s="84" t="s">
        <v>548</v>
      </c>
      <c r="F8" s="85" t="s">
        <v>481</v>
      </c>
      <c r="G8" s="86" t="s">
        <v>475</v>
      </c>
      <c r="H8" s="54">
        <v>77500014</v>
      </c>
      <c r="I8" s="38" t="s">
        <v>600</v>
      </c>
      <c r="J8" s="100">
        <v>33903017</v>
      </c>
      <c r="K8" s="111">
        <f>GESTOR!J8</f>
        <v>601</v>
      </c>
      <c r="L8" s="173">
        <f t="shared" si="1"/>
        <v>300</v>
      </c>
      <c r="M8" s="169">
        <f t="shared" si="2"/>
        <v>0</v>
      </c>
      <c r="N8" s="169">
        <f t="shared" si="3"/>
        <v>300</v>
      </c>
      <c r="O8" s="174">
        <f t="shared" si="4"/>
        <v>300</v>
      </c>
      <c r="P8" s="175">
        <f t="shared" si="5"/>
        <v>0</v>
      </c>
      <c r="Q8" s="175">
        <f t="shared" si="6"/>
        <v>300</v>
      </c>
      <c r="R8" s="177">
        <f t="shared" si="7"/>
        <v>300</v>
      </c>
      <c r="S8" s="178">
        <f t="shared" si="8"/>
        <v>0</v>
      </c>
      <c r="T8" s="178">
        <f t="shared" si="9"/>
        <v>300</v>
      </c>
      <c r="U8" s="181">
        <f t="shared" si="10"/>
        <v>300</v>
      </c>
      <c r="V8" s="182">
        <f t="shared" si="11"/>
        <v>0</v>
      </c>
      <c r="W8" s="183">
        <f t="shared" si="12"/>
        <v>300</v>
      </c>
      <c r="X8" s="187">
        <f t="shared" si="13"/>
        <v>1202</v>
      </c>
      <c r="Y8" s="193">
        <f>GESTOR!N8</f>
        <v>0</v>
      </c>
      <c r="Z8" s="193">
        <f t="shared" si="14"/>
        <v>0</v>
      </c>
      <c r="AA8" s="188">
        <f t="shared" si="15"/>
        <v>1202</v>
      </c>
      <c r="AB8" s="9">
        <v>1426.25</v>
      </c>
      <c r="AC8" s="9">
        <f t="shared" si="0"/>
        <v>857176.25</v>
      </c>
      <c r="AD8" s="71"/>
      <c r="AE8" s="71"/>
      <c r="AF8" s="71"/>
      <c r="AG8" s="71"/>
      <c r="AH8" s="71"/>
      <c r="AI8" s="71"/>
      <c r="AJ8" s="71"/>
      <c r="AK8" s="71"/>
      <c r="AL8" s="71"/>
      <c r="AM8" s="71"/>
      <c r="AN8" s="71"/>
    </row>
    <row r="9" spans="1:40" ht="39.950000000000003" customHeight="1" x14ac:dyDescent="0.25">
      <c r="A9" s="39">
        <v>6</v>
      </c>
      <c r="B9" s="248"/>
      <c r="C9" s="250"/>
      <c r="D9" s="83">
        <v>6</v>
      </c>
      <c r="E9" s="87" t="s">
        <v>549</v>
      </c>
      <c r="F9" s="88" t="s">
        <v>482</v>
      </c>
      <c r="G9" s="89" t="s">
        <v>483</v>
      </c>
      <c r="H9" s="54">
        <v>77500014</v>
      </c>
      <c r="I9" s="38" t="s">
        <v>600</v>
      </c>
      <c r="J9" s="100" t="s">
        <v>603</v>
      </c>
      <c r="K9" s="111">
        <f>GESTOR!J9</f>
        <v>121</v>
      </c>
      <c r="L9" s="173">
        <f t="shared" si="1"/>
        <v>60</v>
      </c>
      <c r="M9" s="169">
        <f t="shared" si="2"/>
        <v>0</v>
      </c>
      <c r="N9" s="169">
        <f t="shared" si="3"/>
        <v>60</v>
      </c>
      <c r="O9" s="174">
        <f t="shared" si="4"/>
        <v>60</v>
      </c>
      <c r="P9" s="175">
        <f t="shared" si="5"/>
        <v>0</v>
      </c>
      <c r="Q9" s="175">
        <f t="shared" si="6"/>
        <v>60</v>
      </c>
      <c r="R9" s="177">
        <f t="shared" si="7"/>
        <v>60</v>
      </c>
      <c r="S9" s="178">
        <f t="shared" si="8"/>
        <v>0</v>
      </c>
      <c r="T9" s="178">
        <f t="shared" si="9"/>
        <v>60</v>
      </c>
      <c r="U9" s="181">
        <f t="shared" si="10"/>
        <v>60</v>
      </c>
      <c r="V9" s="182">
        <f t="shared" si="11"/>
        <v>0</v>
      </c>
      <c r="W9" s="183">
        <f t="shared" si="12"/>
        <v>60</v>
      </c>
      <c r="X9" s="187">
        <f t="shared" si="13"/>
        <v>242</v>
      </c>
      <c r="Y9" s="193">
        <f>GESTOR!N9</f>
        <v>0</v>
      </c>
      <c r="Z9" s="193">
        <f t="shared" si="14"/>
        <v>0</v>
      </c>
      <c r="AA9" s="188">
        <f t="shared" si="15"/>
        <v>242</v>
      </c>
      <c r="AB9" s="9">
        <v>12556.89</v>
      </c>
      <c r="AC9" s="9">
        <f t="shared" si="0"/>
        <v>1519383.69</v>
      </c>
      <c r="AD9" s="71"/>
      <c r="AE9" s="71"/>
      <c r="AF9" s="71"/>
      <c r="AG9" s="71"/>
      <c r="AH9" s="71"/>
      <c r="AI9" s="71"/>
      <c r="AJ9" s="71"/>
      <c r="AK9" s="71"/>
      <c r="AL9" s="71"/>
      <c r="AM9" s="71"/>
      <c r="AN9" s="71"/>
    </row>
    <row r="10" spans="1:40" ht="39.950000000000003" customHeight="1" x14ac:dyDescent="0.25">
      <c r="A10" s="39">
        <v>7</v>
      </c>
      <c r="B10" s="248"/>
      <c r="C10" s="250"/>
      <c r="D10" s="83">
        <v>7</v>
      </c>
      <c r="E10" s="90" t="s">
        <v>550</v>
      </c>
      <c r="F10" s="88" t="s">
        <v>484</v>
      </c>
      <c r="G10" s="89" t="s">
        <v>483</v>
      </c>
      <c r="H10" s="54">
        <v>77500014</v>
      </c>
      <c r="I10" s="38" t="s">
        <v>600</v>
      </c>
      <c r="J10" s="100" t="s">
        <v>603</v>
      </c>
      <c r="K10" s="111">
        <f>GESTOR!J10</f>
        <v>218</v>
      </c>
      <c r="L10" s="173">
        <f t="shared" si="1"/>
        <v>109</v>
      </c>
      <c r="M10" s="169">
        <f t="shared" si="2"/>
        <v>0</v>
      </c>
      <c r="N10" s="169">
        <f t="shared" si="3"/>
        <v>109</v>
      </c>
      <c r="O10" s="174">
        <f t="shared" si="4"/>
        <v>109</v>
      </c>
      <c r="P10" s="175">
        <f t="shared" si="5"/>
        <v>0</v>
      </c>
      <c r="Q10" s="175">
        <f t="shared" si="6"/>
        <v>109</v>
      </c>
      <c r="R10" s="177">
        <f t="shared" si="7"/>
        <v>109</v>
      </c>
      <c r="S10" s="178">
        <f t="shared" si="8"/>
        <v>0</v>
      </c>
      <c r="T10" s="178">
        <f t="shared" si="9"/>
        <v>109</v>
      </c>
      <c r="U10" s="181">
        <f t="shared" si="10"/>
        <v>109</v>
      </c>
      <c r="V10" s="182">
        <f t="shared" si="11"/>
        <v>0</v>
      </c>
      <c r="W10" s="183">
        <f t="shared" si="12"/>
        <v>109</v>
      </c>
      <c r="X10" s="187">
        <f t="shared" si="13"/>
        <v>436</v>
      </c>
      <c r="Y10" s="193">
        <f>GESTOR!N10</f>
        <v>0</v>
      </c>
      <c r="Z10" s="193">
        <f t="shared" si="14"/>
        <v>0</v>
      </c>
      <c r="AA10" s="188">
        <f t="shared" si="15"/>
        <v>436</v>
      </c>
      <c r="AB10" s="9">
        <v>1170</v>
      </c>
      <c r="AC10" s="9">
        <f t="shared" si="0"/>
        <v>255060</v>
      </c>
      <c r="AD10" s="71"/>
      <c r="AE10" s="71"/>
      <c r="AF10" s="71"/>
      <c r="AG10" s="71"/>
      <c r="AH10" s="71"/>
      <c r="AI10" s="71"/>
      <c r="AJ10" s="71"/>
      <c r="AK10" s="71"/>
      <c r="AL10" s="71"/>
      <c r="AM10" s="71"/>
      <c r="AN10" s="71"/>
    </row>
    <row r="11" spans="1:40" ht="39.950000000000003" customHeight="1" x14ac:dyDescent="0.25">
      <c r="A11" s="39">
        <v>8</v>
      </c>
      <c r="B11" s="248"/>
      <c r="C11" s="250"/>
      <c r="D11" s="83">
        <v>8</v>
      </c>
      <c r="E11" s="91" t="s">
        <v>551</v>
      </c>
      <c r="F11" s="88" t="s">
        <v>485</v>
      </c>
      <c r="G11" s="86" t="s">
        <v>475</v>
      </c>
      <c r="H11" s="54">
        <v>125377006</v>
      </c>
      <c r="I11" s="38" t="s">
        <v>600</v>
      </c>
      <c r="J11" s="98">
        <v>33903017</v>
      </c>
      <c r="K11" s="111">
        <f>GESTOR!J11</f>
        <v>263</v>
      </c>
      <c r="L11" s="173">
        <f t="shared" si="1"/>
        <v>131</v>
      </c>
      <c r="M11" s="169">
        <f t="shared" si="2"/>
        <v>0</v>
      </c>
      <c r="N11" s="169">
        <f t="shared" si="3"/>
        <v>131</v>
      </c>
      <c r="O11" s="174">
        <f t="shared" si="4"/>
        <v>131</v>
      </c>
      <c r="P11" s="175">
        <f>SUMIF($AD$2:$AN$2,$O$2,AD11:AN11)</f>
        <v>0</v>
      </c>
      <c r="Q11" s="175">
        <f t="shared" si="6"/>
        <v>131</v>
      </c>
      <c r="R11" s="177">
        <f t="shared" si="7"/>
        <v>131</v>
      </c>
      <c r="S11" s="178">
        <f t="shared" si="8"/>
        <v>0</v>
      </c>
      <c r="T11" s="178">
        <f t="shared" si="9"/>
        <v>131</v>
      </c>
      <c r="U11" s="181">
        <f t="shared" si="10"/>
        <v>131</v>
      </c>
      <c r="V11" s="182">
        <f t="shared" si="11"/>
        <v>0</v>
      </c>
      <c r="W11" s="183">
        <f t="shared" si="12"/>
        <v>131</v>
      </c>
      <c r="X11" s="187">
        <f t="shared" si="13"/>
        <v>526</v>
      </c>
      <c r="Y11" s="193">
        <f>GESTOR!N11</f>
        <v>0</v>
      </c>
      <c r="Z11" s="193">
        <f t="shared" si="14"/>
        <v>0</v>
      </c>
      <c r="AA11" s="188">
        <f t="shared" si="15"/>
        <v>526</v>
      </c>
      <c r="AB11" s="9">
        <v>1617</v>
      </c>
      <c r="AC11" s="9">
        <f t="shared" si="0"/>
        <v>425271</v>
      </c>
      <c r="AD11" s="71"/>
      <c r="AE11" s="71"/>
      <c r="AF11" s="71"/>
      <c r="AG11" s="71"/>
      <c r="AH11" s="71"/>
      <c r="AI11" s="71"/>
      <c r="AJ11" s="71"/>
      <c r="AK11" s="71"/>
      <c r="AL11" s="71"/>
      <c r="AM11" s="71"/>
      <c r="AN11" s="71"/>
    </row>
    <row r="12" spans="1:40" ht="39.950000000000003" customHeight="1" x14ac:dyDescent="0.25">
      <c r="A12" s="39">
        <v>10</v>
      </c>
      <c r="B12" s="248"/>
      <c r="C12" s="250"/>
      <c r="D12" s="83">
        <v>9</v>
      </c>
      <c r="E12" s="87" t="s">
        <v>552</v>
      </c>
      <c r="F12" s="92" t="s">
        <v>486</v>
      </c>
      <c r="G12" s="86" t="s">
        <v>475</v>
      </c>
      <c r="H12" s="54">
        <v>125377006</v>
      </c>
      <c r="I12" s="38" t="s">
        <v>600</v>
      </c>
      <c r="J12" s="98">
        <v>33903017</v>
      </c>
      <c r="K12" s="111">
        <f>GESTOR!J12</f>
        <v>121</v>
      </c>
      <c r="L12" s="173">
        <f t="shared" si="1"/>
        <v>60</v>
      </c>
      <c r="M12" s="169">
        <f t="shared" si="2"/>
        <v>0</v>
      </c>
      <c r="N12" s="169">
        <f t="shared" si="3"/>
        <v>60</v>
      </c>
      <c r="O12" s="174">
        <f t="shared" si="4"/>
        <v>60</v>
      </c>
      <c r="P12" s="175">
        <f t="shared" si="5"/>
        <v>0</v>
      </c>
      <c r="Q12" s="175">
        <f t="shared" si="6"/>
        <v>60</v>
      </c>
      <c r="R12" s="177">
        <f t="shared" si="7"/>
        <v>60</v>
      </c>
      <c r="S12" s="178">
        <f t="shared" si="8"/>
        <v>0</v>
      </c>
      <c r="T12" s="178">
        <f t="shared" si="9"/>
        <v>60</v>
      </c>
      <c r="U12" s="181">
        <f t="shared" si="10"/>
        <v>60</v>
      </c>
      <c r="V12" s="182">
        <f t="shared" si="11"/>
        <v>0</v>
      </c>
      <c r="W12" s="183">
        <f t="shared" si="12"/>
        <v>60</v>
      </c>
      <c r="X12" s="187">
        <f t="shared" si="13"/>
        <v>242</v>
      </c>
      <c r="Y12" s="193">
        <f>GESTOR!N12</f>
        <v>0</v>
      </c>
      <c r="Z12" s="193">
        <f t="shared" si="14"/>
        <v>0</v>
      </c>
      <c r="AA12" s="188">
        <f t="shared" si="15"/>
        <v>242</v>
      </c>
      <c r="AB12" s="9">
        <v>134.99</v>
      </c>
      <c r="AC12" s="9">
        <f t="shared" si="0"/>
        <v>16333.79</v>
      </c>
      <c r="AD12" s="71"/>
      <c r="AE12" s="71"/>
      <c r="AF12" s="71"/>
      <c r="AG12" s="71"/>
      <c r="AH12" s="71"/>
      <c r="AI12" s="71"/>
      <c r="AJ12" s="71"/>
      <c r="AK12" s="71"/>
      <c r="AL12" s="71"/>
      <c r="AM12" s="71"/>
      <c r="AN12" s="71"/>
    </row>
    <row r="13" spans="1:40" ht="39.950000000000003" customHeight="1" x14ac:dyDescent="0.25">
      <c r="A13" s="39">
        <v>11</v>
      </c>
      <c r="B13" s="248"/>
      <c r="C13" s="250"/>
      <c r="D13" s="83">
        <v>10</v>
      </c>
      <c r="E13" s="93" t="s">
        <v>553</v>
      </c>
      <c r="F13" s="92" t="s">
        <v>487</v>
      </c>
      <c r="G13" s="86" t="s">
        <v>475</v>
      </c>
      <c r="H13" s="54">
        <v>125377006</v>
      </c>
      <c r="I13" s="38" t="s">
        <v>600</v>
      </c>
      <c r="J13" s="98">
        <v>33903047</v>
      </c>
      <c r="K13" s="111">
        <f>GESTOR!J13</f>
        <v>77</v>
      </c>
      <c r="L13" s="173">
        <f t="shared" si="1"/>
        <v>38</v>
      </c>
      <c r="M13" s="169">
        <f t="shared" si="2"/>
        <v>0</v>
      </c>
      <c r="N13" s="169">
        <f t="shared" si="3"/>
        <v>38</v>
      </c>
      <c r="O13" s="174">
        <f t="shared" si="4"/>
        <v>38</v>
      </c>
      <c r="P13" s="175">
        <f t="shared" si="5"/>
        <v>0</v>
      </c>
      <c r="Q13" s="175">
        <f t="shared" si="6"/>
        <v>38</v>
      </c>
      <c r="R13" s="177">
        <f t="shared" si="7"/>
        <v>38</v>
      </c>
      <c r="S13" s="178">
        <f t="shared" si="8"/>
        <v>0</v>
      </c>
      <c r="T13" s="178">
        <f t="shared" si="9"/>
        <v>38</v>
      </c>
      <c r="U13" s="181">
        <f t="shared" si="10"/>
        <v>38</v>
      </c>
      <c r="V13" s="182">
        <f t="shared" si="11"/>
        <v>0</v>
      </c>
      <c r="W13" s="183">
        <f t="shared" si="12"/>
        <v>38</v>
      </c>
      <c r="X13" s="187">
        <f t="shared" si="13"/>
        <v>154</v>
      </c>
      <c r="Y13" s="193">
        <f>GESTOR!N13</f>
        <v>0</v>
      </c>
      <c r="Z13" s="193">
        <f t="shared" si="14"/>
        <v>0</v>
      </c>
      <c r="AA13" s="188">
        <f t="shared" si="15"/>
        <v>154</v>
      </c>
      <c r="AB13" s="9">
        <v>860.99</v>
      </c>
      <c r="AC13" s="9">
        <f t="shared" si="0"/>
        <v>66296.23</v>
      </c>
      <c r="AD13" s="71"/>
      <c r="AE13" s="71"/>
      <c r="AF13" s="71"/>
      <c r="AG13" s="71"/>
      <c r="AH13" s="71"/>
      <c r="AI13" s="71"/>
      <c r="AJ13" s="71"/>
      <c r="AK13" s="71"/>
      <c r="AL13" s="71"/>
      <c r="AM13" s="71"/>
      <c r="AN13" s="71"/>
    </row>
    <row r="14" spans="1:40" ht="39.950000000000003" customHeight="1" x14ac:dyDescent="0.25">
      <c r="A14" s="39">
        <v>12</v>
      </c>
      <c r="B14" s="248"/>
      <c r="C14" s="250"/>
      <c r="D14" s="83">
        <v>11</v>
      </c>
      <c r="E14" s="91" t="s">
        <v>554</v>
      </c>
      <c r="F14" s="92" t="s">
        <v>488</v>
      </c>
      <c r="G14" s="86" t="s">
        <v>475</v>
      </c>
      <c r="H14" s="54">
        <v>125377006</v>
      </c>
      <c r="I14" s="38" t="s">
        <v>600</v>
      </c>
      <c r="J14" s="98">
        <v>33903047</v>
      </c>
      <c r="K14" s="111">
        <f>GESTOR!J14</f>
        <v>35</v>
      </c>
      <c r="L14" s="173">
        <f t="shared" si="1"/>
        <v>17</v>
      </c>
      <c r="M14" s="169">
        <f t="shared" si="2"/>
        <v>0</v>
      </c>
      <c r="N14" s="169">
        <f t="shared" si="3"/>
        <v>17</v>
      </c>
      <c r="O14" s="174">
        <f t="shared" si="4"/>
        <v>17</v>
      </c>
      <c r="P14" s="175">
        <f t="shared" si="5"/>
        <v>0</v>
      </c>
      <c r="Q14" s="175">
        <f t="shared" si="6"/>
        <v>17</v>
      </c>
      <c r="R14" s="177">
        <f t="shared" si="7"/>
        <v>17</v>
      </c>
      <c r="S14" s="178">
        <f t="shared" si="8"/>
        <v>0</v>
      </c>
      <c r="T14" s="178">
        <f t="shared" si="9"/>
        <v>17</v>
      </c>
      <c r="U14" s="181">
        <f t="shared" si="10"/>
        <v>17</v>
      </c>
      <c r="V14" s="182">
        <f t="shared" si="11"/>
        <v>0</v>
      </c>
      <c r="W14" s="183">
        <f t="shared" si="12"/>
        <v>17</v>
      </c>
      <c r="X14" s="187">
        <f t="shared" si="13"/>
        <v>70</v>
      </c>
      <c r="Y14" s="193">
        <f>GESTOR!N14</f>
        <v>0</v>
      </c>
      <c r="Z14" s="193">
        <f t="shared" si="14"/>
        <v>0</v>
      </c>
      <c r="AA14" s="188">
        <f t="shared" si="15"/>
        <v>70</v>
      </c>
      <c r="AB14" s="9">
        <v>350</v>
      </c>
      <c r="AC14" s="9">
        <f t="shared" si="0"/>
        <v>12250</v>
      </c>
      <c r="AD14" s="71"/>
      <c r="AE14" s="71"/>
      <c r="AF14" s="71"/>
      <c r="AG14" s="71"/>
      <c r="AH14" s="71"/>
      <c r="AI14" s="71"/>
      <c r="AJ14" s="71"/>
      <c r="AK14" s="71"/>
      <c r="AL14" s="71"/>
      <c r="AM14" s="71"/>
      <c r="AN14" s="71"/>
    </row>
    <row r="15" spans="1:40" ht="39.950000000000003" customHeight="1" x14ac:dyDescent="0.25">
      <c r="A15" s="39">
        <v>14</v>
      </c>
      <c r="B15" s="248"/>
      <c r="C15" s="250"/>
      <c r="D15" s="83">
        <v>12</v>
      </c>
      <c r="E15" s="87" t="s">
        <v>555</v>
      </c>
      <c r="F15" s="88" t="s">
        <v>489</v>
      </c>
      <c r="G15" s="86" t="s">
        <v>475</v>
      </c>
      <c r="H15" s="54">
        <v>504220065</v>
      </c>
      <c r="I15" s="38" t="s">
        <v>600</v>
      </c>
      <c r="J15" s="100" t="s">
        <v>603</v>
      </c>
      <c r="K15" s="111">
        <f>GESTOR!J15</f>
        <v>280</v>
      </c>
      <c r="L15" s="173">
        <f t="shared" si="1"/>
        <v>140</v>
      </c>
      <c r="M15" s="169">
        <f t="shared" si="2"/>
        <v>0</v>
      </c>
      <c r="N15" s="169">
        <f t="shared" si="3"/>
        <v>140</v>
      </c>
      <c r="O15" s="174">
        <f t="shared" si="4"/>
        <v>140</v>
      </c>
      <c r="P15" s="175">
        <f t="shared" si="5"/>
        <v>0</v>
      </c>
      <c r="Q15" s="175">
        <f t="shared" si="6"/>
        <v>140</v>
      </c>
      <c r="R15" s="177">
        <f t="shared" si="7"/>
        <v>140</v>
      </c>
      <c r="S15" s="178">
        <f t="shared" si="8"/>
        <v>0</v>
      </c>
      <c r="T15" s="178">
        <f t="shared" si="9"/>
        <v>140</v>
      </c>
      <c r="U15" s="181">
        <f t="shared" si="10"/>
        <v>140</v>
      </c>
      <c r="V15" s="182">
        <f t="shared" si="11"/>
        <v>0</v>
      </c>
      <c r="W15" s="183">
        <f t="shared" si="12"/>
        <v>140</v>
      </c>
      <c r="X15" s="187">
        <f t="shared" si="13"/>
        <v>560</v>
      </c>
      <c r="Y15" s="193">
        <f>GESTOR!N15</f>
        <v>0</v>
      </c>
      <c r="Z15" s="193">
        <f t="shared" si="14"/>
        <v>0</v>
      </c>
      <c r="AA15" s="188">
        <f t="shared" si="15"/>
        <v>560</v>
      </c>
      <c r="AB15" s="9">
        <v>108.63</v>
      </c>
      <c r="AC15" s="9">
        <f t="shared" si="0"/>
        <v>30416.399999999998</v>
      </c>
      <c r="AD15" s="71"/>
      <c r="AE15" s="71"/>
      <c r="AF15" s="71"/>
      <c r="AG15" s="71"/>
      <c r="AH15" s="71"/>
      <c r="AI15" s="71"/>
      <c r="AJ15" s="71"/>
      <c r="AK15" s="71"/>
      <c r="AL15" s="71"/>
      <c r="AM15" s="71"/>
      <c r="AN15" s="71"/>
    </row>
    <row r="16" spans="1:40" ht="39.950000000000003" customHeight="1" x14ac:dyDescent="0.25">
      <c r="A16" s="39">
        <v>15</v>
      </c>
      <c r="B16" s="248"/>
      <c r="C16" s="251"/>
      <c r="D16" s="83">
        <v>13</v>
      </c>
      <c r="E16" s="93" t="s">
        <v>556</v>
      </c>
      <c r="F16" s="92" t="s">
        <v>490</v>
      </c>
      <c r="G16" s="86" t="s">
        <v>475</v>
      </c>
      <c r="H16" s="54">
        <v>504220065</v>
      </c>
      <c r="I16" s="38" t="s">
        <v>600</v>
      </c>
      <c r="J16" s="100" t="s">
        <v>603</v>
      </c>
      <c r="K16" s="111">
        <f>GESTOR!J16</f>
        <v>216</v>
      </c>
      <c r="L16" s="173">
        <f t="shared" si="1"/>
        <v>108</v>
      </c>
      <c r="M16" s="169">
        <f t="shared" si="2"/>
        <v>0</v>
      </c>
      <c r="N16" s="169">
        <f t="shared" si="3"/>
        <v>108</v>
      </c>
      <c r="O16" s="174">
        <f t="shared" si="4"/>
        <v>108</v>
      </c>
      <c r="P16" s="175">
        <f t="shared" si="5"/>
        <v>0</v>
      </c>
      <c r="Q16" s="175">
        <f t="shared" si="6"/>
        <v>108</v>
      </c>
      <c r="R16" s="177">
        <f t="shared" si="7"/>
        <v>108</v>
      </c>
      <c r="S16" s="178">
        <f t="shared" si="8"/>
        <v>0</v>
      </c>
      <c r="T16" s="178">
        <f t="shared" si="9"/>
        <v>108</v>
      </c>
      <c r="U16" s="181">
        <f t="shared" si="10"/>
        <v>108</v>
      </c>
      <c r="V16" s="182">
        <f t="shared" si="11"/>
        <v>0</v>
      </c>
      <c r="W16" s="183">
        <f t="shared" si="12"/>
        <v>108</v>
      </c>
      <c r="X16" s="187">
        <f t="shared" si="13"/>
        <v>432</v>
      </c>
      <c r="Y16" s="193">
        <f>GESTOR!N16</f>
        <v>0</v>
      </c>
      <c r="Z16" s="193">
        <f t="shared" si="14"/>
        <v>0</v>
      </c>
      <c r="AA16" s="188">
        <f t="shared" si="15"/>
        <v>432</v>
      </c>
      <c r="AB16" s="9">
        <v>112.33</v>
      </c>
      <c r="AC16" s="9">
        <f t="shared" si="0"/>
        <v>24263.279999999999</v>
      </c>
      <c r="AD16" s="71"/>
      <c r="AE16" s="71"/>
      <c r="AF16" s="71"/>
      <c r="AG16" s="71"/>
      <c r="AH16" s="71"/>
      <c r="AI16" s="71"/>
      <c r="AJ16" s="71"/>
      <c r="AK16" s="71"/>
      <c r="AL16" s="71"/>
      <c r="AM16" s="71"/>
      <c r="AN16" s="71"/>
    </row>
    <row r="17" spans="1:40" ht="39.950000000000003" customHeight="1" x14ac:dyDescent="0.25">
      <c r="A17" s="39">
        <v>16</v>
      </c>
      <c r="B17" s="252">
        <v>5</v>
      </c>
      <c r="C17" s="254" t="s">
        <v>491</v>
      </c>
      <c r="D17" s="78">
        <v>14</v>
      </c>
      <c r="E17" s="67" t="s">
        <v>557</v>
      </c>
      <c r="F17" s="68" t="s">
        <v>492</v>
      </c>
      <c r="G17" s="46" t="s">
        <v>475</v>
      </c>
      <c r="H17" s="54">
        <v>79588061</v>
      </c>
      <c r="I17" s="38" t="s">
        <v>600</v>
      </c>
      <c r="J17" s="54">
        <v>33903017</v>
      </c>
      <c r="K17" s="111">
        <f>GESTOR!J17</f>
        <v>195</v>
      </c>
      <c r="L17" s="173">
        <f t="shared" si="1"/>
        <v>97</v>
      </c>
      <c r="M17" s="169">
        <f t="shared" si="2"/>
        <v>0</v>
      </c>
      <c r="N17" s="169">
        <f t="shared" si="3"/>
        <v>97</v>
      </c>
      <c r="O17" s="174">
        <f t="shared" si="4"/>
        <v>97</v>
      </c>
      <c r="P17" s="175">
        <f t="shared" si="5"/>
        <v>0</v>
      </c>
      <c r="Q17" s="175">
        <f t="shared" si="6"/>
        <v>97</v>
      </c>
      <c r="R17" s="177">
        <f t="shared" si="7"/>
        <v>97</v>
      </c>
      <c r="S17" s="178">
        <f t="shared" si="8"/>
        <v>0</v>
      </c>
      <c r="T17" s="178">
        <f t="shared" si="9"/>
        <v>97</v>
      </c>
      <c r="U17" s="181">
        <f t="shared" si="10"/>
        <v>97</v>
      </c>
      <c r="V17" s="182">
        <f t="shared" si="11"/>
        <v>0</v>
      </c>
      <c r="W17" s="183">
        <f t="shared" si="12"/>
        <v>97</v>
      </c>
      <c r="X17" s="187">
        <f t="shared" si="13"/>
        <v>390</v>
      </c>
      <c r="Y17" s="193">
        <f>GESTOR!N17</f>
        <v>0</v>
      </c>
      <c r="Z17" s="193">
        <f t="shared" si="14"/>
        <v>0</v>
      </c>
      <c r="AA17" s="188">
        <f t="shared" si="15"/>
        <v>390</v>
      </c>
      <c r="AB17" s="9">
        <v>256</v>
      </c>
      <c r="AC17" s="9">
        <f t="shared" si="0"/>
        <v>49920</v>
      </c>
      <c r="AD17" s="71"/>
      <c r="AE17" s="71"/>
      <c r="AF17" s="71"/>
      <c r="AG17" s="71"/>
      <c r="AH17" s="71"/>
      <c r="AI17" s="71"/>
      <c r="AJ17" s="71"/>
      <c r="AK17" s="71"/>
      <c r="AL17" s="71"/>
      <c r="AM17" s="71"/>
      <c r="AN17" s="71"/>
    </row>
    <row r="18" spans="1:40" ht="39.950000000000003" customHeight="1" x14ac:dyDescent="0.25">
      <c r="A18" s="39">
        <v>17</v>
      </c>
      <c r="B18" s="257"/>
      <c r="C18" s="255"/>
      <c r="D18" s="78">
        <v>15</v>
      </c>
      <c r="E18" s="67" t="s">
        <v>558</v>
      </c>
      <c r="F18" s="68" t="s">
        <v>493</v>
      </c>
      <c r="G18" s="46" t="s">
        <v>475</v>
      </c>
      <c r="H18" s="54">
        <v>79588061</v>
      </c>
      <c r="I18" s="38" t="s">
        <v>600</v>
      </c>
      <c r="J18" s="54">
        <v>33903017</v>
      </c>
      <c r="K18" s="111">
        <f>GESTOR!J18</f>
        <v>34</v>
      </c>
      <c r="L18" s="173">
        <f t="shared" si="1"/>
        <v>17</v>
      </c>
      <c r="M18" s="169">
        <f t="shared" si="2"/>
        <v>0</v>
      </c>
      <c r="N18" s="169">
        <f t="shared" si="3"/>
        <v>17</v>
      </c>
      <c r="O18" s="174">
        <f t="shared" si="4"/>
        <v>17</v>
      </c>
      <c r="P18" s="175">
        <f t="shared" si="5"/>
        <v>0</v>
      </c>
      <c r="Q18" s="175">
        <f t="shared" si="6"/>
        <v>17</v>
      </c>
      <c r="R18" s="177">
        <f t="shared" si="7"/>
        <v>17</v>
      </c>
      <c r="S18" s="178">
        <f t="shared" si="8"/>
        <v>0</v>
      </c>
      <c r="T18" s="178">
        <f t="shared" si="9"/>
        <v>17</v>
      </c>
      <c r="U18" s="181">
        <f t="shared" si="10"/>
        <v>17</v>
      </c>
      <c r="V18" s="182">
        <f t="shared" si="11"/>
        <v>0</v>
      </c>
      <c r="W18" s="183">
        <f t="shared" si="12"/>
        <v>17</v>
      </c>
      <c r="X18" s="187">
        <f t="shared" si="13"/>
        <v>68</v>
      </c>
      <c r="Y18" s="193">
        <f>GESTOR!N18</f>
        <v>0</v>
      </c>
      <c r="Z18" s="193">
        <f t="shared" si="14"/>
        <v>0</v>
      </c>
      <c r="AA18" s="188">
        <f t="shared" si="15"/>
        <v>68</v>
      </c>
      <c r="AB18" s="9">
        <v>91.9</v>
      </c>
      <c r="AC18" s="9">
        <f t="shared" si="0"/>
        <v>3124.6000000000004</v>
      </c>
      <c r="AD18" s="71"/>
      <c r="AE18" s="71"/>
      <c r="AF18" s="71"/>
      <c r="AG18" s="71"/>
      <c r="AH18" s="71"/>
      <c r="AI18" s="71"/>
      <c r="AJ18" s="71"/>
      <c r="AK18" s="71"/>
      <c r="AL18" s="71"/>
      <c r="AM18" s="71"/>
      <c r="AN18" s="71"/>
    </row>
    <row r="19" spans="1:40" ht="39.950000000000003" customHeight="1" x14ac:dyDescent="0.25">
      <c r="A19" s="39">
        <v>19</v>
      </c>
      <c r="B19" s="257"/>
      <c r="C19" s="256"/>
      <c r="D19" s="78">
        <v>16</v>
      </c>
      <c r="E19" s="67" t="s">
        <v>559</v>
      </c>
      <c r="F19" s="68" t="s">
        <v>494</v>
      </c>
      <c r="G19" s="46" t="s">
        <v>475</v>
      </c>
      <c r="H19" s="54">
        <v>79588061</v>
      </c>
      <c r="I19" s="38" t="s">
        <v>600</v>
      </c>
      <c r="J19" s="54" t="s">
        <v>17</v>
      </c>
      <c r="K19" s="111">
        <f>GESTOR!J19</f>
        <v>106</v>
      </c>
      <c r="L19" s="173">
        <f t="shared" si="1"/>
        <v>53</v>
      </c>
      <c r="M19" s="169">
        <f t="shared" si="2"/>
        <v>0</v>
      </c>
      <c r="N19" s="169">
        <f t="shared" si="3"/>
        <v>53</v>
      </c>
      <c r="O19" s="174">
        <f t="shared" si="4"/>
        <v>53</v>
      </c>
      <c r="P19" s="175">
        <f t="shared" si="5"/>
        <v>0</v>
      </c>
      <c r="Q19" s="175">
        <f t="shared" si="6"/>
        <v>53</v>
      </c>
      <c r="R19" s="177">
        <f t="shared" si="7"/>
        <v>53</v>
      </c>
      <c r="S19" s="178">
        <f t="shared" si="8"/>
        <v>0</v>
      </c>
      <c r="T19" s="178">
        <f t="shared" si="9"/>
        <v>53</v>
      </c>
      <c r="U19" s="181">
        <f t="shared" si="10"/>
        <v>53</v>
      </c>
      <c r="V19" s="182">
        <f t="shared" si="11"/>
        <v>0</v>
      </c>
      <c r="W19" s="183">
        <f t="shared" si="12"/>
        <v>53</v>
      </c>
      <c r="X19" s="187">
        <f t="shared" si="13"/>
        <v>212</v>
      </c>
      <c r="Y19" s="193">
        <f>GESTOR!N19</f>
        <v>0</v>
      </c>
      <c r="Z19" s="193">
        <f t="shared" si="14"/>
        <v>0</v>
      </c>
      <c r="AA19" s="188">
        <f t="shared" si="15"/>
        <v>212</v>
      </c>
      <c r="AB19" s="9">
        <v>37.5</v>
      </c>
      <c r="AC19" s="9">
        <f t="shared" si="0"/>
        <v>3975</v>
      </c>
      <c r="AD19" s="71"/>
      <c r="AE19" s="71"/>
      <c r="AF19" s="71"/>
      <c r="AG19" s="71"/>
      <c r="AH19" s="71"/>
      <c r="AI19" s="71"/>
      <c r="AJ19" s="71"/>
      <c r="AK19" s="71"/>
      <c r="AL19" s="71"/>
      <c r="AM19" s="71"/>
      <c r="AN19" s="71"/>
    </row>
    <row r="20" spans="1:40" ht="39.950000000000003" customHeight="1" x14ac:dyDescent="0.25">
      <c r="A20" s="39">
        <v>23</v>
      </c>
      <c r="B20" s="81">
        <v>6</v>
      </c>
      <c r="C20" s="82" t="s">
        <v>473</v>
      </c>
      <c r="D20" s="83">
        <v>17</v>
      </c>
      <c r="E20" s="91" t="s">
        <v>560</v>
      </c>
      <c r="F20" s="92" t="s">
        <v>495</v>
      </c>
      <c r="G20" s="86" t="s">
        <v>475</v>
      </c>
      <c r="H20" s="54">
        <v>504220069</v>
      </c>
      <c r="I20" s="38" t="s">
        <v>600</v>
      </c>
      <c r="J20" s="98">
        <v>33903017</v>
      </c>
      <c r="K20" s="111">
        <f>GESTOR!J20</f>
        <v>232</v>
      </c>
      <c r="L20" s="173">
        <f t="shared" si="1"/>
        <v>116</v>
      </c>
      <c r="M20" s="169">
        <f t="shared" si="2"/>
        <v>0</v>
      </c>
      <c r="N20" s="169">
        <f t="shared" si="3"/>
        <v>116</v>
      </c>
      <c r="O20" s="174">
        <f t="shared" si="4"/>
        <v>116</v>
      </c>
      <c r="P20" s="175">
        <f t="shared" si="5"/>
        <v>0</v>
      </c>
      <c r="Q20" s="175">
        <f t="shared" si="6"/>
        <v>116</v>
      </c>
      <c r="R20" s="177">
        <f t="shared" si="7"/>
        <v>116</v>
      </c>
      <c r="S20" s="178">
        <f t="shared" si="8"/>
        <v>0</v>
      </c>
      <c r="T20" s="178">
        <f t="shared" si="9"/>
        <v>116</v>
      </c>
      <c r="U20" s="181">
        <f t="shared" si="10"/>
        <v>116</v>
      </c>
      <c r="V20" s="182">
        <f t="shared" si="11"/>
        <v>0</v>
      </c>
      <c r="W20" s="183">
        <f t="shared" si="12"/>
        <v>116</v>
      </c>
      <c r="X20" s="187">
        <f t="shared" si="13"/>
        <v>464</v>
      </c>
      <c r="Y20" s="193">
        <f>GESTOR!N20</f>
        <v>0</v>
      </c>
      <c r="Z20" s="193">
        <f t="shared" si="14"/>
        <v>0</v>
      </c>
      <c r="AA20" s="188">
        <f t="shared" si="15"/>
        <v>464</v>
      </c>
      <c r="AB20" s="9">
        <v>75</v>
      </c>
      <c r="AC20" s="9">
        <f t="shared" si="0"/>
        <v>17400</v>
      </c>
      <c r="AD20" s="71"/>
      <c r="AE20" s="71"/>
      <c r="AF20" s="71"/>
      <c r="AG20" s="71"/>
      <c r="AH20" s="71"/>
      <c r="AI20" s="71"/>
      <c r="AJ20" s="71"/>
      <c r="AK20" s="71"/>
      <c r="AL20" s="71"/>
      <c r="AM20" s="71"/>
      <c r="AN20" s="71"/>
    </row>
    <row r="21" spans="1:40" ht="39.950000000000003" customHeight="1" x14ac:dyDescent="0.25">
      <c r="A21" s="39">
        <v>24</v>
      </c>
      <c r="B21" s="252">
        <v>9</v>
      </c>
      <c r="C21" s="254" t="s">
        <v>496</v>
      </c>
      <c r="D21" s="78">
        <v>26</v>
      </c>
      <c r="E21" s="79" t="s">
        <v>561</v>
      </c>
      <c r="F21" s="80" t="s">
        <v>497</v>
      </c>
      <c r="G21" s="46" t="s">
        <v>475</v>
      </c>
      <c r="H21" s="54" t="s">
        <v>599</v>
      </c>
      <c r="I21" s="38" t="s">
        <v>600</v>
      </c>
      <c r="J21" s="54">
        <v>33903017</v>
      </c>
      <c r="K21" s="111">
        <f>GESTOR!J21</f>
        <v>207</v>
      </c>
      <c r="L21" s="173">
        <f t="shared" si="1"/>
        <v>103</v>
      </c>
      <c r="M21" s="169">
        <f t="shared" si="2"/>
        <v>0</v>
      </c>
      <c r="N21" s="169">
        <f t="shared" si="3"/>
        <v>103</v>
      </c>
      <c r="O21" s="174">
        <f t="shared" si="4"/>
        <v>103</v>
      </c>
      <c r="P21" s="175">
        <f t="shared" si="5"/>
        <v>0</v>
      </c>
      <c r="Q21" s="175">
        <f t="shared" si="6"/>
        <v>103</v>
      </c>
      <c r="R21" s="177">
        <f t="shared" si="7"/>
        <v>103</v>
      </c>
      <c r="S21" s="178">
        <f t="shared" si="8"/>
        <v>0</v>
      </c>
      <c r="T21" s="178">
        <f t="shared" si="9"/>
        <v>103</v>
      </c>
      <c r="U21" s="181">
        <f t="shared" si="10"/>
        <v>103</v>
      </c>
      <c r="V21" s="182">
        <f t="shared" si="11"/>
        <v>0</v>
      </c>
      <c r="W21" s="183">
        <f t="shared" si="12"/>
        <v>103</v>
      </c>
      <c r="X21" s="187">
        <f t="shared" si="13"/>
        <v>414</v>
      </c>
      <c r="Y21" s="193">
        <f>GESTOR!N21</f>
        <v>0</v>
      </c>
      <c r="Z21" s="193">
        <f t="shared" si="14"/>
        <v>0</v>
      </c>
      <c r="AA21" s="188">
        <f t="shared" si="15"/>
        <v>414</v>
      </c>
      <c r="AB21" s="9">
        <v>247.5</v>
      </c>
      <c r="AC21" s="9">
        <f t="shared" si="0"/>
        <v>51232.5</v>
      </c>
      <c r="AD21" s="71"/>
      <c r="AE21" s="71"/>
      <c r="AF21" s="71"/>
      <c r="AG21" s="71"/>
      <c r="AH21" s="71"/>
      <c r="AI21" s="71"/>
      <c r="AJ21" s="71"/>
      <c r="AK21" s="71"/>
      <c r="AL21" s="71"/>
      <c r="AM21" s="71"/>
      <c r="AN21" s="71"/>
    </row>
    <row r="22" spans="1:40" ht="39.950000000000003" customHeight="1" x14ac:dyDescent="0.25">
      <c r="A22" s="39">
        <v>25</v>
      </c>
      <c r="B22" s="257"/>
      <c r="C22" s="255"/>
      <c r="D22" s="78">
        <v>27</v>
      </c>
      <c r="E22" s="94" t="s">
        <v>562</v>
      </c>
      <c r="F22" s="95" t="s">
        <v>498</v>
      </c>
      <c r="G22" s="43" t="s">
        <v>475</v>
      </c>
      <c r="H22" s="54">
        <v>105392001</v>
      </c>
      <c r="I22" s="38" t="s">
        <v>600</v>
      </c>
      <c r="J22" s="54">
        <v>33903017</v>
      </c>
      <c r="K22" s="111">
        <f>GESTOR!J22</f>
        <v>187</v>
      </c>
      <c r="L22" s="173">
        <f t="shared" si="1"/>
        <v>93</v>
      </c>
      <c r="M22" s="169">
        <f t="shared" si="2"/>
        <v>0</v>
      </c>
      <c r="N22" s="169">
        <f t="shared" si="3"/>
        <v>93</v>
      </c>
      <c r="O22" s="174">
        <f t="shared" si="4"/>
        <v>93</v>
      </c>
      <c r="P22" s="175">
        <f t="shared" si="5"/>
        <v>0</v>
      </c>
      <c r="Q22" s="175">
        <f t="shared" si="6"/>
        <v>93</v>
      </c>
      <c r="R22" s="177">
        <f t="shared" si="7"/>
        <v>93</v>
      </c>
      <c r="S22" s="178">
        <f t="shared" si="8"/>
        <v>0</v>
      </c>
      <c r="T22" s="178">
        <f t="shared" si="9"/>
        <v>93</v>
      </c>
      <c r="U22" s="181">
        <f t="shared" si="10"/>
        <v>93</v>
      </c>
      <c r="V22" s="182">
        <f t="shared" si="11"/>
        <v>0</v>
      </c>
      <c r="W22" s="183">
        <f t="shared" si="12"/>
        <v>93</v>
      </c>
      <c r="X22" s="187">
        <f t="shared" si="13"/>
        <v>374</v>
      </c>
      <c r="Y22" s="193">
        <f>GESTOR!N22</f>
        <v>0</v>
      </c>
      <c r="Z22" s="193">
        <f t="shared" si="14"/>
        <v>0</v>
      </c>
      <c r="AA22" s="188">
        <f t="shared" si="15"/>
        <v>374</v>
      </c>
      <c r="AB22" s="9">
        <v>2088</v>
      </c>
      <c r="AC22" s="9">
        <f t="shared" si="0"/>
        <v>390456</v>
      </c>
      <c r="AD22" s="71"/>
      <c r="AE22" s="71"/>
      <c r="AF22" s="71"/>
      <c r="AG22" s="71"/>
      <c r="AH22" s="71"/>
      <c r="AI22" s="71"/>
      <c r="AJ22" s="71"/>
      <c r="AK22" s="71"/>
      <c r="AL22" s="71"/>
      <c r="AM22" s="71"/>
      <c r="AN22" s="71"/>
    </row>
    <row r="23" spans="1:40" ht="39.950000000000003" customHeight="1" x14ac:dyDescent="0.25">
      <c r="A23" s="39">
        <v>26</v>
      </c>
      <c r="B23" s="257"/>
      <c r="C23" s="256"/>
      <c r="D23" s="78">
        <v>28</v>
      </c>
      <c r="E23" s="67" t="s">
        <v>563</v>
      </c>
      <c r="F23" s="68" t="s">
        <v>499</v>
      </c>
      <c r="G23" s="43" t="s">
        <v>500</v>
      </c>
      <c r="H23" s="54">
        <v>105392001</v>
      </c>
      <c r="I23" s="38" t="s">
        <v>600</v>
      </c>
      <c r="J23" s="54">
        <v>33903017</v>
      </c>
      <c r="K23" s="111">
        <f>GESTOR!J23</f>
        <v>38</v>
      </c>
      <c r="L23" s="173">
        <f t="shared" si="1"/>
        <v>19</v>
      </c>
      <c r="M23" s="169">
        <f t="shared" si="2"/>
        <v>0</v>
      </c>
      <c r="N23" s="169">
        <f t="shared" si="3"/>
        <v>19</v>
      </c>
      <c r="O23" s="174">
        <f t="shared" si="4"/>
        <v>19</v>
      </c>
      <c r="P23" s="175">
        <f t="shared" si="5"/>
        <v>0</v>
      </c>
      <c r="Q23" s="175">
        <f t="shared" si="6"/>
        <v>19</v>
      </c>
      <c r="R23" s="177">
        <f t="shared" si="7"/>
        <v>19</v>
      </c>
      <c r="S23" s="178">
        <f t="shared" si="8"/>
        <v>0</v>
      </c>
      <c r="T23" s="178">
        <f t="shared" si="9"/>
        <v>19</v>
      </c>
      <c r="U23" s="181">
        <f t="shared" si="10"/>
        <v>19</v>
      </c>
      <c r="V23" s="182">
        <f t="shared" si="11"/>
        <v>0</v>
      </c>
      <c r="W23" s="183">
        <f t="shared" si="12"/>
        <v>19</v>
      </c>
      <c r="X23" s="187">
        <f t="shared" si="13"/>
        <v>76</v>
      </c>
      <c r="Y23" s="193">
        <f>GESTOR!N23</f>
        <v>0</v>
      </c>
      <c r="Z23" s="193">
        <f t="shared" si="14"/>
        <v>0</v>
      </c>
      <c r="AA23" s="188">
        <f t="shared" si="15"/>
        <v>76</v>
      </c>
      <c r="AB23" s="9">
        <v>910.8</v>
      </c>
      <c r="AC23" s="9">
        <f t="shared" si="0"/>
        <v>34610.400000000001</v>
      </c>
      <c r="AD23" s="71"/>
      <c r="AE23" s="71"/>
      <c r="AF23" s="71"/>
      <c r="AG23" s="71"/>
      <c r="AH23" s="71"/>
      <c r="AI23" s="71"/>
      <c r="AJ23" s="71"/>
      <c r="AK23" s="71"/>
      <c r="AL23" s="71"/>
      <c r="AM23" s="71"/>
      <c r="AN23" s="71"/>
    </row>
    <row r="24" spans="1:40" ht="39.950000000000003" customHeight="1" x14ac:dyDescent="0.25">
      <c r="A24" s="39">
        <v>27</v>
      </c>
      <c r="B24" s="247">
        <v>10</v>
      </c>
      <c r="C24" s="249" t="s">
        <v>501</v>
      </c>
      <c r="D24" s="83">
        <v>29</v>
      </c>
      <c r="E24" s="84" t="s">
        <v>564</v>
      </c>
      <c r="F24" s="85" t="s">
        <v>502</v>
      </c>
      <c r="G24" s="86" t="s">
        <v>385</v>
      </c>
      <c r="H24" s="54" t="s">
        <v>601</v>
      </c>
      <c r="I24" s="38" t="s">
        <v>600</v>
      </c>
      <c r="J24" s="98">
        <v>33903029</v>
      </c>
      <c r="K24" s="111">
        <f>GESTOR!J24</f>
        <v>360</v>
      </c>
      <c r="L24" s="173">
        <f t="shared" si="1"/>
        <v>180</v>
      </c>
      <c r="M24" s="169">
        <f t="shared" si="2"/>
        <v>0</v>
      </c>
      <c r="N24" s="169">
        <f t="shared" si="3"/>
        <v>180</v>
      </c>
      <c r="O24" s="174">
        <f t="shared" si="4"/>
        <v>180</v>
      </c>
      <c r="P24" s="175">
        <f t="shared" si="5"/>
        <v>0</v>
      </c>
      <c r="Q24" s="175">
        <f t="shared" si="6"/>
        <v>180</v>
      </c>
      <c r="R24" s="177">
        <f t="shared" si="7"/>
        <v>180</v>
      </c>
      <c r="S24" s="178">
        <f t="shared" si="8"/>
        <v>0</v>
      </c>
      <c r="T24" s="178">
        <f t="shared" si="9"/>
        <v>180</v>
      </c>
      <c r="U24" s="181">
        <f t="shared" si="10"/>
        <v>180</v>
      </c>
      <c r="V24" s="182">
        <f t="shared" si="11"/>
        <v>0</v>
      </c>
      <c r="W24" s="183">
        <f t="shared" si="12"/>
        <v>180</v>
      </c>
      <c r="X24" s="187">
        <f t="shared" si="13"/>
        <v>720</v>
      </c>
      <c r="Y24" s="193">
        <f>GESTOR!N24</f>
        <v>0</v>
      </c>
      <c r="Z24" s="193">
        <f t="shared" si="14"/>
        <v>0</v>
      </c>
      <c r="AA24" s="188">
        <f t="shared" si="15"/>
        <v>720</v>
      </c>
      <c r="AB24" s="9">
        <v>2240</v>
      </c>
      <c r="AC24" s="9">
        <f t="shared" si="0"/>
        <v>806400</v>
      </c>
      <c r="AD24" s="71"/>
      <c r="AE24" s="71"/>
      <c r="AF24" s="74"/>
      <c r="AG24" s="74"/>
      <c r="AH24" s="74"/>
      <c r="AI24" s="74"/>
      <c r="AJ24" s="71"/>
      <c r="AK24" s="71"/>
      <c r="AL24" s="71"/>
      <c r="AM24" s="71"/>
      <c r="AN24" s="71"/>
    </row>
    <row r="25" spans="1:40" ht="39.950000000000003" customHeight="1" x14ac:dyDescent="0.25">
      <c r="A25" s="39">
        <v>28</v>
      </c>
      <c r="B25" s="248"/>
      <c r="C25" s="250"/>
      <c r="D25" s="83">
        <v>30</v>
      </c>
      <c r="E25" s="87" t="s">
        <v>565</v>
      </c>
      <c r="F25" s="88" t="s">
        <v>503</v>
      </c>
      <c r="G25" s="86" t="s">
        <v>385</v>
      </c>
      <c r="H25" s="54" t="s">
        <v>602</v>
      </c>
      <c r="I25" s="38" t="s">
        <v>600</v>
      </c>
      <c r="J25" s="98">
        <v>33903029</v>
      </c>
      <c r="K25" s="111">
        <f>GESTOR!J25</f>
        <v>227</v>
      </c>
      <c r="L25" s="173">
        <f t="shared" si="1"/>
        <v>113</v>
      </c>
      <c r="M25" s="169">
        <f t="shared" si="2"/>
        <v>0</v>
      </c>
      <c r="N25" s="169">
        <f t="shared" si="3"/>
        <v>113</v>
      </c>
      <c r="O25" s="174">
        <f t="shared" si="4"/>
        <v>113</v>
      </c>
      <c r="P25" s="175">
        <f t="shared" si="5"/>
        <v>0</v>
      </c>
      <c r="Q25" s="175">
        <f t="shared" si="6"/>
        <v>113</v>
      </c>
      <c r="R25" s="177">
        <f t="shared" si="7"/>
        <v>113</v>
      </c>
      <c r="S25" s="178">
        <f t="shared" si="8"/>
        <v>0</v>
      </c>
      <c r="T25" s="178">
        <f t="shared" si="9"/>
        <v>113</v>
      </c>
      <c r="U25" s="181">
        <f t="shared" si="10"/>
        <v>113</v>
      </c>
      <c r="V25" s="182">
        <f t="shared" si="11"/>
        <v>0</v>
      </c>
      <c r="W25" s="183">
        <f t="shared" si="12"/>
        <v>113</v>
      </c>
      <c r="X25" s="187">
        <f t="shared" si="13"/>
        <v>454</v>
      </c>
      <c r="Y25" s="193">
        <f>GESTOR!N25</f>
        <v>0</v>
      </c>
      <c r="Z25" s="193">
        <f t="shared" si="14"/>
        <v>0</v>
      </c>
      <c r="AA25" s="188">
        <f t="shared" si="15"/>
        <v>454</v>
      </c>
      <c r="AB25" s="9">
        <v>810</v>
      </c>
      <c r="AC25" s="9">
        <f t="shared" si="0"/>
        <v>183870</v>
      </c>
      <c r="AD25" s="71"/>
      <c r="AE25" s="71"/>
      <c r="AF25" s="71"/>
      <c r="AG25" s="71"/>
      <c r="AH25" s="71"/>
      <c r="AI25" s="71"/>
      <c r="AJ25" s="71"/>
      <c r="AK25" s="71"/>
      <c r="AL25" s="71"/>
      <c r="AM25" s="71"/>
      <c r="AN25" s="71"/>
    </row>
    <row r="26" spans="1:40" ht="39.950000000000003" customHeight="1" x14ac:dyDescent="0.25">
      <c r="A26" s="39">
        <v>29</v>
      </c>
      <c r="B26" s="248"/>
      <c r="C26" s="251"/>
      <c r="D26" s="83">
        <v>31</v>
      </c>
      <c r="E26" s="90" t="s">
        <v>566</v>
      </c>
      <c r="F26" s="88" t="s">
        <v>504</v>
      </c>
      <c r="G26" s="86" t="s">
        <v>385</v>
      </c>
      <c r="H26" s="54" t="s">
        <v>602</v>
      </c>
      <c r="I26" s="38" t="s">
        <v>600</v>
      </c>
      <c r="J26" s="98">
        <v>33903029</v>
      </c>
      <c r="K26" s="111">
        <f>GESTOR!J26</f>
        <v>175</v>
      </c>
      <c r="L26" s="173">
        <f t="shared" si="1"/>
        <v>87</v>
      </c>
      <c r="M26" s="169">
        <f t="shared" si="2"/>
        <v>0</v>
      </c>
      <c r="N26" s="169">
        <f t="shared" si="3"/>
        <v>87</v>
      </c>
      <c r="O26" s="174">
        <f t="shared" si="4"/>
        <v>87</v>
      </c>
      <c r="P26" s="175">
        <f t="shared" si="5"/>
        <v>0</v>
      </c>
      <c r="Q26" s="175">
        <f t="shared" si="6"/>
        <v>87</v>
      </c>
      <c r="R26" s="177">
        <f t="shared" si="7"/>
        <v>87</v>
      </c>
      <c r="S26" s="178">
        <f t="shared" si="8"/>
        <v>0</v>
      </c>
      <c r="T26" s="178">
        <f t="shared" si="9"/>
        <v>87</v>
      </c>
      <c r="U26" s="181">
        <f t="shared" si="10"/>
        <v>87</v>
      </c>
      <c r="V26" s="182">
        <f t="shared" si="11"/>
        <v>0</v>
      </c>
      <c r="W26" s="183">
        <f t="shared" si="12"/>
        <v>87</v>
      </c>
      <c r="X26" s="187">
        <f t="shared" si="13"/>
        <v>350</v>
      </c>
      <c r="Y26" s="193">
        <f>GESTOR!N26</f>
        <v>0</v>
      </c>
      <c r="Z26" s="193">
        <f t="shared" si="14"/>
        <v>0</v>
      </c>
      <c r="AA26" s="188">
        <f t="shared" si="15"/>
        <v>350</v>
      </c>
      <c r="AB26" s="9">
        <v>4998</v>
      </c>
      <c r="AC26" s="9">
        <f t="shared" si="0"/>
        <v>874650</v>
      </c>
      <c r="AD26" s="71"/>
      <c r="AE26" s="71"/>
      <c r="AF26" s="71"/>
      <c r="AG26" s="71"/>
      <c r="AH26" s="71"/>
      <c r="AI26" s="71"/>
      <c r="AJ26" s="71"/>
      <c r="AK26" s="71"/>
      <c r="AL26" s="71"/>
      <c r="AM26" s="71"/>
      <c r="AN26" s="71"/>
    </row>
    <row r="27" spans="1:40" ht="39.950000000000003" customHeight="1" x14ac:dyDescent="0.25">
      <c r="A27" s="39">
        <v>30</v>
      </c>
      <c r="B27" s="252">
        <v>12</v>
      </c>
      <c r="C27" s="254" t="s">
        <v>470</v>
      </c>
      <c r="D27" s="78">
        <v>33</v>
      </c>
      <c r="E27" s="67" t="s">
        <v>567</v>
      </c>
      <c r="F27" s="68" t="s">
        <v>505</v>
      </c>
      <c r="G27" s="46" t="s">
        <v>506</v>
      </c>
      <c r="H27" s="54" t="s">
        <v>606</v>
      </c>
      <c r="I27" s="38" t="s">
        <v>600</v>
      </c>
      <c r="J27" s="54">
        <v>33903026</v>
      </c>
      <c r="K27" s="111">
        <f>GESTOR!J27</f>
        <v>129</v>
      </c>
      <c r="L27" s="173">
        <f t="shared" si="1"/>
        <v>64</v>
      </c>
      <c r="M27" s="169">
        <f t="shared" si="2"/>
        <v>0</v>
      </c>
      <c r="N27" s="169">
        <f t="shared" si="3"/>
        <v>64</v>
      </c>
      <c r="O27" s="174">
        <f t="shared" si="4"/>
        <v>64</v>
      </c>
      <c r="P27" s="175">
        <f t="shared" si="5"/>
        <v>0</v>
      </c>
      <c r="Q27" s="175">
        <f t="shared" si="6"/>
        <v>64</v>
      </c>
      <c r="R27" s="177">
        <f t="shared" si="7"/>
        <v>64</v>
      </c>
      <c r="S27" s="178">
        <f t="shared" si="8"/>
        <v>0</v>
      </c>
      <c r="T27" s="178">
        <f t="shared" si="9"/>
        <v>64</v>
      </c>
      <c r="U27" s="181">
        <f t="shared" si="10"/>
        <v>64</v>
      </c>
      <c r="V27" s="182">
        <f t="shared" si="11"/>
        <v>0</v>
      </c>
      <c r="W27" s="183">
        <f t="shared" si="12"/>
        <v>64</v>
      </c>
      <c r="X27" s="187">
        <f t="shared" si="13"/>
        <v>258</v>
      </c>
      <c r="Y27" s="193">
        <f>GESTOR!N27</f>
        <v>0</v>
      </c>
      <c r="Z27" s="193">
        <f t="shared" si="14"/>
        <v>0</v>
      </c>
      <c r="AA27" s="188">
        <f t="shared" si="15"/>
        <v>258</v>
      </c>
      <c r="AB27" s="9">
        <v>495</v>
      </c>
      <c r="AC27" s="9">
        <f t="shared" si="0"/>
        <v>63855</v>
      </c>
      <c r="AD27" s="71"/>
      <c r="AE27" s="71"/>
      <c r="AF27" s="71"/>
      <c r="AG27" s="71"/>
      <c r="AH27" s="71"/>
      <c r="AI27" s="71"/>
      <c r="AJ27" s="71"/>
      <c r="AK27" s="71"/>
      <c r="AL27" s="71"/>
      <c r="AM27" s="71"/>
      <c r="AN27" s="71"/>
    </row>
    <row r="28" spans="1:40" ht="39.950000000000003" customHeight="1" x14ac:dyDescent="0.25">
      <c r="A28" s="39">
        <v>31</v>
      </c>
      <c r="B28" s="253"/>
      <c r="C28" s="255"/>
      <c r="D28" s="78">
        <v>34</v>
      </c>
      <c r="E28" s="67" t="s">
        <v>568</v>
      </c>
      <c r="F28" s="68" t="s">
        <v>507</v>
      </c>
      <c r="G28" s="46" t="s">
        <v>506</v>
      </c>
      <c r="H28" s="54" t="s">
        <v>606</v>
      </c>
      <c r="I28" s="38" t="s">
        <v>600</v>
      </c>
      <c r="J28" s="54">
        <v>33903026</v>
      </c>
      <c r="K28" s="111">
        <f>GESTOR!J28</f>
        <v>10</v>
      </c>
      <c r="L28" s="173">
        <f t="shared" si="1"/>
        <v>5</v>
      </c>
      <c r="M28" s="169">
        <f t="shared" si="2"/>
        <v>0</v>
      </c>
      <c r="N28" s="169">
        <f t="shared" si="3"/>
        <v>5</v>
      </c>
      <c r="O28" s="174">
        <f t="shared" si="4"/>
        <v>5</v>
      </c>
      <c r="P28" s="175">
        <f t="shared" si="5"/>
        <v>0</v>
      </c>
      <c r="Q28" s="175">
        <f t="shared" si="6"/>
        <v>5</v>
      </c>
      <c r="R28" s="177">
        <f t="shared" si="7"/>
        <v>5</v>
      </c>
      <c r="S28" s="178">
        <f t="shared" si="8"/>
        <v>0</v>
      </c>
      <c r="T28" s="178">
        <f t="shared" si="9"/>
        <v>5</v>
      </c>
      <c r="U28" s="181">
        <f t="shared" si="10"/>
        <v>5</v>
      </c>
      <c r="V28" s="182">
        <f t="shared" si="11"/>
        <v>0</v>
      </c>
      <c r="W28" s="183">
        <f t="shared" si="12"/>
        <v>5</v>
      </c>
      <c r="X28" s="187">
        <f t="shared" si="13"/>
        <v>20</v>
      </c>
      <c r="Y28" s="193">
        <f>GESTOR!N28</f>
        <v>0</v>
      </c>
      <c r="Z28" s="193">
        <f t="shared" si="14"/>
        <v>0</v>
      </c>
      <c r="AA28" s="188">
        <f t="shared" si="15"/>
        <v>20</v>
      </c>
      <c r="AB28" s="9">
        <v>2360</v>
      </c>
      <c r="AC28" s="9">
        <f t="shared" si="0"/>
        <v>23600</v>
      </c>
      <c r="AD28" s="71"/>
      <c r="AE28" s="71"/>
      <c r="AF28" s="71"/>
      <c r="AG28" s="71"/>
      <c r="AH28" s="71"/>
      <c r="AI28" s="71"/>
      <c r="AJ28" s="71"/>
      <c r="AK28" s="71"/>
      <c r="AL28" s="71"/>
      <c r="AM28" s="71"/>
      <c r="AN28" s="71"/>
    </row>
    <row r="29" spans="1:40" ht="39.950000000000003" customHeight="1" x14ac:dyDescent="0.25">
      <c r="A29" s="39">
        <v>32</v>
      </c>
      <c r="B29" s="253"/>
      <c r="C29" s="255"/>
      <c r="D29" s="78">
        <v>35</v>
      </c>
      <c r="E29" s="67" t="s">
        <v>569</v>
      </c>
      <c r="F29" s="68" t="s">
        <v>508</v>
      </c>
      <c r="G29" s="46" t="s">
        <v>506</v>
      </c>
      <c r="H29" s="54" t="s">
        <v>606</v>
      </c>
      <c r="I29" s="38" t="s">
        <v>600</v>
      </c>
      <c r="J29" s="54">
        <v>33903026</v>
      </c>
      <c r="K29" s="111">
        <f>GESTOR!J29</f>
        <v>93</v>
      </c>
      <c r="L29" s="173">
        <f t="shared" si="1"/>
        <v>46</v>
      </c>
      <c r="M29" s="169">
        <f t="shared" si="2"/>
        <v>0</v>
      </c>
      <c r="N29" s="169">
        <f t="shared" si="3"/>
        <v>46</v>
      </c>
      <c r="O29" s="174">
        <f t="shared" si="4"/>
        <v>46</v>
      </c>
      <c r="P29" s="175">
        <f t="shared" si="5"/>
        <v>0</v>
      </c>
      <c r="Q29" s="175">
        <f t="shared" si="6"/>
        <v>46</v>
      </c>
      <c r="R29" s="177">
        <f t="shared" si="7"/>
        <v>46</v>
      </c>
      <c r="S29" s="178">
        <f t="shared" si="8"/>
        <v>0</v>
      </c>
      <c r="T29" s="178">
        <f t="shared" si="9"/>
        <v>46</v>
      </c>
      <c r="U29" s="181">
        <f t="shared" si="10"/>
        <v>46</v>
      </c>
      <c r="V29" s="182">
        <f t="shared" si="11"/>
        <v>0</v>
      </c>
      <c r="W29" s="183">
        <f t="shared" si="12"/>
        <v>46</v>
      </c>
      <c r="X29" s="187">
        <f t="shared" si="13"/>
        <v>186</v>
      </c>
      <c r="Y29" s="193">
        <f>GESTOR!N29</f>
        <v>0</v>
      </c>
      <c r="Z29" s="193">
        <f t="shared" si="14"/>
        <v>0</v>
      </c>
      <c r="AA29" s="188">
        <f t="shared" si="15"/>
        <v>186</v>
      </c>
      <c r="AB29" s="9">
        <v>290</v>
      </c>
      <c r="AC29" s="9">
        <f t="shared" si="0"/>
        <v>26970</v>
      </c>
      <c r="AD29" s="71"/>
      <c r="AE29" s="71"/>
      <c r="AF29" s="71"/>
      <c r="AG29" s="71"/>
      <c r="AH29" s="71"/>
      <c r="AI29" s="71"/>
      <c r="AJ29" s="71"/>
      <c r="AK29" s="71"/>
      <c r="AL29" s="71"/>
      <c r="AM29" s="71"/>
      <c r="AN29" s="71"/>
    </row>
    <row r="30" spans="1:40" ht="57.2" customHeight="1" x14ac:dyDescent="0.25">
      <c r="A30" s="39">
        <v>33</v>
      </c>
      <c r="B30" s="253"/>
      <c r="C30" s="255"/>
      <c r="D30" s="78">
        <v>36</v>
      </c>
      <c r="E30" s="67" t="s">
        <v>570</v>
      </c>
      <c r="F30" s="68" t="s">
        <v>509</v>
      </c>
      <c r="G30" s="46" t="s">
        <v>506</v>
      </c>
      <c r="H30" s="54" t="s">
        <v>606</v>
      </c>
      <c r="I30" s="38" t="s">
        <v>600</v>
      </c>
      <c r="J30" s="54">
        <v>33903026</v>
      </c>
      <c r="K30" s="111">
        <f>GESTOR!J30</f>
        <v>114</v>
      </c>
      <c r="L30" s="173">
        <f t="shared" si="1"/>
        <v>57</v>
      </c>
      <c r="M30" s="169">
        <f t="shared" si="2"/>
        <v>0</v>
      </c>
      <c r="N30" s="169">
        <f t="shared" si="3"/>
        <v>57</v>
      </c>
      <c r="O30" s="174">
        <f t="shared" si="4"/>
        <v>57</v>
      </c>
      <c r="P30" s="175">
        <f t="shared" si="5"/>
        <v>0</v>
      </c>
      <c r="Q30" s="175">
        <f t="shared" si="6"/>
        <v>57</v>
      </c>
      <c r="R30" s="177">
        <f t="shared" si="7"/>
        <v>57</v>
      </c>
      <c r="S30" s="178">
        <f t="shared" si="8"/>
        <v>0</v>
      </c>
      <c r="T30" s="178">
        <f t="shared" si="9"/>
        <v>57</v>
      </c>
      <c r="U30" s="181">
        <f t="shared" si="10"/>
        <v>57</v>
      </c>
      <c r="V30" s="182">
        <f t="shared" si="11"/>
        <v>0</v>
      </c>
      <c r="W30" s="183">
        <f t="shared" si="12"/>
        <v>57</v>
      </c>
      <c r="X30" s="187">
        <f t="shared" si="13"/>
        <v>228</v>
      </c>
      <c r="Y30" s="193">
        <f>GESTOR!N30</f>
        <v>0</v>
      </c>
      <c r="Z30" s="193">
        <f t="shared" si="14"/>
        <v>0</v>
      </c>
      <c r="AA30" s="188">
        <f t="shared" si="15"/>
        <v>228</v>
      </c>
      <c r="AB30" s="9">
        <v>5700</v>
      </c>
      <c r="AC30" s="9">
        <f t="shared" si="0"/>
        <v>649800</v>
      </c>
      <c r="AD30" s="71"/>
      <c r="AE30" s="71"/>
      <c r="AF30" s="71"/>
      <c r="AG30" s="71"/>
      <c r="AH30" s="71"/>
      <c r="AI30" s="71"/>
      <c r="AJ30" s="71"/>
      <c r="AK30" s="71"/>
      <c r="AL30" s="71"/>
      <c r="AM30" s="71"/>
      <c r="AN30" s="71"/>
    </row>
    <row r="31" spans="1:40" ht="39.950000000000003" customHeight="1" x14ac:dyDescent="0.25">
      <c r="A31" s="39">
        <v>34</v>
      </c>
      <c r="B31" s="253"/>
      <c r="C31" s="255"/>
      <c r="D31" s="78">
        <v>37</v>
      </c>
      <c r="E31" s="96" t="s">
        <v>571</v>
      </c>
      <c r="F31" s="95" t="s">
        <v>509</v>
      </c>
      <c r="G31" s="46" t="s">
        <v>506</v>
      </c>
      <c r="H31" s="54" t="s">
        <v>606</v>
      </c>
      <c r="I31" s="38" t="s">
        <v>600</v>
      </c>
      <c r="J31" s="54">
        <v>33903026</v>
      </c>
      <c r="K31" s="111">
        <f>GESTOR!J31</f>
        <v>120</v>
      </c>
      <c r="L31" s="173">
        <f t="shared" si="1"/>
        <v>60</v>
      </c>
      <c r="M31" s="169">
        <f t="shared" si="2"/>
        <v>0</v>
      </c>
      <c r="N31" s="169">
        <f t="shared" si="3"/>
        <v>60</v>
      </c>
      <c r="O31" s="174">
        <f t="shared" si="4"/>
        <v>60</v>
      </c>
      <c r="P31" s="175">
        <f t="shared" si="5"/>
        <v>0</v>
      </c>
      <c r="Q31" s="175">
        <f t="shared" si="6"/>
        <v>60</v>
      </c>
      <c r="R31" s="177">
        <f t="shared" si="7"/>
        <v>60</v>
      </c>
      <c r="S31" s="178">
        <f t="shared" si="8"/>
        <v>0</v>
      </c>
      <c r="T31" s="178">
        <f t="shared" si="9"/>
        <v>60</v>
      </c>
      <c r="U31" s="181">
        <f t="shared" si="10"/>
        <v>60</v>
      </c>
      <c r="V31" s="182">
        <f t="shared" si="11"/>
        <v>0</v>
      </c>
      <c r="W31" s="183">
        <f t="shared" si="12"/>
        <v>60</v>
      </c>
      <c r="X31" s="187">
        <f t="shared" si="13"/>
        <v>240</v>
      </c>
      <c r="Y31" s="193">
        <f>GESTOR!N31</f>
        <v>0</v>
      </c>
      <c r="Z31" s="193">
        <f t="shared" si="14"/>
        <v>0</v>
      </c>
      <c r="AA31" s="188">
        <f t="shared" si="15"/>
        <v>240</v>
      </c>
      <c r="AB31" s="9">
        <v>2180</v>
      </c>
      <c r="AC31" s="9">
        <f t="shared" si="0"/>
        <v>261600</v>
      </c>
      <c r="AD31" s="71"/>
      <c r="AE31" s="71"/>
      <c r="AF31" s="71"/>
      <c r="AG31" s="71"/>
      <c r="AH31" s="71"/>
      <c r="AI31" s="71"/>
      <c r="AJ31" s="71"/>
      <c r="AK31" s="71"/>
      <c r="AL31" s="71"/>
      <c r="AM31" s="71"/>
      <c r="AN31" s="71"/>
    </row>
    <row r="32" spans="1:40" ht="39.950000000000003" customHeight="1" x14ac:dyDescent="0.25">
      <c r="A32" s="39">
        <v>35</v>
      </c>
      <c r="B32" s="253"/>
      <c r="C32" s="255"/>
      <c r="D32" s="78">
        <v>38</v>
      </c>
      <c r="E32" s="96" t="s">
        <v>572</v>
      </c>
      <c r="F32" s="95" t="s">
        <v>510</v>
      </c>
      <c r="G32" s="46" t="s">
        <v>506</v>
      </c>
      <c r="H32" s="54" t="s">
        <v>606</v>
      </c>
      <c r="I32" s="38" t="s">
        <v>600</v>
      </c>
      <c r="J32" s="54">
        <v>33903026</v>
      </c>
      <c r="K32" s="111">
        <f>GESTOR!J32</f>
        <v>28</v>
      </c>
      <c r="L32" s="173">
        <f t="shared" si="1"/>
        <v>14</v>
      </c>
      <c r="M32" s="169">
        <f t="shared" si="2"/>
        <v>0</v>
      </c>
      <c r="N32" s="169">
        <f t="shared" si="3"/>
        <v>14</v>
      </c>
      <c r="O32" s="174">
        <f t="shared" si="4"/>
        <v>14</v>
      </c>
      <c r="P32" s="175">
        <f t="shared" si="5"/>
        <v>0</v>
      </c>
      <c r="Q32" s="175">
        <f t="shared" si="6"/>
        <v>14</v>
      </c>
      <c r="R32" s="177">
        <f t="shared" si="7"/>
        <v>14</v>
      </c>
      <c r="S32" s="178">
        <f t="shared" si="8"/>
        <v>0</v>
      </c>
      <c r="T32" s="178">
        <f t="shared" si="9"/>
        <v>14</v>
      </c>
      <c r="U32" s="181">
        <f t="shared" si="10"/>
        <v>14</v>
      </c>
      <c r="V32" s="182">
        <f t="shared" si="11"/>
        <v>0</v>
      </c>
      <c r="W32" s="183">
        <f t="shared" si="12"/>
        <v>14</v>
      </c>
      <c r="X32" s="187">
        <f t="shared" si="13"/>
        <v>56</v>
      </c>
      <c r="Y32" s="193">
        <f>GESTOR!N32</f>
        <v>0</v>
      </c>
      <c r="Z32" s="193">
        <f t="shared" si="14"/>
        <v>0</v>
      </c>
      <c r="AA32" s="188">
        <f t="shared" si="15"/>
        <v>56</v>
      </c>
      <c r="AB32" s="9">
        <v>4785</v>
      </c>
      <c r="AC32" s="9">
        <f t="shared" si="0"/>
        <v>133980</v>
      </c>
      <c r="AD32" s="71"/>
      <c r="AE32" s="71"/>
      <c r="AF32" s="71"/>
      <c r="AG32" s="71"/>
      <c r="AH32" s="71"/>
      <c r="AI32" s="71"/>
      <c r="AJ32" s="71"/>
      <c r="AK32" s="71"/>
      <c r="AL32" s="71"/>
      <c r="AM32" s="71"/>
      <c r="AN32" s="71"/>
    </row>
    <row r="33" spans="1:40" ht="39.950000000000003" customHeight="1" x14ac:dyDescent="0.25">
      <c r="A33" s="39">
        <v>36</v>
      </c>
      <c r="B33" s="253"/>
      <c r="C33" s="256"/>
      <c r="D33" s="78">
        <v>39</v>
      </c>
      <c r="E33" s="67" t="s">
        <v>573</v>
      </c>
      <c r="F33" s="68" t="s">
        <v>511</v>
      </c>
      <c r="G33" s="46" t="s">
        <v>506</v>
      </c>
      <c r="H33" s="54" t="s">
        <v>606</v>
      </c>
      <c r="I33" s="38" t="s">
        <v>600</v>
      </c>
      <c r="J33" s="54">
        <v>33903026</v>
      </c>
      <c r="K33" s="111">
        <f>GESTOR!J33</f>
        <v>12</v>
      </c>
      <c r="L33" s="173">
        <f t="shared" si="1"/>
        <v>6</v>
      </c>
      <c r="M33" s="169">
        <f t="shared" si="2"/>
        <v>0</v>
      </c>
      <c r="N33" s="169">
        <f t="shared" si="3"/>
        <v>6</v>
      </c>
      <c r="O33" s="174">
        <f t="shared" si="4"/>
        <v>6</v>
      </c>
      <c r="P33" s="175">
        <f t="shared" si="5"/>
        <v>0</v>
      </c>
      <c r="Q33" s="175">
        <f t="shared" si="6"/>
        <v>6</v>
      </c>
      <c r="R33" s="177">
        <f t="shared" si="7"/>
        <v>6</v>
      </c>
      <c r="S33" s="178">
        <f t="shared" si="8"/>
        <v>0</v>
      </c>
      <c r="T33" s="178">
        <f t="shared" si="9"/>
        <v>6</v>
      </c>
      <c r="U33" s="181">
        <f t="shared" si="10"/>
        <v>6</v>
      </c>
      <c r="V33" s="182">
        <f t="shared" si="11"/>
        <v>0</v>
      </c>
      <c r="W33" s="183">
        <f t="shared" si="12"/>
        <v>6</v>
      </c>
      <c r="X33" s="187">
        <f t="shared" si="13"/>
        <v>24</v>
      </c>
      <c r="Y33" s="193">
        <f>GESTOR!N33</f>
        <v>0</v>
      </c>
      <c r="Z33" s="193">
        <f t="shared" si="14"/>
        <v>0</v>
      </c>
      <c r="AA33" s="188">
        <f t="shared" si="15"/>
        <v>24</v>
      </c>
      <c r="AB33" s="9">
        <v>3150</v>
      </c>
      <c r="AC33" s="9">
        <f t="shared" si="0"/>
        <v>37800</v>
      </c>
      <c r="AD33" s="71"/>
      <c r="AE33" s="71"/>
      <c r="AF33" s="71"/>
      <c r="AG33" s="71"/>
      <c r="AH33" s="71"/>
      <c r="AI33" s="71"/>
      <c r="AJ33" s="71"/>
      <c r="AK33" s="71"/>
      <c r="AL33" s="71"/>
      <c r="AM33" s="71"/>
      <c r="AN33" s="71"/>
    </row>
    <row r="34" spans="1:40" ht="39.950000000000003" customHeight="1" x14ac:dyDescent="0.25">
      <c r="A34" s="39">
        <v>37</v>
      </c>
      <c r="B34" s="247">
        <v>18</v>
      </c>
      <c r="C34" s="249" t="s">
        <v>512</v>
      </c>
      <c r="D34" s="83">
        <v>59</v>
      </c>
      <c r="E34" s="91" t="s">
        <v>574</v>
      </c>
      <c r="F34" s="92" t="s">
        <v>513</v>
      </c>
      <c r="G34" s="86" t="s">
        <v>475</v>
      </c>
      <c r="H34" s="54" t="s">
        <v>607</v>
      </c>
      <c r="I34" s="38" t="s">
        <v>600</v>
      </c>
      <c r="J34" s="98">
        <v>33903017</v>
      </c>
      <c r="K34" s="111">
        <f>GESTOR!J34</f>
        <v>730</v>
      </c>
      <c r="L34" s="173">
        <f t="shared" si="1"/>
        <v>365</v>
      </c>
      <c r="M34" s="169">
        <f t="shared" si="2"/>
        <v>0</v>
      </c>
      <c r="N34" s="169">
        <f t="shared" si="3"/>
        <v>365</v>
      </c>
      <c r="O34" s="174">
        <f t="shared" si="4"/>
        <v>365</v>
      </c>
      <c r="P34" s="175">
        <f t="shared" si="5"/>
        <v>0</v>
      </c>
      <c r="Q34" s="175">
        <f t="shared" si="6"/>
        <v>365</v>
      </c>
      <c r="R34" s="177">
        <f t="shared" si="7"/>
        <v>365</v>
      </c>
      <c r="S34" s="178">
        <f t="shared" si="8"/>
        <v>0</v>
      </c>
      <c r="T34" s="178">
        <f t="shared" si="9"/>
        <v>365</v>
      </c>
      <c r="U34" s="181">
        <f t="shared" si="10"/>
        <v>365</v>
      </c>
      <c r="V34" s="182">
        <f t="shared" si="11"/>
        <v>0</v>
      </c>
      <c r="W34" s="183">
        <f t="shared" si="12"/>
        <v>365</v>
      </c>
      <c r="X34" s="187">
        <f t="shared" si="13"/>
        <v>1460</v>
      </c>
      <c r="Y34" s="193">
        <f>GESTOR!N34</f>
        <v>0</v>
      </c>
      <c r="Z34" s="193">
        <f t="shared" si="14"/>
        <v>0</v>
      </c>
      <c r="AA34" s="188">
        <f t="shared" si="15"/>
        <v>1460</v>
      </c>
      <c r="AB34" s="9">
        <v>8890.2000000000007</v>
      </c>
      <c r="AC34" s="9">
        <f t="shared" si="0"/>
        <v>6489846.0000000009</v>
      </c>
      <c r="AD34" s="71"/>
      <c r="AE34" s="71"/>
      <c r="AF34" s="71"/>
      <c r="AG34" s="71"/>
      <c r="AH34" s="71"/>
      <c r="AI34" s="71"/>
      <c r="AJ34" s="71"/>
      <c r="AK34" s="71"/>
      <c r="AL34" s="71"/>
      <c r="AM34" s="71"/>
      <c r="AN34" s="71"/>
    </row>
    <row r="35" spans="1:40" ht="39.950000000000003" customHeight="1" x14ac:dyDescent="0.25">
      <c r="A35" s="39">
        <v>39</v>
      </c>
      <c r="B35" s="248"/>
      <c r="C35" s="250"/>
      <c r="D35" s="83">
        <v>60</v>
      </c>
      <c r="E35" s="91" t="s">
        <v>575</v>
      </c>
      <c r="F35" s="92" t="s">
        <v>514</v>
      </c>
      <c r="G35" s="86" t="s">
        <v>475</v>
      </c>
      <c r="H35" s="54" t="s">
        <v>608</v>
      </c>
      <c r="I35" s="38" t="s">
        <v>600</v>
      </c>
      <c r="J35" s="98">
        <v>33903017</v>
      </c>
      <c r="K35" s="111">
        <f>GESTOR!J35</f>
        <v>605</v>
      </c>
      <c r="L35" s="173">
        <f t="shared" si="1"/>
        <v>302</v>
      </c>
      <c r="M35" s="169">
        <f t="shared" si="2"/>
        <v>0</v>
      </c>
      <c r="N35" s="169">
        <f t="shared" si="3"/>
        <v>302</v>
      </c>
      <c r="O35" s="174">
        <f t="shared" si="4"/>
        <v>302</v>
      </c>
      <c r="P35" s="175">
        <f t="shared" si="5"/>
        <v>0</v>
      </c>
      <c r="Q35" s="175">
        <f t="shared" si="6"/>
        <v>302</v>
      </c>
      <c r="R35" s="177">
        <f t="shared" si="7"/>
        <v>302</v>
      </c>
      <c r="S35" s="178">
        <f t="shared" si="8"/>
        <v>0</v>
      </c>
      <c r="T35" s="178">
        <f t="shared" si="9"/>
        <v>302</v>
      </c>
      <c r="U35" s="181">
        <f t="shared" si="10"/>
        <v>302</v>
      </c>
      <c r="V35" s="182">
        <f t="shared" si="11"/>
        <v>0</v>
      </c>
      <c r="W35" s="183">
        <f t="shared" si="12"/>
        <v>302</v>
      </c>
      <c r="X35" s="187">
        <f t="shared" si="13"/>
        <v>1210</v>
      </c>
      <c r="Y35" s="193">
        <f>GESTOR!N35</f>
        <v>0</v>
      </c>
      <c r="Z35" s="193">
        <f t="shared" si="14"/>
        <v>0</v>
      </c>
      <c r="AA35" s="188">
        <f t="shared" si="15"/>
        <v>1210</v>
      </c>
      <c r="AB35" s="9">
        <v>4920</v>
      </c>
      <c r="AC35" s="9">
        <f t="shared" si="0"/>
        <v>2976600</v>
      </c>
      <c r="AD35" s="71"/>
      <c r="AE35" s="71"/>
      <c r="AF35" s="71"/>
      <c r="AG35" s="71"/>
      <c r="AH35" s="71"/>
      <c r="AI35" s="71"/>
      <c r="AJ35" s="71"/>
      <c r="AK35" s="71"/>
      <c r="AL35" s="71"/>
      <c r="AM35" s="71"/>
      <c r="AN35" s="71"/>
    </row>
    <row r="36" spans="1:40" ht="39.950000000000003" customHeight="1" x14ac:dyDescent="0.25">
      <c r="A36" s="39">
        <v>40</v>
      </c>
      <c r="B36" s="248"/>
      <c r="C36" s="250"/>
      <c r="D36" s="83">
        <v>61</v>
      </c>
      <c r="E36" s="91" t="s">
        <v>576</v>
      </c>
      <c r="F36" s="92" t="s">
        <v>515</v>
      </c>
      <c r="G36" s="86" t="s">
        <v>475</v>
      </c>
      <c r="H36" s="54" t="s">
        <v>608</v>
      </c>
      <c r="I36" s="38" t="s">
        <v>600</v>
      </c>
      <c r="J36" s="98">
        <v>33903017</v>
      </c>
      <c r="K36" s="111">
        <f>GESTOR!J36</f>
        <v>98</v>
      </c>
      <c r="L36" s="173">
        <f t="shared" si="1"/>
        <v>49</v>
      </c>
      <c r="M36" s="169">
        <f t="shared" si="2"/>
        <v>0</v>
      </c>
      <c r="N36" s="169">
        <f t="shared" si="3"/>
        <v>49</v>
      </c>
      <c r="O36" s="174">
        <f t="shared" si="4"/>
        <v>49</v>
      </c>
      <c r="P36" s="175">
        <f t="shared" si="5"/>
        <v>0</v>
      </c>
      <c r="Q36" s="175">
        <f t="shared" si="6"/>
        <v>49</v>
      </c>
      <c r="R36" s="177">
        <f t="shared" si="7"/>
        <v>49</v>
      </c>
      <c r="S36" s="178">
        <f t="shared" si="8"/>
        <v>0</v>
      </c>
      <c r="T36" s="178">
        <f t="shared" si="9"/>
        <v>49</v>
      </c>
      <c r="U36" s="181">
        <f t="shared" si="10"/>
        <v>49</v>
      </c>
      <c r="V36" s="182">
        <f t="shared" si="11"/>
        <v>0</v>
      </c>
      <c r="W36" s="183">
        <f t="shared" si="12"/>
        <v>49</v>
      </c>
      <c r="X36" s="187">
        <f t="shared" si="13"/>
        <v>196</v>
      </c>
      <c r="Y36" s="193">
        <f>GESTOR!N36</f>
        <v>0</v>
      </c>
      <c r="Z36" s="193">
        <f t="shared" si="14"/>
        <v>0</v>
      </c>
      <c r="AA36" s="188">
        <f t="shared" si="15"/>
        <v>196</v>
      </c>
      <c r="AB36" s="9">
        <v>10035</v>
      </c>
      <c r="AC36" s="9">
        <f t="shared" ref="AC36:AC58" si="16">AB36*K36</f>
        <v>983430</v>
      </c>
      <c r="AD36" s="71"/>
      <c r="AE36" s="71"/>
      <c r="AF36" s="71"/>
      <c r="AG36" s="71"/>
      <c r="AH36" s="71"/>
      <c r="AI36" s="71"/>
      <c r="AJ36" s="71"/>
      <c r="AK36" s="71"/>
      <c r="AL36" s="71"/>
      <c r="AM36" s="71"/>
      <c r="AN36" s="71"/>
    </row>
    <row r="37" spans="1:40" ht="39.950000000000003" customHeight="1" x14ac:dyDescent="0.25">
      <c r="A37" s="39">
        <v>41</v>
      </c>
      <c r="B37" s="248"/>
      <c r="C37" s="250"/>
      <c r="D37" s="83">
        <v>62</v>
      </c>
      <c r="E37" s="93" t="s">
        <v>577</v>
      </c>
      <c r="F37" s="92" t="s">
        <v>516</v>
      </c>
      <c r="G37" s="86" t="s">
        <v>475</v>
      </c>
      <c r="H37" s="54" t="s">
        <v>608</v>
      </c>
      <c r="I37" s="38" t="s">
        <v>600</v>
      </c>
      <c r="J37" s="98">
        <v>33903017</v>
      </c>
      <c r="K37" s="111">
        <f>GESTOR!J37</f>
        <v>62</v>
      </c>
      <c r="L37" s="173">
        <f t="shared" si="1"/>
        <v>31</v>
      </c>
      <c r="M37" s="169">
        <f t="shared" si="2"/>
        <v>0</v>
      </c>
      <c r="N37" s="169">
        <f t="shared" si="3"/>
        <v>31</v>
      </c>
      <c r="O37" s="174">
        <f t="shared" si="4"/>
        <v>31</v>
      </c>
      <c r="P37" s="175">
        <f t="shared" si="5"/>
        <v>0</v>
      </c>
      <c r="Q37" s="175">
        <f t="shared" si="6"/>
        <v>31</v>
      </c>
      <c r="R37" s="177">
        <f t="shared" si="7"/>
        <v>31</v>
      </c>
      <c r="S37" s="178">
        <f t="shared" si="8"/>
        <v>0</v>
      </c>
      <c r="T37" s="178">
        <f t="shared" si="9"/>
        <v>31</v>
      </c>
      <c r="U37" s="181">
        <f t="shared" si="10"/>
        <v>31</v>
      </c>
      <c r="V37" s="182">
        <f t="shared" si="11"/>
        <v>0</v>
      </c>
      <c r="W37" s="183">
        <f t="shared" si="12"/>
        <v>31</v>
      </c>
      <c r="X37" s="187">
        <f t="shared" si="13"/>
        <v>124</v>
      </c>
      <c r="Y37" s="193">
        <f>GESTOR!N37</f>
        <v>0</v>
      </c>
      <c r="Z37" s="193">
        <f t="shared" si="14"/>
        <v>0</v>
      </c>
      <c r="AA37" s="188">
        <f t="shared" si="15"/>
        <v>124</v>
      </c>
      <c r="AB37" s="9">
        <v>40</v>
      </c>
      <c r="AC37" s="9">
        <f t="shared" si="16"/>
        <v>2480</v>
      </c>
      <c r="AD37" s="71"/>
      <c r="AE37" s="71"/>
      <c r="AF37" s="71"/>
      <c r="AG37" s="71"/>
      <c r="AH37" s="71"/>
      <c r="AI37" s="71"/>
      <c r="AJ37" s="71"/>
      <c r="AK37" s="71"/>
      <c r="AL37" s="71"/>
      <c r="AM37" s="71"/>
      <c r="AN37" s="71"/>
    </row>
    <row r="38" spans="1:40" ht="39.950000000000003" customHeight="1" x14ac:dyDescent="0.25">
      <c r="A38" s="39">
        <v>42</v>
      </c>
      <c r="B38" s="248"/>
      <c r="C38" s="250"/>
      <c r="D38" s="83">
        <v>63</v>
      </c>
      <c r="E38" s="90" t="s">
        <v>578</v>
      </c>
      <c r="F38" s="88" t="s">
        <v>517</v>
      </c>
      <c r="G38" s="86" t="s">
        <v>475</v>
      </c>
      <c r="H38" s="54" t="s">
        <v>608</v>
      </c>
      <c r="I38" s="38" t="s">
        <v>600</v>
      </c>
      <c r="J38" s="98">
        <v>33903017</v>
      </c>
      <c r="K38" s="111">
        <f>GESTOR!J38</f>
        <v>54</v>
      </c>
      <c r="L38" s="173">
        <f t="shared" si="1"/>
        <v>27</v>
      </c>
      <c r="M38" s="169">
        <f t="shared" si="2"/>
        <v>0</v>
      </c>
      <c r="N38" s="169">
        <f t="shared" si="3"/>
        <v>27</v>
      </c>
      <c r="O38" s="174">
        <f t="shared" si="4"/>
        <v>27</v>
      </c>
      <c r="P38" s="175">
        <f t="shared" si="5"/>
        <v>0</v>
      </c>
      <c r="Q38" s="175">
        <f t="shared" si="6"/>
        <v>27</v>
      </c>
      <c r="R38" s="177">
        <f t="shared" si="7"/>
        <v>27</v>
      </c>
      <c r="S38" s="178">
        <f t="shared" si="8"/>
        <v>0</v>
      </c>
      <c r="T38" s="178">
        <f t="shared" si="9"/>
        <v>27</v>
      </c>
      <c r="U38" s="181">
        <f t="shared" si="10"/>
        <v>27</v>
      </c>
      <c r="V38" s="182">
        <f t="shared" si="11"/>
        <v>0</v>
      </c>
      <c r="W38" s="183">
        <f t="shared" si="12"/>
        <v>27</v>
      </c>
      <c r="X38" s="187">
        <f t="shared" si="13"/>
        <v>108</v>
      </c>
      <c r="Y38" s="193">
        <f>GESTOR!N38</f>
        <v>0</v>
      </c>
      <c r="Z38" s="193">
        <f t="shared" si="14"/>
        <v>0</v>
      </c>
      <c r="AA38" s="188">
        <f t="shared" si="15"/>
        <v>108</v>
      </c>
      <c r="AB38" s="9">
        <v>84.99</v>
      </c>
      <c r="AC38" s="9">
        <f t="shared" si="16"/>
        <v>4589.46</v>
      </c>
      <c r="AD38" s="71"/>
      <c r="AE38" s="71"/>
      <c r="AF38" s="71"/>
      <c r="AG38" s="71"/>
      <c r="AH38" s="71"/>
      <c r="AI38" s="71"/>
      <c r="AJ38" s="71"/>
      <c r="AK38" s="71"/>
      <c r="AL38" s="71"/>
      <c r="AM38" s="71"/>
      <c r="AN38" s="71"/>
    </row>
    <row r="39" spans="1:40" ht="39.950000000000003" customHeight="1" x14ac:dyDescent="0.25">
      <c r="A39" s="39">
        <v>43</v>
      </c>
      <c r="B39" s="248"/>
      <c r="C39" s="250"/>
      <c r="D39" s="83">
        <v>64</v>
      </c>
      <c r="E39" s="91" t="s">
        <v>579</v>
      </c>
      <c r="F39" s="92" t="s">
        <v>518</v>
      </c>
      <c r="G39" s="86" t="s">
        <v>475</v>
      </c>
      <c r="H39" s="54" t="s">
        <v>609</v>
      </c>
      <c r="I39" s="38" t="s">
        <v>600</v>
      </c>
      <c r="J39" s="98">
        <v>33903017</v>
      </c>
      <c r="K39" s="111">
        <f>GESTOR!J39</f>
        <v>95</v>
      </c>
      <c r="L39" s="173">
        <f t="shared" si="1"/>
        <v>47</v>
      </c>
      <c r="M39" s="169">
        <f t="shared" si="2"/>
        <v>0</v>
      </c>
      <c r="N39" s="169">
        <f t="shared" si="3"/>
        <v>47</v>
      </c>
      <c r="O39" s="174">
        <f t="shared" si="4"/>
        <v>47</v>
      </c>
      <c r="P39" s="175">
        <f t="shared" si="5"/>
        <v>0</v>
      </c>
      <c r="Q39" s="175">
        <f t="shared" si="6"/>
        <v>47</v>
      </c>
      <c r="R39" s="177">
        <f t="shared" si="7"/>
        <v>47</v>
      </c>
      <c r="S39" s="178">
        <f t="shared" si="8"/>
        <v>0</v>
      </c>
      <c r="T39" s="178">
        <f t="shared" si="9"/>
        <v>47</v>
      </c>
      <c r="U39" s="181">
        <f t="shared" si="10"/>
        <v>47</v>
      </c>
      <c r="V39" s="182">
        <f t="shared" si="11"/>
        <v>0</v>
      </c>
      <c r="W39" s="183">
        <f t="shared" si="12"/>
        <v>47</v>
      </c>
      <c r="X39" s="187">
        <f t="shared" si="13"/>
        <v>190</v>
      </c>
      <c r="Y39" s="193">
        <f>GESTOR!N39</f>
        <v>0</v>
      </c>
      <c r="Z39" s="193">
        <f t="shared" si="14"/>
        <v>0</v>
      </c>
      <c r="AA39" s="188">
        <f t="shared" si="15"/>
        <v>190</v>
      </c>
      <c r="AB39" s="9">
        <v>350</v>
      </c>
      <c r="AC39" s="9">
        <f t="shared" si="16"/>
        <v>33250</v>
      </c>
      <c r="AD39" s="71"/>
      <c r="AE39" s="71"/>
      <c r="AF39" s="71"/>
      <c r="AG39" s="71"/>
      <c r="AH39" s="71"/>
      <c r="AI39" s="71"/>
      <c r="AJ39" s="71"/>
      <c r="AK39" s="71"/>
      <c r="AL39" s="71"/>
      <c r="AM39" s="71"/>
      <c r="AN39" s="71"/>
    </row>
    <row r="40" spans="1:40" ht="39.950000000000003" customHeight="1" x14ac:dyDescent="0.25">
      <c r="A40" s="39">
        <v>44</v>
      </c>
      <c r="B40" s="248"/>
      <c r="C40" s="251"/>
      <c r="D40" s="83">
        <v>65</v>
      </c>
      <c r="E40" s="91" t="s">
        <v>580</v>
      </c>
      <c r="F40" s="92" t="s">
        <v>519</v>
      </c>
      <c r="G40" s="86" t="s">
        <v>475</v>
      </c>
      <c r="H40" s="54" t="s">
        <v>610</v>
      </c>
      <c r="I40" s="38" t="s">
        <v>600</v>
      </c>
      <c r="J40" s="98">
        <v>33903017</v>
      </c>
      <c r="K40" s="111">
        <f>GESTOR!J40</f>
        <v>88</v>
      </c>
      <c r="L40" s="173">
        <f t="shared" si="1"/>
        <v>44</v>
      </c>
      <c r="M40" s="169">
        <f t="shared" si="2"/>
        <v>0</v>
      </c>
      <c r="N40" s="169">
        <f t="shared" si="3"/>
        <v>44</v>
      </c>
      <c r="O40" s="174">
        <f t="shared" si="4"/>
        <v>44</v>
      </c>
      <c r="P40" s="175">
        <f t="shared" si="5"/>
        <v>0</v>
      </c>
      <c r="Q40" s="175">
        <f t="shared" si="6"/>
        <v>44</v>
      </c>
      <c r="R40" s="177">
        <f t="shared" si="7"/>
        <v>44</v>
      </c>
      <c r="S40" s="178">
        <f t="shared" si="8"/>
        <v>0</v>
      </c>
      <c r="T40" s="178">
        <f t="shared" si="9"/>
        <v>44</v>
      </c>
      <c r="U40" s="181">
        <f t="shared" si="10"/>
        <v>44</v>
      </c>
      <c r="V40" s="182">
        <f t="shared" si="11"/>
        <v>0</v>
      </c>
      <c r="W40" s="183">
        <f t="shared" si="12"/>
        <v>44</v>
      </c>
      <c r="X40" s="187">
        <f t="shared" si="13"/>
        <v>176</v>
      </c>
      <c r="Y40" s="193">
        <f>GESTOR!N40</f>
        <v>0</v>
      </c>
      <c r="Z40" s="193">
        <f t="shared" si="14"/>
        <v>0</v>
      </c>
      <c r="AA40" s="188">
        <f t="shared" si="15"/>
        <v>176</v>
      </c>
      <c r="AB40" s="9">
        <v>3000</v>
      </c>
      <c r="AC40" s="9">
        <f t="shared" si="16"/>
        <v>264000</v>
      </c>
      <c r="AD40" s="71"/>
      <c r="AE40" s="71"/>
      <c r="AF40" s="71"/>
      <c r="AG40" s="71"/>
      <c r="AH40" s="71"/>
      <c r="AI40" s="71"/>
      <c r="AJ40" s="71"/>
      <c r="AK40" s="71"/>
      <c r="AL40" s="71"/>
      <c r="AM40" s="71"/>
      <c r="AN40" s="71"/>
    </row>
    <row r="41" spans="1:40" ht="54.4" customHeight="1" x14ac:dyDescent="0.25">
      <c r="A41" s="39">
        <v>46</v>
      </c>
      <c r="B41" s="76">
        <v>21</v>
      </c>
      <c r="C41" s="77" t="s">
        <v>520</v>
      </c>
      <c r="D41" s="78">
        <v>68</v>
      </c>
      <c r="E41" s="96" t="s">
        <v>581</v>
      </c>
      <c r="F41" s="95" t="s">
        <v>521</v>
      </c>
      <c r="G41" s="46" t="s">
        <v>522</v>
      </c>
      <c r="H41" s="54" t="s">
        <v>611</v>
      </c>
      <c r="I41" s="38" t="s">
        <v>600</v>
      </c>
      <c r="J41" s="54">
        <v>33903016</v>
      </c>
      <c r="K41" s="111">
        <f>GESTOR!J41</f>
        <v>94</v>
      </c>
      <c r="L41" s="173">
        <f t="shared" si="1"/>
        <v>47</v>
      </c>
      <c r="M41" s="169">
        <f t="shared" si="2"/>
        <v>0</v>
      </c>
      <c r="N41" s="169">
        <f t="shared" si="3"/>
        <v>47</v>
      </c>
      <c r="O41" s="174">
        <f t="shared" si="4"/>
        <v>47</v>
      </c>
      <c r="P41" s="175">
        <f t="shared" si="5"/>
        <v>0</v>
      </c>
      <c r="Q41" s="175">
        <f t="shared" si="6"/>
        <v>47</v>
      </c>
      <c r="R41" s="177">
        <f t="shared" si="7"/>
        <v>47</v>
      </c>
      <c r="S41" s="178">
        <f t="shared" si="8"/>
        <v>0</v>
      </c>
      <c r="T41" s="178">
        <f t="shared" si="9"/>
        <v>47</v>
      </c>
      <c r="U41" s="181">
        <f t="shared" si="10"/>
        <v>47</v>
      </c>
      <c r="V41" s="182">
        <f t="shared" si="11"/>
        <v>0</v>
      </c>
      <c r="W41" s="183">
        <f t="shared" si="12"/>
        <v>47</v>
      </c>
      <c r="X41" s="187">
        <f t="shared" si="13"/>
        <v>188</v>
      </c>
      <c r="Y41" s="193">
        <f>GESTOR!N41</f>
        <v>0</v>
      </c>
      <c r="Z41" s="193">
        <f t="shared" si="14"/>
        <v>0</v>
      </c>
      <c r="AA41" s="188">
        <f t="shared" si="15"/>
        <v>188</v>
      </c>
      <c r="AB41" s="9">
        <v>2150</v>
      </c>
      <c r="AC41" s="9">
        <f t="shared" si="16"/>
        <v>202100</v>
      </c>
      <c r="AD41" s="71"/>
      <c r="AE41" s="71"/>
      <c r="AF41" s="71"/>
      <c r="AG41" s="71"/>
      <c r="AH41" s="71"/>
      <c r="AI41" s="71"/>
      <c r="AJ41" s="71"/>
      <c r="AK41" s="71"/>
      <c r="AL41" s="71"/>
      <c r="AM41" s="71"/>
      <c r="AN41" s="71"/>
    </row>
    <row r="42" spans="1:40" ht="39.950000000000003" customHeight="1" x14ac:dyDescent="0.25">
      <c r="A42" s="39">
        <v>48</v>
      </c>
      <c r="B42" s="247">
        <v>23</v>
      </c>
      <c r="C42" s="249" t="s">
        <v>523</v>
      </c>
      <c r="D42" s="83">
        <v>75</v>
      </c>
      <c r="E42" s="84" t="s">
        <v>582</v>
      </c>
      <c r="F42" s="85" t="s">
        <v>524</v>
      </c>
      <c r="G42" s="86" t="s">
        <v>525</v>
      </c>
      <c r="H42" s="54" t="s">
        <v>612</v>
      </c>
      <c r="I42" s="38" t="s">
        <v>600</v>
      </c>
      <c r="J42" s="98">
        <v>33903017</v>
      </c>
      <c r="K42" s="111">
        <f>GESTOR!J42</f>
        <v>119</v>
      </c>
      <c r="L42" s="173">
        <f t="shared" si="1"/>
        <v>59</v>
      </c>
      <c r="M42" s="169">
        <f t="shared" si="2"/>
        <v>0</v>
      </c>
      <c r="N42" s="169">
        <f t="shared" si="3"/>
        <v>59</v>
      </c>
      <c r="O42" s="174">
        <f t="shared" si="4"/>
        <v>59</v>
      </c>
      <c r="P42" s="175">
        <f t="shared" si="5"/>
        <v>0</v>
      </c>
      <c r="Q42" s="175">
        <f t="shared" si="6"/>
        <v>59</v>
      </c>
      <c r="R42" s="177">
        <f t="shared" si="7"/>
        <v>59</v>
      </c>
      <c r="S42" s="178">
        <f t="shared" si="8"/>
        <v>0</v>
      </c>
      <c r="T42" s="178">
        <f t="shared" si="9"/>
        <v>59</v>
      </c>
      <c r="U42" s="181">
        <f t="shared" si="10"/>
        <v>59</v>
      </c>
      <c r="V42" s="182">
        <f t="shared" si="11"/>
        <v>0</v>
      </c>
      <c r="W42" s="183">
        <f t="shared" si="12"/>
        <v>59</v>
      </c>
      <c r="X42" s="187">
        <f t="shared" si="13"/>
        <v>238</v>
      </c>
      <c r="Y42" s="193">
        <f>GESTOR!N42</f>
        <v>0</v>
      </c>
      <c r="Z42" s="193">
        <f t="shared" si="14"/>
        <v>0</v>
      </c>
      <c r="AA42" s="188">
        <f t="shared" si="15"/>
        <v>238</v>
      </c>
      <c r="AB42" s="9">
        <v>90</v>
      </c>
      <c r="AC42" s="9">
        <f t="shared" si="16"/>
        <v>10710</v>
      </c>
      <c r="AD42" s="71"/>
      <c r="AE42" s="71"/>
      <c r="AF42" s="71"/>
      <c r="AG42" s="71"/>
      <c r="AH42" s="71"/>
      <c r="AI42" s="71"/>
      <c r="AJ42" s="71"/>
      <c r="AK42" s="71"/>
      <c r="AL42" s="71"/>
      <c r="AM42" s="71"/>
      <c r="AN42" s="71"/>
    </row>
    <row r="43" spans="1:40" ht="39.950000000000003" customHeight="1" x14ac:dyDescent="0.25">
      <c r="A43" s="39">
        <v>49</v>
      </c>
      <c r="B43" s="248"/>
      <c r="C43" s="250"/>
      <c r="D43" s="83">
        <v>76</v>
      </c>
      <c r="E43" s="84" t="s">
        <v>583</v>
      </c>
      <c r="F43" s="85" t="s">
        <v>526</v>
      </c>
      <c r="G43" s="86" t="s">
        <v>527</v>
      </c>
      <c r="H43" s="54">
        <v>3816046</v>
      </c>
      <c r="I43" s="38" t="s">
        <v>600</v>
      </c>
      <c r="J43" s="98">
        <v>33903016</v>
      </c>
      <c r="K43" s="111">
        <f>GESTOR!J43</f>
        <v>43</v>
      </c>
      <c r="L43" s="173">
        <f t="shared" si="1"/>
        <v>21</v>
      </c>
      <c r="M43" s="169">
        <f t="shared" si="2"/>
        <v>0</v>
      </c>
      <c r="N43" s="169">
        <f t="shared" si="3"/>
        <v>21</v>
      </c>
      <c r="O43" s="174">
        <f t="shared" si="4"/>
        <v>21</v>
      </c>
      <c r="P43" s="175">
        <f t="shared" si="5"/>
        <v>0</v>
      </c>
      <c r="Q43" s="175">
        <f t="shared" si="6"/>
        <v>21</v>
      </c>
      <c r="R43" s="177">
        <f t="shared" si="7"/>
        <v>21</v>
      </c>
      <c r="S43" s="178">
        <f t="shared" si="8"/>
        <v>0</v>
      </c>
      <c r="T43" s="178">
        <f t="shared" si="9"/>
        <v>21</v>
      </c>
      <c r="U43" s="181">
        <f t="shared" si="10"/>
        <v>21</v>
      </c>
      <c r="V43" s="182">
        <f t="shared" si="11"/>
        <v>0</v>
      </c>
      <c r="W43" s="183">
        <f t="shared" si="12"/>
        <v>21</v>
      </c>
      <c r="X43" s="187">
        <f t="shared" si="13"/>
        <v>86</v>
      </c>
      <c r="Y43" s="193">
        <f>GESTOR!N43</f>
        <v>0</v>
      </c>
      <c r="Z43" s="193">
        <f t="shared" si="14"/>
        <v>0</v>
      </c>
      <c r="AA43" s="188">
        <f t="shared" si="15"/>
        <v>86</v>
      </c>
      <c r="AB43" s="9">
        <v>4423</v>
      </c>
      <c r="AC43" s="9">
        <f t="shared" si="16"/>
        <v>190189</v>
      </c>
      <c r="AD43" s="71"/>
      <c r="AE43" s="71"/>
      <c r="AF43" s="71"/>
      <c r="AG43" s="71"/>
      <c r="AH43" s="71"/>
      <c r="AI43" s="71"/>
      <c r="AJ43" s="71"/>
      <c r="AK43" s="71"/>
      <c r="AL43" s="71"/>
      <c r="AM43" s="71"/>
      <c r="AN43" s="71"/>
    </row>
    <row r="44" spans="1:40" ht="39.950000000000003" customHeight="1" x14ac:dyDescent="0.25">
      <c r="A44" s="39">
        <v>51</v>
      </c>
      <c r="B44" s="248"/>
      <c r="C44" s="251"/>
      <c r="D44" s="83">
        <v>77</v>
      </c>
      <c r="E44" s="84" t="s">
        <v>584</v>
      </c>
      <c r="F44" s="85" t="s">
        <v>526</v>
      </c>
      <c r="G44" s="86" t="s">
        <v>528</v>
      </c>
      <c r="H44" s="54">
        <v>36021004</v>
      </c>
      <c r="I44" s="38" t="s">
        <v>600</v>
      </c>
      <c r="J44" s="98">
        <v>33903011</v>
      </c>
      <c r="K44" s="111">
        <f>GESTOR!J44</f>
        <v>116</v>
      </c>
      <c r="L44" s="173">
        <f t="shared" si="1"/>
        <v>58</v>
      </c>
      <c r="M44" s="169">
        <f t="shared" si="2"/>
        <v>0</v>
      </c>
      <c r="N44" s="169">
        <f t="shared" si="3"/>
        <v>58</v>
      </c>
      <c r="O44" s="174">
        <f t="shared" si="4"/>
        <v>58</v>
      </c>
      <c r="P44" s="175">
        <f t="shared" si="5"/>
        <v>0</v>
      </c>
      <c r="Q44" s="175">
        <f t="shared" si="6"/>
        <v>58</v>
      </c>
      <c r="R44" s="177">
        <f t="shared" si="7"/>
        <v>58</v>
      </c>
      <c r="S44" s="178">
        <f t="shared" si="8"/>
        <v>0</v>
      </c>
      <c r="T44" s="178">
        <f t="shared" si="9"/>
        <v>58</v>
      </c>
      <c r="U44" s="181">
        <f t="shared" si="10"/>
        <v>58</v>
      </c>
      <c r="V44" s="182">
        <f t="shared" si="11"/>
        <v>0</v>
      </c>
      <c r="W44" s="183">
        <f t="shared" si="12"/>
        <v>58</v>
      </c>
      <c r="X44" s="187">
        <f t="shared" si="13"/>
        <v>232</v>
      </c>
      <c r="Y44" s="193">
        <f>GESTOR!N44</f>
        <v>0</v>
      </c>
      <c r="Z44" s="193">
        <f t="shared" si="14"/>
        <v>0</v>
      </c>
      <c r="AA44" s="188">
        <f t="shared" si="15"/>
        <v>232</v>
      </c>
      <c r="AB44" s="9">
        <v>5500</v>
      </c>
      <c r="AC44" s="9">
        <f t="shared" si="16"/>
        <v>638000</v>
      </c>
      <c r="AD44" s="71"/>
      <c r="AE44" s="71"/>
      <c r="AF44" s="71"/>
      <c r="AG44" s="71"/>
      <c r="AH44" s="71"/>
      <c r="AI44" s="71"/>
      <c r="AJ44" s="71"/>
      <c r="AK44" s="71"/>
      <c r="AL44" s="71"/>
      <c r="AM44" s="71"/>
      <c r="AN44" s="71"/>
    </row>
    <row r="45" spans="1:40" ht="31.9" customHeight="1" x14ac:dyDescent="0.25">
      <c r="A45" s="39">
        <v>52</v>
      </c>
      <c r="B45" s="76">
        <v>24</v>
      </c>
      <c r="C45" s="77" t="s">
        <v>529</v>
      </c>
      <c r="D45" s="78">
        <v>78</v>
      </c>
      <c r="E45" s="97" t="s">
        <v>585</v>
      </c>
      <c r="F45" s="68" t="s">
        <v>530</v>
      </c>
      <c r="G45" s="46" t="s">
        <v>525</v>
      </c>
      <c r="H45" s="54" t="s">
        <v>613</v>
      </c>
      <c r="I45" s="38" t="s">
        <v>600</v>
      </c>
      <c r="J45" s="54">
        <v>33903017</v>
      </c>
      <c r="K45" s="111">
        <f>GESTOR!J45</f>
        <v>37</v>
      </c>
      <c r="L45" s="173">
        <f t="shared" si="1"/>
        <v>18</v>
      </c>
      <c r="M45" s="169">
        <f t="shared" si="2"/>
        <v>0</v>
      </c>
      <c r="N45" s="169">
        <f t="shared" si="3"/>
        <v>18</v>
      </c>
      <c r="O45" s="174">
        <f t="shared" si="4"/>
        <v>18</v>
      </c>
      <c r="P45" s="175">
        <f t="shared" si="5"/>
        <v>0</v>
      </c>
      <c r="Q45" s="175">
        <f t="shared" si="6"/>
        <v>18</v>
      </c>
      <c r="R45" s="177">
        <f t="shared" si="7"/>
        <v>18</v>
      </c>
      <c r="S45" s="178">
        <f t="shared" si="8"/>
        <v>0</v>
      </c>
      <c r="T45" s="178">
        <f t="shared" si="9"/>
        <v>18</v>
      </c>
      <c r="U45" s="181">
        <f t="shared" si="10"/>
        <v>18</v>
      </c>
      <c r="V45" s="182">
        <f t="shared" si="11"/>
        <v>0</v>
      </c>
      <c r="W45" s="183">
        <f t="shared" si="12"/>
        <v>18</v>
      </c>
      <c r="X45" s="187">
        <f t="shared" si="13"/>
        <v>74</v>
      </c>
      <c r="Y45" s="193">
        <f>GESTOR!N45</f>
        <v>0</v>
      </c>
      <c r="Z45" s="193">
        <f t="shared" si="14"/>
        <v>0</v>
      </c>
      <c r="AA45" s="188">
        <f t="shared" si="15"/>
        <v>74</v>
      </c>
      <c r="AB45" s="9">
        <v>23199</v>
      </c>
      <c r="AC45" s="9">
        <f t="shared" si="16"/>
        <v>858363</v>
      </c>
      <c r="AD45" s="71"/>
      <c r="AE45" s="71"/>
      <c r="AF45" s="71"/>
      <c r="AG45" s="71"/>
      <c r="AH45" s="71"/>
      <c r="AI45" s="71"/>
      <c r="AJ45" s="71"/>
      <c r="AK45" s="71"/>
      <c r="AL45" s="71"/>
      <c r="AM45" s="71"/>
      <c r="AN45" s="71"/>
    </row>
    <row r="46" spans="1:40" ht="39.950000000000003" customHeight="1" x14ac:dyDescent="0.25">
      <c r="A46" s="39">
        <v>53</v>
      </c>
      <c r="B46" s="247">
        <v>30</v>
      </c>
      <c r="C46" s="249" t="s">
        <v>531</v>
      </c>
      <c r="D46" s="83">
        <v>84</v>
      </c>
      <c r="E46" s="93" t="s">
        <v>586</v>
      </c>
      <c r="F46" s="92" t="s">
        <v>532</v>
      </c>
      <c r="G46" s="86" t="s">
        <v>533</v>
      </c>
      <c r="H46" s="54" t="s">
        <v>614</v>
      </c>
      <c r="I46" s="38" t="s">
        <v>600</v>
      </c>
      <c r="J46" s="98">
        <v>33903017</v>
      </c>
      <c r="K46" s="111">
        <f>GESTOR!J46</f>
        <v>3</v>
      </c>
      <c r="L46" s="173">
        <f t="shared" si="1"/>
        <v>1</v>
      </c>
      <c r="M46" s="169">
        <f t="shared" si="2"/>
        <v>0</v>
      </c>
      <c r="N46" s="169">
        <f t="shared" si="3"/>
        <v>1</v>
      </c>
      <c r="O46" s="174">
        <f t="shared" si="4"/>
        <v>1</v>
      </c>
      <c r="P46" s="175">
        <f t="shared" si="5"/>
        <v>0</v>
      </c>
      <c r="Q46" s="175">
        <f t="shared" si="6"/>
        <v>1</v>
      </c>
      <c r="R46" s="177">
        <f t="shared" si="7"/>
        <v>1</v>
      </c>
      <c r="S46" s="178">
        <f t="shared" si="8"/>
        <v>0</v>
      </c>
      <c r="T46" s="178">
        <f t="shared" si="9"/>
        <v>1</v>
      </c>
      <c r="U46" s="181">
        <f t="shared" si="10"/>
        <v>1</v>
      </c>
      <c r="V46" s="182">
        <f t="shared" si="11"/>
        <v>0</v>
      </c>
      <c r="W46" s="183">
        <f t="shared" si="12"/>
        <v>1</v>
      </c>
      <c r="X46" s="187">
        <f t="shared" si="13"/>
        <v>6</v>
      </c>
      <c r="Y46" s="193">
        <f>GESTOR!N46</f>
        <v>0</v>
      </c>
      <c r="Z46" s="193">
        <f t="shared" si="14"/>
        <v>0</v>
      </c>
      <c r="AA46" s="188">
        <f t="shared" si="15"/>
        <v>6</v>
      </c>
      <c r="AB46" s="9">
        <v>170</v>
      </c>
      <c r="AC46" s="9">
        <f t="shared" si="16"/>
        <v>510</v>
      </c>
      <c r="AD46" s="71"/>
      <c r="AE46" s="71"/>
      <c r="AF46" s="71"/>
      <c r="AG46" s="71"/>
      <c r="AH46" s="71"/>
      <c r="AI46" s="71"/>
      <c r="AJ46" s="71"/>
      <c r="AK46" s="71"/>
      <c r="AL46" s="71"/>
      <c r="AM46" s="71"/>
      <c r="AN46" s="71"/>
    </row>
    <row r="47" spans="1:40" ht="39.950000000000003" customHeight="1" x14ac:dyDescent="0.25">
      <c r="A47" s="39">
        <v>54</v>
      </c>
      <c r="B47" s="248"/>
      <c r="C47" s="250"/>
      <c r="D47" s="83">
        <v>85</v>
      </c>
      <c r="E47" s="93" t="s">
        <v>587</v>
      </c>
      <c r="F47" s="92" t="s">
        <v>532</v>
      </c>
      <c r="G47" s="86" t="s">
        <v>533</v>
      </c>
      <c r="H47" s="54" t="s">
        <v>614</v>
      </c>
      <c r="I47" s="38" t="s">
        <v>600</v>
      </c>
      <c r="J47" s="98">
        <v>33903017</v>
      </c>
      <c r="K47" s="111">
        <f>GESTOR!J47</f>
        <v>3</v>
      </c>
      <c r="L47" s="173">
        <f t="shared" si="1"/>
        <v>1</v>
      </c>
      <c r="M47" s="169">
        <f t="shared" si="2"/>
        <v>0</v>
      </c>
      <c r="N47" s="169">
        <f t="shared" si="3"/>
        <v>1</v>
      </c>
      <c r="O47" s="174">
        <f t="shared" si="4"/>
        <v>1</v>
      </c>
      <c r="P47" s="175">
        <f t="shared" si="5"/>
        <v>0</v>
      </c>
      <c r="Q47" s="175">
        <f t="shared" si="6"/>
        <v>1</v>
      </c>
      <c r="R47" s="177">
        <f t="shared" si="7"/>
        <v>1</v>
      </c>
      <c r="S47" s="178">
        <f t="shared" si="8"/>
        <v>0</v>
      </c>
      <c r="T47" s="178">
        <f t="shared" si="9"/>
        <v>1</v>
      </c>
      <c r="U47" s="181">
        <f t="shared" si="10"/>
        <v>1</v>
      </c>
      <c r="V47" s="182">
        <f t="shared" si="11"/>
        <v>0</v>
      </c>
      <c r="W47" s="183">
        <f t="shared" si="12"/>
        <v>1</v>
      </c>
      <c r="X47" s="187">
        <f t="shared" si="13"/>
        <v>6</v>
      </c>
      <c r="Y47" s="193">
        <f>GESTOR!N47</f>
        <v>0</v>
      </c>
      <c r="Z47" s="193">
        <f t="shared" si="14"/>
        <v>0</v>
      </c>
      <c r="AA47" s="188">
        <f t="shared" si="15"/>
        <v>6</v>
      </c>
      <c r="AB47" s="9">
        <v>499</v>
      </c>
      <c r="AC47" s="9">
        <f t="shared" si="16"/>
        <v>1497</v>
      </c>
      <c r="AD47" s="71"/>
      <c r="AE47" s="71"/>
      <c r="AF47" s="71"/>
      <c r="AG47" s="71"/>
      <c r="AH47" s="71"/>
      <c r="AI47" s="71"/>
      <c r="AJ47" s="71"/>
      <c r="AK47" s="71"/>
      <c r="AL47" s="71"/>
      <c r="AM47" s="71"/>
      <c r="AN47" s="71"/>
    </row>
    <row r="48" spans="1:40" ht="39.950000000000003" customHeight="1" x14ac:dyDescent="0.25">
      <c r="A48" s="39">
        <v>55</v>
      </c>
      <c r="B48" s="248"/>
      <c r="C48" s="250"/>
      <c r="D48" s="83">
        <v>86</v>
      </c>
      <c r="E48" s="93" t="s">
        <v>588</v>
      </c>
      <c r="F48" s="92" t="s">
        <v>532</v>
      </c>
      <c r="G48" s="86" t="s">
        <v>533</v>
      </c>
      <c r="H48" s="54" t="s">
        <v>614</v>
      </c>
      <c r="I48" s="38" t="s">
        <v>600</v>
      </c>
      <c r="J48" s="98">
        <v>33903017</v>
      </c>
      <c r="K48" s="111">
        <f>GESTOR!J48</f>
        <v>3</v>
      </c>
      <c r="L48" s="173">
        <f t="shared" si="1"/>
        <v>1</v>
      </c>
      <c r="M48" s="169">
        <f t="shared" si="2"/>
        <v>0</v>
      </c>
      <c r="N48" s="169">
        <f t="shared" si="3"/>
        <v>1</v>
      </c>
      <c r="O48" s="174">
        <f t="shared" si="4"/>
        <v>1</v>
      </c>
      <c r="P48" s="175">
        <f t="shared" si="5"/>
        <v>0</v>
      </c>
      <c r="Q48" s="175">
        <f t="shared" si="6"/>
        <v>1</v>
      </c>
      <c r="R48" s="177">
        <f t="shared" si="7"/>
        <v>1</v>
      </c>
      <c r="S48" s="178">
        <f t="shared" si="8"/>
        <v>0</v>
      </c>
      <c r="T48" s="178">
        <f t="shared" si="9"/>
        <v>1</v>
      </c>
      <c r="U48" s="181">
        <f t="shared" si="10"/>
        <v>1</v>
      </c>
      <c r="V48" s="182">
        <f t="shared" si="11"/>
        <v>0</v>
      </c>
      <c r="W48" s="183">
        <f t="shared" si="12"/>
        <v>1</v>
      </c>
      <c r="X48" s="187">
        <f t="shared" si="13"/>
        <v>6</v>
      </c>
      <c r="Y48" s="193">
        <f>GESTOR!N48</f>
        <v>0</v>
      </c>
      <c r="Z48" s="193">
        <f t="shared" si="14"/>
        <v>0</v>
      </c>
      <c r="AA48" s="188">
        <f t="shared" si="15"/>
        <v>6</v>
      </c>
      <c r="AB48" s="9">
        <v>1943</v>
      </c>
      <c r="AC48" s="9">
        <f t="shared" si="16"/>
        <v>5829</v>
      </c>
      <c r="AD48" s="71"/>
      <c r="AE48" s="71"/>
      <c r="AF48" s="71"/>
      <c r="AG48" s="71"/>
      <c r="AH48" s="71"/>
      <c r="AI48" s="71"/>
      <c r="AJ48" s="71"/>
      <c r="AK48" s="71"/>
      <c r="AL48" s="71"/>
      <c r="AM48" s="71"/>
      <c r="AN48" s="71"/>
    </row>
    <row r="49" spans="1:40" ht="39.950000000000003" customHeight="1" x14ac:dyDescent="0.25">
      <c r="A49" s="39">
        <v>56</v>
      </c>
      <c r="B49" s="248"/>
      <c r="C49" s="251"/>
      <c r="D49" s="83">
        <v>87</v>
      </c>
      <c r="E49" s="93" t="s">
        <v>589</v>
      </c>
      <c r="F49" s="92" t="s">
        <v>532</v>
      </c>
      <c r="G49" s="86" t="s">
        <v>533</v>
      </c>
      <c r="H49" s="54" t="s">
        <v>614</v>
      </c>
      <c r="I49" s="38" t="s">
        <v>600</v>
      </c>
      <c r="J49" s="98">
        <v>33903017</v>
      </c>
      <c r="K49" s="111">
        <f>GESTOR!J49</f>
        <v>5</v>
      </c>
      <c r="L49" s="173">
        <f t="shared" si="1"/>
        <v>2</v>
      </c>
      <c r="M49" s="169">
        <f t="shared" si="2"/>
        <v>0</v>
      </c>
      <c r="N49" s="169">
        <f t="shared" si="3"/>
        <v>2</v>
      </c>
      <c r="O49" s="174">
        <f t="shared" si="4"/>
        <v>2</v>
      </c>
      <c r="P49" s="175">
        <f t="shared" si="5"/>
        <v>0</v>
      </c>
      <c r="Q49" s="175">
        <f t="shared" si="6"/>
        <v>2</v>
      </c>
      <c r="R49" s="177">
        <f t="shared" si="7"/>
        <v>2</v>
      </c>
      <c r="S49" s="178">
        <f t="shared" si="8"/>
        <v>0</v>
      </c>
      <c r="T49" s="178">
        <f t="shared" si="9"/>
        <v>2</v>
      </c>
      <c r="U49" s="181">
        <f t="shared" si="10"/>
        <v>2</v>
      </c>
      <c r="V49" s="182">
        <f t="shared" si="11"/>
        <v>0</v>
      </c>
      <c r="W49" s="183">
        <f t="shared" si="12"/>
        <v>2</v>
      </c>
      <c r="X49" s="187">
        <f t="shared" si="13"/>
        <v>10</v>
      </c>
      <c r="Y49" s="193">
        <f>GESTOR!N49</f>
        <v>0</v>
      </c>
      <c r="Z49" s="193">
        <f t="shared" si="14"/>
        <v>0</v>
      </c>
      <c r="AA49" s="188">
        <f t="shared" si="15"/>
        <v>10</v>
      </c>
      <c r="AB49" s="9">
        <v>20700</v>
      </c>
      <c r="AC49" s="9">
        <f t="shared" si="16"/>
        <v>103500</v>
      </c>
      <c r="AD49" s="71"/>
      <c r="AE49" s="71"/>
      <c r="AF49" s="71"/>
      <c r="AG49" s="71"/>
      <c r="AH49" s="71"/>
      <c r="AI49" s="71"/>
      <c r="AJ49" s="71"/>
      <c r="AK49" s="71"/>
      <c r="AL49" s="71"/>
      <c r="AM49" s="71"/>
      <c r="AN49" s="71"/>
    </row>
    <row r="50" spans="1:40" ht="39.950000000000003" customHeight="1" x14ac:dyDescent="0.25">
      <c r="A50" s="39">
        <v>57</v>
      </c>
      <c r="B50" s="252">
        <v>32</v>
      </c>
      <c r="C50" s="254" t="s">
        <v>535</v>
      </c>
      <c r="D50" s="78">
        <v>89</v>
      </c>
      <c r="E50" s="96" t="s">
        <v>590</v>
      </c>
      <c r="F50" s="95" t="s">
        <v>536</v>
      </c>
      <c r="G50" s="46" t="s">
        <v>534</v>
      </c>
      <c r="H50" s="54" t="s">
        <v>615</v>
      </c>
      <c r="I50" s="38" t="s">
        <v>600</v>
      </c>
      <c r="J50" s="54">
        <v>33903041</v>
      </c>
      <c r="K50" s="111">
        <f>GESTOR!J50</f>
        <v>64</v>
      </c>
      <c r="L50" s="173">
        <f t="shared" si="1"/>
        <v>32</v>
      </c>
      <c r="M50" s="169">
        <f t="shared" si="2"/>
        <v>0</v>
      </c>
      <c r="N50" s="169">
        <f t="shared" si="3"/>
        <v>32</v>
      </c>
      <c r="O50" s="174">
        <f t="shared" si="4"/>
        <v>32</v>
      </c>
      <c r="P50" s="175">
        <f t="shared" si="5"/>
        <v>0</v>
      </c>
      <c r="Q50" s="175">
        <f t="shared" si="6"/>
        <v>32</v>
      </c>
      <c r="R50" s="177">
        <f t="shared" si="7"/>
        <v>32</v>
      </c>
      <c r="S50" s="178">
        <f t="shared" si="8"/>
        <v>0</v>
      </c>
      <c r="T50" s="178">
        <f t="shared" si="9"/>
        <v>32</v>
      </c>
      <c r="U50" s="181">
        <f t="shared" si="10"/>
        <v>32</v>
      </c>
      <c r="V50" s="182">
        <f t="shared" si="11"/>
        <v>0</v>
      </c>
      <c r="W50" s="183">
        <f t="shared" si="12"/>
        <v>32</v>
      </c>
      <c r="X50" s="187">
        <f t="shared" si="13"/>
        <v>128</v>
      </c>
      <c r="Y50" s="193">
        <f>GESTOR!N50</f>
        <v>0</v>
      </c>
      <c r="Z50" s="193">
        <f t="shared" si="14"/>
        <v>0</v>
      </c>
      <c r="AA50" s="188">
        <f t="shared" si="15"/>
        <v>128</v>
      </c>
      <c r="AB50" s="9">
        <v>9385</v>
      </c>
      <c r="AC50" s="9">
        <f t="shared" si="16"/>
        <v>600640</v>
      </c>
      <c r="AD50" s="71"/>
      <c r="AE50" s="71"/>
      <c r="AF50" s="71"/>
      <c r="AG50" s="71"/>
      <c r="AH50" s="71"/>
      <c r="AI50" s="71"/>
      <c r="AJ50" s="71"/>
      <c r="AK50" s="71"/>
      <c r="AL50" s="71"/>
      <c r="AM50" s="71"/>
      <c r="AN50" s="71"/>
    </row>
    <row r="51" spans="1:40" ht="39.950000000000003" customHeight="1" x14ac:dyDescent="0.25">
      <c r="A51" s="39">
        <v>59</v>
      </c>
      <c r="B51" s="253"/>
      <c r="C51" s="255"/>
      <c r="D51" s="78">
        <v>90</v>
      </c>
      <c r="E51" s="96" t="s">
        <v>591</v>
      </c>
      <c r="F51" s="95" t="s">
        <v>537</v>
      </c>
      <c r="G51" s="46" t="s">
        <v>534</v>
      </c>
      <c r="H51" s="54" t="s">
        <v>615</v>
      </c>
      <c r="I51" s="38" t="s">
        <v>600</v>
      </c>
      <c r="J51" s="54">
        <v>33903041</v>
      </c>
      <c r="K51" s="111">
        <f>GESTOR!J51</f>
        <v>56</v>
      </c>
      <c r="L51" s="173">
        <f t="shared" si="1"/>
        <v>28</v>
      </c>
      <c r="M51" s="169">
        <f t="shared" si="2"/>
        <v>0</v>
      </c>
      <c r="N51" s="169">
        <f t="shared" si="3"/>
        <v>28</v>
      </c>
      <c r="O51" s="174">
        <f t="shared" si="4"/>
        <v>28</v>
      </c>
      <c r="P51" s="175">
        <f t="shared" si="5"/>
        <v>0</v>
      </c>
      <c r="Q51" s="175">
        <f t="shared" si="6"/>
        <v>28</v>
      </c>
      <c r="R51" s="177">
        <f t="shared" si="7"/>
        <v>28</v>
      </c>
      <c r="S51" s="178">
        <f t="shared" si="8"/>
        <v>0</v>
      </c>
      <c r="T51" s="178">
        <f t="shared" si="9"/>
        <v>28</v>
      </c>
      <c r="U51" s="181">
        <f t="shared" si="10"/>
        <v>28</v>
      </c>
      <c r="V51" s="182">
        <f t="shared" si="11"/>
        <v>0</v>
      </c>
      <c r="W51" s="183">
        <f t="shared" si="12"/>
        <v>28</v>
      </c>
      <c r="X51" s="187">
        <f t="shared" si="13"/>
        <v>112</v>
      </c>
      <c r="Y51" s="193">
        <f>GESTOR!N51</f>
        <v>0</v>
      </c>
      <c r="Z51" s="193">
        <f t="shared" si="14"/>
        <v>0</v>
      </c>
      <c r="AA51" s="188">
        <f t="shared" si="15"/>
        <v>112</v>
      </c>
      <c r="AB51" s="9">
        <v>1140</v>
      </c>
      <c r="AC51" s="9">
        <f t="shared" si="16"/>
        <v>63840</v>
      </c>
      <c r="AD51" s="71"/>
      <c r="AE51" s="71"/>
      <c r="AF51" s="71"/>
      <c r="AG51" s="71"/>
      <c r="AH51" s="71"/>
      <c r="AI51" s="71"/>
      <c r="AJ51" s="71"/>
      <c r="AK51" s="71"/>
      <c r="AL51" s="71"/>
      <c r="AM51" s="71"/>
      <c r="AN51" s="71"/>
    </row>
    <row r="52" spans="1:40" ht="39.950000000000003" customHeight="1" x14ac:dyDescent="0.25">
      <c r="A52" s="39">
        <v>60</v>
      </c>
      <c r="B52" s="253"/>
      <c r="C52" s="255"/>
      <c r="D52" s="78">
        <v>91</v>
      </c>
      <c r="E52" s="96" t="s">
        <v>592</v>
      </c>
      <c r="F52" s="95" t="s">
        <v>538</v>
      </c>
      <c r="G52" s="46" t="s">
        <v>534</v>
      </c>
      <c r="H52" s="54" t="s">
        <v>615</v>
      </c>
      <c r="I52" s="38" t="s">
        <v>600</v>
      </c>
      <c r="J52" s="54">
        <v>33903041</v>
      </c>
      <c r="K52" s="111">
        <f>GESTOR!J52</f>
        <v>122</v>
      </c>
      <c r="L52" s="173">
        <f t="shared" si="1"/>
        <v>61</v>
      </c>
      <c r="M52" s="169">
        <f t="shared" si="2"/>
        <v>0</v>
      </c>
      <c r="N52" s="169">
        <f t="shared" si="3"/>
        <v>61</v>
      </c>
      <c r="O52" s="174">
        <f t="shared" si="4"/>
        <v>61</v>
      </c>
      <c r="P52" s="175">
        <f t="shared" si="5"/>
        <v>0</v>
      </c>
      <c r="Q52" s="175">
        <f t="shared" si="6"/>
        <v>61</v>
      </c>
      <c r="R52" s="177">
        <f t="shared" si="7"/>
        <v>61</v>
      </c>
      <c r="S52" s="178">
        <f t="shared" si="8"/>
        <v>0</v>
      </c>
      <c r="T52" s="178">
        <f t="shared" si="9"/>
        <v>61</v>
      </c>
      <c r="U52" s="181">
        <f t="shared" si="10"/>
        <v>61</v>
      </c>
      <c r="V52" s="182">
        <f t="shared" si="11"/>
        <v>0</v>
      </c>
      <c r="W52" s="183">
        <f t="shared" si="12"/>
        <v>61</v>
      </c>
      <c r="X52" s="187">
        <f t="shared" si="13"/>
        <v>244</v>
      </c>
      <c r="Y52" s="193">
        <f>GESTOR!N52</f>
        <v>0</v>
      </c>
      <c r="Z52" s="193">
        <f t="shared" si="14"/>
        <v>0</v>
      </c>
      <c r="AA52" s="188">
        <f t="shared" si="15"/>
        <v>244</v>
      </c>
      <c r="AB52" s="9">
        <v>685</v>
      </c>
      <c r="AC52" s="9">
        <f t="shared" si="16"/>
        <v>83570</v>
      </c>
      <c r="AD52" s="71"/>
      <c r="AE52" s="71"/>
      <c r="AF52" s="71"/>
      <c r="AG52" s="71"/>
      <c r="AH52" s="71"/>
      <c r="AI52" s="71"/>
      <c r="AJ52" s="71"/>
      <c r="AK52" s="71"/>
      <c r="AL52" s="71"/>
      <c r="AM52" s="71"/>
      <c r="AN52" s="71"/>
    </row>
    <row r="53" spans="1:40" ht="39.950000000000003" customHeight="1" x14ac:dyDescent="0.25">
      <c r="A53" s="39">
        <v>61</v>
      </c>
      <c r="B53" s="253"/>
      <c r="C53" s="255"/>
      <c r="D53" s="78">
        <v>92</v>
      </c>
      <c r="E53" s="96" t="s">
        <v>593</v>
      </c>
      <c r="F53" s="95" t="s">
        <v>539</v>
      </c>
      <c r="G53" s="46" t="s">
        <v>534</v>
      </c>
      <c r="H53" s="54" t="s">
        <v>615</v>
      </c>
      <c r="I53" s="38" t="s">
        <v>600</v>
      </c>
      <c r="J53" s="54">
        <v>33903041</v>
      </c>
      <c r="K53" s="111">
        <f>GESTOR!J53</f>
        <v>54</v>
      </c>
      <c r="L53" s="173">
        <f t="shared" si="1"/>
        <v>27</v>
      </c>
      <c r="M53" s="169">
        <f t="shared" si="2"/>
        <v>0</v>
      </c>
      <c r="N53" s="169">
        <f t="shared" si="3"/>
        <v>27</v>
      </c>
      <c r="O53" s="174">
        <f t="shared" si="4"/>
        <v>27</v>
      </c>
      <c r="P53" s="175">
        <f t="shared" si="5"/>
        <v>0</v>
      </c>
      <c r="Q53" s="175">
        <f t="shared" si="6"/>
        <v>27</v>
      </c>
      <c r="R53" s="177">
        <f t="shared" si="7"/>
        <v>27</v>
      </c>
      <c r="S53" s="178">
        <f t="shared" si="8"/>
        <v>0</v>
      </c>
      <c r="T53" s="178">
        <f t="shared" si="9"/>
        <v>27</v>
      </c>
      <c r="U53" s="181">
        <f t="shared" si="10"/>
        <v>27</v>
      </c>
      <c r="V53" s="182">
        <f t="shared" si="11"/>
        <v>0</v>
      </c>
      <c r="W53" s="183">
        <f t="shared" si="12"/>
        <v>27</v>
      </c>
      <c r="X53" s="187">
        <f t="shared" si="13"/>
        <v>108</v>
      </c>
      <c r="Y53" s="193">
        <f>GESTOR!N53</f>
        <v>0</v>
      </c>
      <c r="Z53" s="193">
        <f t="shared" si="14"/>
        <v>0</v>
      </c>
      <c r="AA53" s="188">
        <f t="shared" si="15"/>
        <v>108</v>
      </c>
      <c r="AB53" s="9">
        <v>2296.8000000000002</v>
      </c>
      <c r="AC53" s="9">
        <f t="shared" si="16"/>
        <v>124027.20000000001</v>
      </c>
      <c r="AD53" s="71"/>
      <c r="AE53" s="71"/>
      <c r="AF53" s="71"/>
      <c r="AG53" s="71"/>
      <c r="AH53" s="71"/>
      <c r="AI53" s="71"/>
      <c r="AJ53" s="71"/>
      <c r="AK53" s="71"/>
      <c r="AL53" s="71"/>
      <c r="AM53" s="71"/>
      <c r="AN53" s="71"/>
    </row>
    <row r="54" spans="1:40" ht="39.950000000000003" customHeight="1" x14ac:dyDescent="0.25">
      <c r="A54" s="39">
        <v>62</v>
      </c>
      <c r="B54" s="253"/>
      <c r="C54" s="255"/>
      <c r="D54" s="78">
        <v>93</v>
      </c>
      <c r="E54" s="96" t="s">
        <v>594</v>
      </c>
      <c r="F54" s="95" t="s">
        <v>540</v>
      </c>
      <c r="G54" s="46" t="s">
        <v>534</v>
      </c>
      <c r="H54" s="54" t="s">
        <v>615</v>
      </c>
      <c r="I54" s="38" t="s">
        <v>600</v>
      </c>
      <c r="J54" s="54">
        <v>33903041</v>
      </c>
      <c r="K54" s="111">
        <f>GESTOR!J54</f>
        <v>54</v>
      </c>
      <c r="L54" s="173">
        <f t="shared" si="1"/>
        <v>27</v>
      </c>
      <c r="M54" s="169">
        <f t="shared" si="2"/>
        <v>0</v>
      </c>
      <c r="N54" s="169">
        <f t="shared" si="3"/>
        <v>27</v>
      </c>
      <c r="O54" s="174">
        <f t="shared" si="4"/>
        <v>27</v>
      </c>
      <c r="P54" s="175">
        <f t="shared" si="5"/>
        <v>0</v>
      </c>
      <c r="Q54" s="175">
        <f t="shared" si="6"/>
        <v>27</v>
      </c>
      <c r="R54" s="177">
        <f t="shared" si="7"/>
        <v>27</v>
      </c>
      <c r="S54" s="178">
        <f t="shared" si="8"/>
        <v>0</v>
      </c>
      <c r="T54" s="178">
        <f t="shared" si="9"/>
        <v>27</v>
      </c>
      <c r="U54" s="181">
        <f t="shared" si="10"/>
        <v>27</v>
      </c>
      <c r="V54" s="182">
        <f t="shared" si="11"/>
        <v>0</v>
      </c>
      <c r="W54" s="183">
        <f t="shared" si="12"/>
        <v>27</v>
      </c>
      <c r="X54" s="187">
        <f t="shared" si="13"/>
        <v>108</v>
      </c>
      <c r="Y54" s="193">
        <f>GESTOR!N54</f>
        <v>0</v>
      </c>
      <c r="Z54" s="193">
        <f t="shared" si="14"/>
        <v>0</v>
      </c>
      <c r="AA54" s="188">
        <f t="shared" si="15"/>
        <v>108</v>
      </c>
      <c r="AB54" s="9">
        <v>1291</v>
      </c>
      <c r="AC54" s="9">
        <f t="shared" si="16"/>
        <v>69714</v>
      </c>
      <c r="AD54" s="71"/>
      <c r="AE54" s="71"/>
      <c r="AF54" s="71"/>
      <c r="AG54" s="71"/>
      <c r="AH54" s="71"/>
      <c r="AI54" s="71"/>
      <c r="AJ54" s="71"/>
      <c r="AK54" s="71"/>
      <c r="AL54" s="71"/>
      <c r="AM54" s="71"/>
      <c r="AN54" s="71"/>
    </row>
    <row r="55" spans="1:40" ht="39.950000000000003" customHeight="1" x14ac:dyDescent="0.25">
      <c r="A55" s="39">
        <v>63</v>
      </c>
      <c r="B55" s="253"/>
      <c r="C55" s="255"/>
      <c r="D55" s="78">
        <v>94</v>
      </c>
      <c r="E55" s="96" t="s">
        <v>595</v>
      </c>
      <c r="F55" s="95" t="s">
        <v>537</v>
      </c>
      <c r="G55" s="46" t="s">
        <v>534</v>
      </c>
      <c r="H55" s="54" t="s">
        <v>615</v>
      </c>
      <c r="I55" s="38" t="s">
        <v>600</v>
      </c>
      <c r="J55" s="54">
        <v>33903041</v>
      </c>
      <c r="K55" s="111">
        <f>GESTOR!J55</f>
        <v>29</v>
      </c>
      <c r="L55" s="173">
        <f t="shared" si="1"/>
        <v>14</v>
      </c>
      <c r="M55" s="169">
        <f t="shared" si="2"/>
        <v>0</v>
      </c>
      <c r="N55" s="169">
        <f t="shared" si="3"/>
        <v>14</v>
      </c>
      <c r="O55" s="174">
        <f t="shared" si="4"/>
        <v>14</v>
      </c>
      <c r="P55" s="175">
        <f t="shared" si="5"/>
        <v>0</v>
      </c>
      <c r="Q55" s="175">
        <f t="shared" si="6"/>
        <v>14</v>
      </c>
      <c r="R55" s="177">
        <f t="shared" si="7"/>
        <v>14</v>
      </c>
      <c r="S55" s="178">
        <f t="shared" si="8"/>
        <v>0</v>
      </c>
      <c r="T55" s="178">
        <f t="shared" si="9"/>
        <v>14</v>
      </c>
      <c r="U55" s="181">
        <f t="shared" si="10"/>
        <v>14</v>
      </c>
      <c r="V55" s="182">
        <f t="shared" si="11"/>
        <v>0</v>
      </c>
      <c r="W55" s="183">
        <f t="shared" si="12"/>
        <v>14</v>
      </c>
      <c r="X55" s="187">
        <f t="shared" si="13"/>
        <v>58</v>
      </c>
      <c r="Y55" s="193">
        <f>GESTOR!N55</f>
        <v>0</v>
      </c>
      <c r="Z55" s="193">
        <f t="shared" si="14"/>
        <v>0</v>
      </c>
      <c r="AA55" s="188">
        <f t="shared" si="15"/>
        <v>58</v>
      </c>
      <c r="AB55" s="9">
        <v>1785</v>
      </c>
      <c r="AC55" s="9">
        <f t="shared" si="16"/>
        <v>51765</v>
      </c>
      <c r="AD55" s="71"/>
      <c r="AE55" s="71"/>
      <c r="AF55" s="71"/>
      <c r="AG55" s="71"/>
      <c r="AH55" s="71"/>
      <c r="AI55" s="71"/>
      <c r="AJ55" s="71"/>
      <c r="AK55" s="71"/>
      <c r="AL55" s="71"/>
      <c r="AM55" s="71"/>
      <c r="AN55" s="71"/>
    </row>
    <row r="56" spans="1:40" ht="39.950000000000003" customHeight="1" x14ac:dyDescent="0.25">
      <c r="A56" s="39">
        <v>65</v>
      </c>
      <c r="B56" s="253"/>
      <c r="C56" s="255"/>
      <c r="D56" s="78">
        <v>95</v>
      </c>
      <c r="E56" s="96" t="s">
        <v>596</v>
      </c>
      <c r="F56" s="95" t="s">
        <v>538</v>
      </c>
      <c r="G56" s="46" t="s">
        <v>534</v>
      </c>
      <c r="H56" s="54" t="s">
        <v>615</v>
      </c>
      <c r="I56" s="38" t="s">
        <v>600</v>
      </c>
      <c r="J56" s="54">
        <v>33903041</v>
      </c>
      <c r="K56" s="111">
        <f>GESTOR!J56</f>
        <v>44</v>
      </c>
      <c r="L56" s="173">
        <f t="shared" si="1"/>
        <v>22</v>
      </c>
      <c r="M56" s="169">
        <f t="shared" si="2"/>
        <v>0</v>
      </c>
      <c r="N56" s="169">
        <f t="shared" si="3"/>
        <v>22</v>
      </c>
      <c r="O56" s="174">
        <f t="shared" si="4"/>
        <v>22</v>
      </c>
      <c r="P56" s="175">
        <f t="shared" si="5"/>
        <v>0</v>
      </c>
      <c r="Q56" s="175">
        <f t="shared" si="6"/>
        <v>22</v>
      </c>
      <c r="R56" s="177">
        <f t="shared" si="7"/>
        <v>22</v>
      </c>
      <c r="S56" s="178">
        <f t="shared" si="8"/>
        <v>0</v>
      </c>
      <c r="T56" s="178">
        <f t="shared" si="9"/>
        <v>22</v>
      </c>
      <c r="U56" s="181">
        <f t="shared" si="10"/>
        <v>22</v>
      </c>
      <c r="V56" s="182">
        <f t="shared" si="11"/>
        <v>0</v>
      </c>
      <c r="W56" s="183">
        <f t="shared" si="12"/>
        <v>22</v>
      </c>
      <c r="X56" s="187">
        <f t="shared" si="13"/>
        <v>88</v>
      </c>
      <c r="Y56" s="193">
        <f>GESTOR!N56</f>
        <v>0</v>
      </c>
      <c r="Z56" s="193">
        <f t="shared" si="14"/>
        <v>0</v>
      </c>
      <c r="AA56" s="188">
        <f t="shared" si="15"/>
        <v>88</v>
      </c>
      <c r="AB56" s="9">
        <v>2649.99</v>
      </c>
      <c r="AC56" s="9">
        <f t="shared" si="16"/>
        <v>116599.56</v>
      </c>
      <c r="AD56" s="71"/>
      <c r="AE56" s="71"/>
      <c r="AF56" s="71"/>
      <c r="AG56" s="71"/>
      <c r="AH56" s="71"/>
      <c r="AI56" s="71"/>
      <c r="AJ56" s="71"/>
      <c r="AK56" s="71"/>
      <c r="AL56" s="71"/>
      <c r="AM56" s="71"/>
      <c r="AN56" s="71"/>
    </row>
    <row r="57" spans="1:40" ht="39.950000000000003" customHeight="1" x14ac:dyDescent="0.25">
      <c r="A57" s="39">
        <v>66</v>
      </c>
      <c r="B57" s="253"/>
      <c r="C57" s="256"/>
      <c r="D57" s="78">
        <v>96</v>
      </c>
      <c r="E57" s="67" t="s">
        <v>597</v>
      </c>
      <c r="F57" s="68" t="s">
        <v>540</v>
      </c>
      <c r="G57" s="46" t="s">
        <v>534</v>
      </c>
      <c r="H57" s="54" t="s">
        <v>615</v>
      </c>
      <c r="I57" s="38" t="s">
        <v>600</v>
      </c>
      <c r="J57" s="54">
        <v>33903041</v>
      </c>
      <c r="K57" s="111">
        <f>GESTOR!J57</f>
        <v>17</v>
      </c>
      <c r="L57" s="173">
        <f t="shared" si="1"/>
        <v>8</v>
      </c>
      <c r="M57" s="169">
        <f t="shared" si="2"/>
        <v>0</v>
      </c>
      <c r="N57" s="169">
        <f t="shared" si="3"/>
        <v>8</v>
      </c>
      <c r="O57" s="174">
        <f t="shared" si="4"/>
        <v>8</v>
      </c>
      <c r="P57" s="175">
        <f t="shared" si="5"/>
        <v>0</v>
      </c>
      <c r="Q57" s="175">
        <f t="shared" si="6"/>
        <v>8</v>
      </c>
      <c r="R57" s="177">
        <f t="shared" si="7"/>
        <v>8</v>
      </c>
      <c r="S57" s="178">
        <f t="shared" si="8"/>
        <v>0</v>
      </c>
      <c r="T57" s="178">
        <f t="shared" si="9"/>
        <v>8</v>
      </c>
      <c r="U57" s="181">
        <f t="shared" si="10"/>
        <v>8</v>
      </c>
      <c r="V57" s="182">
        <f t="shared" si="11"/>
        <v>0</v>
      </c>
      <c r="W57" s="183">
        <f t="shared" si="12"/>
        <v>8</v>
      </c>
      <c r="X57" s="187">
        <f t="shared" si="13"/>
        <v>34</v>
      </c>
      <c r="Y57" s="193">
        <f>GESTOR!N57</f>
        <v>0</v>
      </c>
      <c r="Z57" s="193">
        <f t="shared" si="14"/>
        <v>0</v>
      </c>
      <c r="AA57" s="188">
        <f t="shared" si="15"/>
        <v>34</v>
      </c>
      <c r="AB57" s="9">
        <v>4765</v>
      </c>
      <c r="AC57" s="9">
        <f t="shared" si="16"/>
        <v>81005</v>
      </c>
      <c r="AD57" s="71"/>
      <c r="AE57" s="71"/>
      <c r="AF57" s="71"/>
      <c r="AG57" s="71"/>
      <c r="AH57" s="71"/>
      <c r="AI57" s="71"/>
      <c r="AJ57" s="71"/>
      <c r="AK57" s="71"/>
      <c r="AL57" s="71"/>
      <c r="AM57" s="71"/>
      <c r="AN57" s="71"/>
    </row>
    <row r="58" spans="1:40" ht="39.950000000000003" customHeight="1" x14ac:dyDescent="0.25">
      <c r="A58" s="39">
        <v>68</v>
      </c>
      <c r="B58" s="81">
        <v>36</v>
      </c>
      <c r="C58" s="82" t="s">
        <v>541</v>
      </c>
      <c r="D58" s="83">
        <v>101</v>
      </c>
      <c r="E58" s="87" t="s">
        <v>598</v>
      </c>
      <c r="F58" s="88" t="s">
        <v>542</v>
      </c>
      <c r="G58" s="86" t="s">
        <v>543</v>
      </c>
      <c r="H58" s="54" t="s">
        <v>616</v>
      </c>
      <c r="I58" s="38" t="s">
        <v>600</v>
      </c>
      <c r="J58" s="98">
        <v>33903035</v>
      </c>
      <c r="K58" s="111">
        <f>GESTOR!J58</f>
        <v>23</v>
      </c>
      <c r="L58" s="173">
        <f t="shared" si="1"/>
        <v>11</v>
      </c>
      <c r="M58" s="169">
        <f t="shared" si="2"/>
        <v>0</v>
      </c>
      <c r="N58" s="169">
        <f t="shared" si="3"/>
        <v>11</v>
      </c>
      <c r="O58" s="174">
        <f t="shared" si="4"/>
        <v>11</v>
      </c>
      <c r="P58" s="175">
        <f t="shared" si="5"/>
        <v>0</v>
      </c>
      <c r="Q58" s="175">
        <f t="shared" si="6"/>
        <v>11</v>
      </c>
      <c r="R58" s="177">
        <f t="shared" si="7"/>
        <v>11</v>
      </c>
      <c r="S58" s="178">
        <f t="shared" si="8"/>
        <v>0</v>
      </c>
      <c r="T58" s="178">
        <f t="shared" si="9"/>
        <v>11</v>
      </c>
      <c r="U58" s="181">
        <f t="shared" si="10"/>
        <v>11</v>
      </c>
      <c r="V58" s="182">
        <f t="shared" si="11"/>
        <v>0</v>
      </c>
      <c r="W58" s="183">
        <f t="shared" si="12"/>
        <v>11</v>
      </c>
      <c r="X58" s="187">
        <f t="shared" si="13"/>
        <v>46</v>
      </c>
      <c r="Y58" s="193">
        <f>GESTOR!N58</f>
        <v>0</v>
      </c>
      <c r="Z58" s="193">
        <f t="shared" si="14"/>
        <v>0</v>
      </c>
      <c r="AA58" s="188">
        <f t="shared" si="15"/>
        <v>46</v>
      </c>
      <c r="AB58" s="9">
        <v>673</v>
      </c>
      <c r="AC58" s="9">
        <f t="shared" si="16"/>
        <v>15479</v>
      </c>
      <c r="AD58" s="71"/>
      <c r="AE58" s="71"/>
      <c r="AF58" s="71"/>
      <c r="AG58" s="71"/>
      <c r="AH58" s="71"/>
      <c r="AI58" s="71"/>
      <c r="AJ58" s="71"/>
      <c r="AK58" s="71"/>
      <c r="AL58" s="71"/>
      <c r="AM58" s="71"/>
      <c r="AN58" s="71"/>
    </row>
  </sheetData>
  <autoFilter ref="A3:AN58" xr:uid="{62E1CE42-A8AC-4AC4-919D-D3137547F7AD}"/>
  <mergeCells count="30">
    <mergeCell ref="B8:B16"/>
    <mergeCell ref="C8:C16"/>
    <mergeCell ref="B17:B19"/>
    <mergeCell ref="C17:C19"/>
    <mergeCell ref="B21:B23"/>
    <mergeCell ref="C21:C23"/>
    <mergeCell ref="A1:B1"/>
    <mergeCell ref="G1:J1"/>
    <mergeCell ref="K1:AC1"/>
    <mergeCell ref="B6:B7"/>
    <mergeCell ref="C6:C7"/>
    <mergeCell ref="A2:J2"/>
    <mergeCell ref="L2:N2"/>
    <mergeCell ref="O2:Q2"/>
    <mergeCell ref="R2:T2"/>
    <mergeCell ref="U2:W2"/>
    <mergeCell ref="X2:AA2"/>
    <mergeCell ref="AB2:AC2"/>
    <mergeCell ref="B24:B26"/>
    <mergeCell ref="C24:C26"/>
    <mergeCell ref="B27:B33"/>
    <mergeCell ref="C27:C33"/>
    <mergeCell ref="B34:B40"/>
    <mergeCell ref="C34:C40"/>
    <mergeCell ref="B42:B44"/>
    <mergeCell ref="C42:C44"/>
    <mergeCell ref="B46:B49"/>
    <mergeCell ref="C46:C49"/>
    <mergeCell ref="B50:B57"/>
    <mergeCell ref="C50:C57"/>
  </mergeCells>
  <phoneticPr fontId="41" type="noConversion"/>
  <conditionalFormatting sqref="AA4:AA58">
    <cfRule type="cellIs" dxfId="1" priority="13" operator="lessThan">
      <formula>0</formula>
    </cfRule>
  </conditionalFormatting>
  <conditionalFormatting sqref="AD4:AN58">
    <cfRule type="cellIs" dxfId="0" priority="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514B-E58C-4C81-B2FC-38B67DB88A36}">
  <sheetPr>
    <tabColor rgb="FF92D050"/>
  </sheetPr>
  <dimension ref="A1:AL649"/>
  <sheetViews>
    <sheetView topLeftCell="A31" zoomScale="80" zoomScaleNormal="80" workbookViewId="0">
      <pane xSplit="20" topLeftCell="Y1" activePane="topRight" state="frozen"/>
      <selection pane="topRight" activeCell="H39" sqref="H39"/>
    </sheetView>
  </sheetViews>
  <sheetFormatPr defaultColWidth="9.7109375" defaultRowHeight="26.25" x14ac:dyDescent="0.25"/>
  <cols>
    <col min="1" max="1" width="7" style="19" customWidth="1"/>
    <col min="2" max="2" width="20.5703125" style="19" customWidth="1"/>
    <col min="3" max="3" width="7.85546875" style="1" customWidth="1"/>
    <col min="4" max="4" width="37.42578125" style="23" customWidth="1"/>
    <col min="5" max="5" width="19.140625" style="24" customWidth="1"/>
    <col min="6" max="6" width="19.42578125" style="24" hidden="1" customWidth="1"/>
    <col min="7" max="7" width="14.85546875" style="1" hidden="1" customWidth="1"/>
    <col min="8" max="8" width="10" style="1" customWidth="1"/>
    <col min="9" max="9" width="13.140625" style="1" customWidth="1"/>
    <col min="10" max="10" width="13.140625" style="17" customWidth="1"/>
    <col min="11" max="11" width="8.140625" style="4" customWidth="1"/>
    <col min="12" max="12" width="5.85546875" style="4" customWidth="1"/>
    <col min="13" max="13" width="8.42578125" style="4" customWidth="1"/>
    <col min="14" max="14" width="11.140625" style="4" customWidth="1"/>
    <col min="15" max="15" width="7.140625" style="4" customWidth="1"/>
    <col min="16" max="16" width="4.42578125" style="4" customWidth="1"/>
    <col min="17" max="17" width="3.28515625" style="4" customWidth="1"/>
    <col min="18" max="18" width="5.5703125" style="4" customWidth="1"/>
    <col min="19" max="19" width="9" style="16" customWidth="1"/>
    <col min="20" max="20" width="9.1406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0" t="s">
        <v>467</v>
      </c>
      <c r="L1" s="261"/>
      <c r="M1" s="261"/>
      <c r="N1" s="261"/>
      <c r="O1" s="261"/>
      <c r="P1" s="261"/>
      <c r="Q1" s="261"/>
      <c r="R1" s="261"/>
      <c r="S1" s="260"/>
      <c r="T1" s="260"/>
      <c r="U1" s="259" t="s">
        <v>730</v>
      </c>
      <c r="V1" s="259" t="s">
        <v>736</v>
      </c>
      <c r="W1" s="259" t="s">
        <v>733</v>
      </c>
      <c r="X1" s="259" t="s">
        <v>734</v>
      </c>
      <c r="Y1" s="259" t="s">
        <v>735</v>
      </c>
      <c r="Z1" s="258" t="s">
        <v>731</v>
      </c>
      <c r="AA1" s="258" t="s">
        <v>731</v>
      </c>
      <c r="AB1" s="258" t="s">
        <v>731</v>
      </c>
      <c r="AC1" s="258" t="s">
        <v>731</v>
      </c>
      <c r="AD1" s="258" t="s">
        <v>731</v>
      </c>
      <c r="AE1" s="258" t="s">
        <v>731</v>
      </c>
      <c r="AF1" s="258" t="s">
        <v>731</v>
      </c>
      <c r="AG1" s="258" t="s">
        <v>731</v>
      </c>
      <c r="AH1" s="258" t="s">
        <v>731</v>
      </c>
      <c r="AI1" s="258" t="s">
        <v>731</v>
      </c>
      <c r="AJ1" s="258" t="s">
        <v>731</v>
      </c>
      <c r="AK1" s="258" t="s">
        <v>731</v>
      </c>
      <c r="AL1" s="258" t="s">
        <v>731</v>
      </c>
    </row>
    <row r="2" spans="1:38" ht="26.25" customHeight="1" x14ac:dyDescent="0.25">
      <c r="A2" s="265" t="s">
        <v>728</v>
      </c>
      <c r="B2" s="266"/>
      <c r="C2" s="266"/>
      <c r="D2" s="266"/>
      <c r="E2" s="266"/>
      <c r="F2" s="266"/>
      <c r="G2" s="266"/>
      <c r="H2" s="266"/>
      <c r="I2" s="266"/>
      <c r="J2" s="267"/>
      <c r="K2" s="262" t="s">
        <v>727</v>
      </c>
      <c r="L2" s="263"/>
      <c r="M2" s="263"/>
      <c r="N2" s="263"/>
      <c r="O2" s="263"/>
      <c r="P2" s="263"/>
      <c r="Q2" s="263"/>
      <c r="R2" s="263"/>
      <c r="S2" s="263"/>
      <c r="T2" s="264"/>
      <c r="U2" s="259"/>
      <c r="V2" s="259"/>
      <c r="W2" s="259"/>
      <c r="X2" s="259"/>
      <c r="Y2" s="259"/>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196">
        <v>45699</v>
      </c>
      <c r="V3" s="196">
        <v>45699</v>
      </c>
      <c r="W3" s="196">
        <v>45700</v>
      </c>
      <c r="X3" s="196">
        <v>45700</v>
      </c>
      <c r="Y3" s="196">
        <v>45700</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c r="L4" s="110">
        <f>IF(SUM(U4:AL4)&gt;K4+N4,K4+N4,SUM(U4:AL4))</f>
        <v>0</v>
      </c>
      <c r="M4" s="110">
        <f t="shared" ref="M4:M35" si="0">(SUM(U4:AL4))</f>
        <v>0</v>
      </c>
      <c r="N4" s="121"/>
      <c r="O4" s="120">
        <f>ROUND(IF(K4*0.25-0.5&lt;0,0,K4*0.25-0.5),0)-R4-P4</f>
        <v>0</v>
      </c>
      <c r="P4" s="121"/>
      <c r="Q4" s="121"/>
      <c r="R4" s="121"/>
      <c r="S4" s="13">
        <f>K4+N4+P4+Q4-M4</f>
        <v>0</v>
      </c>
      <c r="T4" s="14" t="str">
        <f>IF(S4&lt;0,"ATENÇÃO","OK")</f>
        <v>OK</v>
      </c>
      <c r="U4" s="156"/>
      <c r="V4" s="156"/>
      <c r="W4" s="156"/>
      <c r="X4" s="156"/>
      <c r="Y4" s="156"/>
      <c r="Z4" s="156"/>
      <c r="AA4" s="156"/>
      <c r="AB4" s="156"/>
      <c r="AC4" s="156"/>
      <c r="AD4" s="156"/>
      <c r="AE4" s="156"/>
      <c r="AF4" s="156"/>
      <c r="AG4" s="156"/>
      <c r="AH4" s="156"/>
      <c r="AI4" s="156"/>
      <c r="AJ4" s="156"/>
      <c r="AK4" s="156"/>
      <c r="AL4" s="156"/>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48</v>
      </c>
      <c r="L5" s="110">
        <f t="shared" ref="L5:L58" si="1">IF(SUM(U5:AL5)&gt;K5+N5,K5+N5,SUM(U5:AL5))</f>
        <v>48</v>
      </c>
      <c r="M5" s="110">
        <f t="shared" si="0"/>
        <v>48</v>
      </c>
      <c r="N5" s="121"/>
      <c r="O5" s="120">
        <f t="shared" ref="O5:O58" si="2">ROUND(IF(K5*0.25-0.5&lt;0,0,K5*0.25-0.5),0)-R5-P5</f>
        <v>12</v>
      </c>
      <c r="P5" s="121"/>
      <c r="Q5" s="121"/>
      <c r="R5" s="121"/>
      <c r="S5" s="13">
        <f t="shared" ref="S5:S58" si="3">K5+N5+P5+Q5-M5</f>
        <v>0</v>
      </c>
      <c r="T5" s="14" t="str">
        <f>IF(S5&lt;0,"ATENÇÃO","OK")</f>
        <v>OK</v>
      </c>
      <c r="U5" s="156">
        <v>48</v>
      </c>
      <c r="V5" s="200"/>
      <c r="W5" s="156"/>
      <c r="X5" s="156"/>
      <c r="Y5" s="156"/>
      <c r="Z5" s="156"/>
      <c r="AA5" s="156"/>
      <c r="AB5" s="156"/>
      <c r="AC5" s="156"/>
      <c r="AD5" s="156"/>
      <c r="AE5" s="156"/>
      <c r="AF5" s="156"/>
      <c r="AG5" s="156"/>
      <c r="AH5" s="156"/>
      <c r="AI5" s="156"/>
      <c r="AJ5" s="156"/>
      <c r="AK5" s="156"/>
      <c r="AL5" s="156"/>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48</v>
      </c>
      <c r="L6" s="110">
        <f t="shared" si="1"/>
        <v>48</v>
      </c>
      <c r="M6" s="110">
        <f t="shared" si="0"/>
        <v>48</v>
      </c>
      <c r="N6" s="121"/>
      <c r="O6" s="120">
        <f t="shared" si="2"/>
        <v>12</v>
      </c>
      <c r="P6" s="121"/>
      <c r="Q6" s="121"/>
      <c r="R6" s="121"/>
      <c r="S6" s="13">
        <f t="shared" si="3"/>
        <v>0</v>
      </c>
      <c r="T6" s="14" t="str">
        <f t="shared" ref="T6:T59" si="4">IF(S6&lt;0,"ATENÇÃO","OK")</f>
        <v>OK</v>
      </c>
      <c r="U6" s="156"/>
      <c r="V6" s="156">
        <v>48</v>
      </c>
      <c r="W6" s="200"/>
      <c r="X6" s="156"/>
      <c r="Y6" s="156"/>
      <c r="Z6" s="156"/>
      <c r="AA6" s="156"/>
      <c r="AB6" s="156"/>
      <c r="AC6" s="156"/>
      <c r="AD6" s="156"/>
      <c r="AE6" s="156"/>
      <c r="AF6" s="156"/>
      <c r="AG6" s="156"/>
      <c r="AH6" s="156"/>
      <c r="AI6" s="156"/>
      <c r="AJ6" s="156"/>
      <c r="AK6" s="156"/>
      <c r="AL6" s="156"/>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48</v>
      </c>
      <c r="L7" s="110">
        <f t="shared" si="1"/>
        <v>48</v>
      </c>
      <c r="M7" s="110">
        <f t="shared" si="0"/>
        <v>48</v>
      </c>
      <c r="N7" s="121"/>
      <c r="O7" s="120">
        <f t="shared" si="2"/>
        <v>12</v>
      </c>
      <c r="P7" s="121"/>
      <c r="Q7" s="121"/>
      <c r="R7" s="121"/>
      <c r="S7" s="13">
        <f t="shared" si="3"/>
        <v>0</v>
      </c>
      <c r="T7" s="14" t="str">
        <f t="shared" si="4"/>
        <v>OK</v>
      </c>
      <c r="U7" s="156"/>
      <c r="V7" s="156">
        <v>48</v>
      </c>
      <c r="W7" s="200"/>
      <c r="X7" s="156"/>
      <c r="Y7" s="156"/>
      <c r="Z7" s="156"/>
      <c r="AA7" s="156"/>
      <c r="AB7" s="156"/>
      <c r="AC7" s="156"/>
      <c r="AD7" s="156"/>
      <c r="AE7" s="156"/>
      <c r="AF7" s="156"/>
      <c r="AG7" s="156"/>
      <c r="AH7" s="156"/>
      <c r="AI7" s="156"/>
      <c r="AJ7" s="156"/>
      <c r="AK7" s="156"/>
      <c r="AL7" s="156"/>
    </row>
    <row r="8" spans="1:38" ht="39.950000000000003" customHeight="1" x14ac:dyDescent="0.25">
      <c r="A8" s="247">
        <v>4</v>
      </c>
      <c r="B8" s="249" t="s">
        <v>496</v>
      </c>
      <c r="C8" s="83">
        <v>5</v>
      </c>
      <c r="D8" s="84" t="s">
        <v>548</v>
      </c>
      <c r="E8" s="85" t="s">
        <v>481</v>
      </c>
      <c r="F8" s="86" t="s">
        <v>475</v>
      </c>
      <c r="G8" s="54">
        <v>77500014</v>
      </c>
      <c r="H8" s="38" t="s">
        <v>600</v>
      </c>
      <c r="I8" s="100">
        <v>33903017</v>
      </c>
      <c r="J8" s="102">
        <v>28</v>
      </c>
      <c r="K8" s="8">
        <v>36</v>
      </c>
      <c r="L8" s="110">
        <f t="shared" si="1"/>
        <v>36</v>
      </c>
      <c r="M8" s="110">
        <f t="shared" si="0"/>
        <v>36</v>
      </c>
      <c r="N8" s="121"/>
      <c r="O8" s="120">
        <f t="shared" si="2"/>
        <v>9</v>
      </c>
      <c r="P8" s="121"/>
      <c r="Q8" s="121"/>
      <c r="R8" s="121"/>
      <c r="S8" s="13">
        <f t="shared" si="3"/>
        <v>0</v>
      </c>
      <c r="T8" s="14" t="str">
        <f t="shared" si="4"/>
        <v>OK</v>
      </c>
      <c r="U8" s="156"/>
      <c r="V8" s="156"/>
      <c r="W8" s="156">
        <v>36</v>
      </c>
      <c r="X8" s="200"/>
      <c r="Y8" s="156"/>
      <c r="Z8" s="156"/>
      <c r="AA8" s="156"/>
      <c r="AB8" s="156"/>
      <c r="AC8" s="156"/>
      <c r="AD8" s="156"/>
      <c r="AE8" s="156"/>
      <c r="AF8" s="156"/>
      <c r="AG8" s="156"/>
      <c r="AH8" s="156"/>
      <c r="AI8" s="156"/>
      <c r="AJ8" s="156"/>
      <c r="AK8" s="156"/>
      <c r="AL8" s="156"/>
    </row>
    <row r="9" spans="1:38" ht="39.950000000000003" customHeight="1" x14ac:dyDescent="0.25">
      <c r="A9" s="248"/>
      <c r="B9" s="250"/>
      <c r="C9" s="83">
        <v>6</v>
      </c>
      <c r="D9" s="87" t="s">
        <v>549</v>
      </c>
      <c r="E9" s="88" t="s">
        <v>482</v>
      </c>
      <c r="F9" s="89" t="s">
        <v>483</v>
      </c>
      <c r="G9" s="54">
        <v>77500014</v>
      </c>
      <c r="H9" s="38" t="s">
        <v>600</v>
      </c>
      <c r="I9" s="100" t="s">
        <v>603</v>
      </c>
      <c r="J9" s="102">
        <v>665</v>
      </c>
      <c r="K9" s="8">
        <v>16</v>
      </c>
      <c r="L9" s="110">
        <f t="shared" si="1"/>
        <v>16</v>
      </c>
      <c r="M9" s="110">
        <f t="shared" si="0"/>
        <v>16</v>
      </c>
      <c r="N9" s="121"/>
      <c r="O9" s="120">
        <f t="shared" si="2"/>
        <v>4</v>
      </c>
      <c r="P9" s="121"/>
      <c r="Q9" s="121"/>
      <c r="R9" s="121"/>
      <c r="S9" s="13">
        <f t="shared" si="3"/>
        <v>0</v>
      </c>
      <c r="T9" s="14" t="str">
        <f t="shared" si="4"/>
        <v>OK</v>
      </c>
      <c r="U9" s="156"/>
      <c r="V9" s="156"/>
      <c r="W9" s="156">
        <v>16</v>
      </c>
      <c r="X9" s="200"/>
      <c r="Y9" s="156"/>
      <c r="Z9" s="156"/>
      <c r="AA9" s="156"/>
      <c r="AB9" s="156"/>
      <c r="AC9" s="156"/>
      <c r="AD9" s="156"/>
      <c r="AE9" s="156"/>
      <c r="AF9" s="156"/>
      <c r="AG9" s="156"/>
      <c r="AH9" s="156"/>
      <c r="AI9" s="156"/>
      <c r="AJ9" s="156"/>
      <c r="AK9" s="156"/>
      <c r="AL9" s="156"/>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48</v>
      </c>
      <c r="L10" s="110">
        <f t="shared" si="1"/>
        <v>48</v>
      </c>
      <c r="M10" s="110">
        <f t="shared" si="0"/>
        <v>48</v>
      </c>
      <c r="N10" s="121"/>
      <c r="O10" s="120">
        <f t="shared" si="2"/>
        <v>12</v>
      </c>
      <c r="P10" s="121"/>
      <c r="Q10" s="121"/>
      <c r="R10" s="121"/>
      <c r="S10" s="13">
        <f t="shared" si="3"/>
        <v>0</v>
      </c>
      <c r="T10" s="14" t="str">
        <f t="shared" si="4"/>
        <v>OK</v>
      </c>
      <c r="U10" s="156"/>
      <c r="V10" s="156"/>
      <c r="W10" s="156">
        <v>48</v>
      </c>
      <c r="X10" s="200"/>
      <c r="Y10" s="156"/>
      <c r="Z10" s="156"/>
      <c r="AA10" s="156"/>
      <c r="AB10" s="156"/>
      <c r="AC10" s="156"/>
      <c r="AD10" s="156"/>
      <c r="AE10" s="156"/>
      <c r="AF10" s="156"/>
      <c r="AG10" s="156"/>
      <c r="AH10" s="156"/>
      <c r="AI10" s="156"/>
      <c r="AJ10" s="156"/>
      <c r="AK10" s="156"/>
      <c r="AL10" s="156"/>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48</v>
      </c>
      <c r="L11" s="110">
        <f t="shared" si="1"/>
        <v>48</v>
      </c>
      <c r="M11" s="110">
        <f t="shared" si="0"/>
        <v>48</v>
      </c>
      <c r="N11" s="121"/>
      <c r="O11" s="120">
        <f t="shared" si="2"/>
        <v>12</v>
      </c>
      <c r="P11" s="121"/>
      <c r="Q11" s="121"/>
      <c r="R11" s="121"/>
      <c r="S11" s="13">
        <f t="shared" si="3"/>
        <v>0</v>
      </c>
      <c r="T11" s="14" t="str">
        <f t="shared" si="4"/>
        <v>OK</v>
      </c>
      <c r="U11" s="156"/>
      <c r="V11" s="156"/>
      <c r="W11" s="156">
        <v>48</v>
      </c>
      <c r="X11" s="200"/>
      <c r="Y11" s="156"/>
      <c r="Z11" s="156"/>
      <c r="AA11" s="156"/>
      <c r="AB11" s="156"/>
      <c r="AC11" s="156"/>
      <c r="AD11" s="156"/>
      <c r="AE11" s="156"/>
      <c r="AF11" s="156"/>
      <c r="AG11" s="156"/>
      <c r="AH11" s="156"/>
      <c r="AI11" s="156"/>
      <c r="AJ11" s="156"/>
      <c r="AK11" s="156"/>
      <c r="AL11" s="156"/>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16</v>
      </c>
      <c r="L12" s="110">
        <f t="shared" si="1"/>
        <v>16</v>
      </c>
      <c r="M12" s="110">
        <f t="shared" si="0"/>
        <v>16</v>
      </c>
      <c r="N12" s="121"/>
      <c r="O12" s="120">
        <f t="shared" si="2"/>
        <v>4</v>
      </c>
      <c r="P12" s="121"/>
      <c r="Q12" s="121"/>
      <c r="R12" s="121"/>
      <c r="S12" s="13">
        <f t="shared" si="3"/>
        <v>0</v>
      </c>
      <c r="T12" s="14" t="str">
        <f t="shared" si="4"/>
        <v>OK</v>
      </c>
      <c r="U12" s="156"/>
      <c r="V12" s="156"/>
      <c r="W12" s="156">
        <v>16</v>
      </c>
      <c r="X12" s="200"/>
      <c r="Y12" s="156"/>
      <c r="Z12" s="156"/>
      <c r="AA12" s="156"/>
      <c r="AB12" s="156"/>
      <c r="AC12" s="156"/>
      <c r="AD12" s="156"/>
      <c r="AE12" s="156"/>
      <c r="AF12" s="156"/>
      <c r="AG12" s="156"/>
      <c r="AH12" s="156"/>
      <c r="AI12" s="156"/>
      <c r="AJ12" s="156"/>
      <c r="AK12" s="156"/>
      <c r="AL12" s="156"/>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1"/>
        <v>0</v>
      </c>
      <c r="M13" s="110">
        <f t="shared" si="0"/>
        <v>0</v>
      </c>
      <c r="N13" s="121"/>
      <c r="O13" s="120">
        <f t="shared" si="2"/>
        <v>0</v>
      </c>
      <c r="P13" s="121"/>
      <c r="Q13" s="121"/>
      <c r="R13" s="121"/>
      <c r="S13" s="13">
        <f t="shared" si="3"/>
        <v>0</v>
      </c>
      <c r="T13" s="14" t="str">
        <f t="shared" si="4"/>
        <v>OK</v>
      </c>
      <c r="U13" s="156"/>
      <c r="V13" s="156"/>
      <c r="W13" s="156"/>
      <c r="X13" s="156"/>
      <c r="Y13" s="156"/>
      <c r="Z13" s="156"/>
      <c r="AA13" s="156"/>
      <c r="AB13" s="156"/>
      <c r="AC13" s="156"/>
      <c r="AD13" s="156"/>
      <c r="AE13" s="156"/>
      <c r="AF13" s="156"/>
      <c r="AG13" s="156"/>
      <c r="AH13" s="156"/>
      <c r="AI13" s="156"/>
      <c r="AJ13" s="156"/>
      <c r="AK13" s="156"/>
      <c r="AL13" s="156"/>
    </row>
    <row r="14" spans="1:38" ht="53.25" customHeight="1" x14ac:dyDescent="0.25">
      <c r="A14" s="248"/>
      <c r="B14" s="250"/>
      <c r="C14" s="83">
        <v>11</v>
      </c>
      <c r="D14" s="91" t="s">
        <v>554</v>
      </c>
      <c r="E14" s="92" t="s">
        <v>488</v>
      </c>
      <c r="F14" s="86" t="s">
        <v>475</v>
      </c>
      <c r="G14" s="54">
        <v>125377006</v>
      </c>
      <c r="H14" s="38" t="s">
        <v>600</v>
      </c>
      <c r="I14" s="98">
        <v>33903047</v>
      </c>
      <c r="J14" s="102">
        <v>31</v>
      </c>
      <c r="K14" s="8"/>
      <c r="L14" s="110">
        <f t="shared" si="1"/>
        <v>0</v>
      </c>
      <c r="M14" s="110">
        <f t="shared" si="0"/>
        <v>0</v>
      </c>
      <c r="N14" s="121"/>
      <c r="O14" s="120">
        <f t="shared" si="2"/>
        <v>0</v>
      </c>
      <c r="P14" s="121"/>
      <c r="Q14" s="121"/>
      <c r="R14" s="121"/>
      <c r="S14" s="13">
        <f t="shared" si="3"/>
        <v>0</v>
      </c>
      <c r="T14" s="14" t="str">
        <f t="shared" si="4"/>
        <v>OK</v>
      </c>
      <c r="U14" s="156"/>
      <c r="V14" s="156"/>
      <c r="W14" s="156"/>
      <c r="X14" s="156"/>
      <c r="Y14" s="156"/>
      <c r="Z14" s="156"/>
      <c r="AA14" s="156"/>
      <c r="AB14" s="156"/>
      <c r="AC14" s="156"/>
      <c r="AD14" s="156"/>
      <c r="AE14" s="156"/>
      <c r="AF14" s="156"/>
      <c r="AG14" s="156"/>
      <c r="AH14" s="156"/>
      <c r="AI14" s="156"/>
      <c r="AJ14" s="156"/>
      <c r="AK14" s="156"/>
      <c r="AL14" s="156"/>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16</v>
      </c>
      <c r="L15" s="110">
        <f t="shared" si="1"/>
        <v>16</v>
      </c>
      <c r="M15" s="110">
        <f t="shared" si="0"/>
        <v>16</v>
      </c>
      <c r="N15" s="121"/>
      <c r="O15" s="120">
        <f t="shared" si="2"/>
        <v>4</v>
      </c>
      <c r="P15" s="121"/>
      <c r="Q15" s="121"/>
      <c r="R15" s="121"/>
      <c r="S15" s="13">
        <f t="shared" si="3"/>
        <v>0</v>
      </c>
      <c r="T15" s="14" t="str">
        <f t="shared" si="4"/>
        <v>OK</v>
      </c>
      <c r="U15" s="156"/>
      <c r="V15" s="156"/>
      <c r="W15" s="156">
        <v>16</v>
      </c>
      <c r="X15" s="200"/>
      <c r="Y15" s="156"/>
      <c r="Z15" s="156"/>
      <c r="AA15" s="156"/>
      <c r="AB15" s="156"/>
      <c r="AC15" s="156"/>
      <c r="AD15" s="156"/>
      <c r="AE15" s="156"/>
      <c r="AF15" s="156"/>
      <c r="AG15" s="156"/>
      <c r="AH15" s="156"/>
      <c r="AI15" s="156"/>
      <c r="AJ15" s="156"/>
      <c r="AK15" s="156"/>
      <c r="AL15" s="156"/>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28</v>
      </c>
      <c r="L16" s="110">
        <f t="shared" si="1"/>
        <v>28</v>
      </c>
      <c r="M16" s="110">
        <f t="shared" si="0"/>
        <v>28</v>
      </c>
      <c r="N16" s="121"/>
      <c r="O16" s="120">
        <f t="shared" si="2"/>
        <v>7</v>
      </c>
      <c r="P16" s="121"/>
      <c r="Q16" s="121"/>
      <c r="R16" s="121"/>
      <c r="S16" s="13">
        <f t="shared" si="3"/>
        <v>0</v>
      </c>
      <c r="T16" s="14" t="str">
        <f t="shared" si="4"/>
        <v>OK</v>
      </c>
      <c r="U16" s="156"/>
      <c r="V16" s="156"/>
      <c r="W16" s="156">
        <v>28</v>
      </c>
      <c r="X16" s="200"/>
      <c r="Y16" s="156"/>
      <c r="Z16" s="156"/>
      <c r="AA16" s="156"/>
      <c r="AB16" s="156"/>
      <c r="AC16" s="156"/>
      <c r="AD16" s="156"/>
      <c r="AE16" s="156"/>
      <c r="AF16" s="156"/>
      <c r="AG16" s="156"/>
      <c r="AH16" s="156"/>
      <c r="AI16" s="156"/>
      <c r="AJ16" s="156"/>
      <c r="AK16" s="156"/>
      <c r="AL16" s="156"/>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1"/>
        <v>0</v>
      </c>
      <c r="M17" s="110">
        <f t="shared" si="0"/>
        <v>0</v>
      </c>
      <c r="N17" s="121"/>
      <c r="O17" s="120">
        <f t="shared" si="2"/>
        <v>0</v>
      </c>
      <c r="P17" s="121"/>
      <c r="Q17" s="121"/>
      <c r="R17" s="121"/>
      <c r="S17" s="13">
        <f t="shared" si="3"/>
        <v>0</v>
      </c>
      <c r="T17" s="14" t="str">
        <f t="shared" si="4"/>
        <v>OK</v>
      </c>
      <c r="U17" s="156"/>
      <c r="V17" s="156"/>
      <c r="W17" s="156"/>
      <c r="X17" s="156"/>
      <c r="Y17" s="156"/>
      <c r="Z17" s="156"/>
      <c r="AA17" s="156"/>
      <c r="AB17" s="156"/>
      <c r="AC17" s="156"/>
      <c r="AD17" s="156"/>
      <c r="AE17" s="156"/>
      <c r="AF17" s="156"/>
      <c r="AG17" s="156"/>
      <c r="AH17" s="156"/>
      <c r="AI17" s="156"/>
      <c r="AJ17" s="156"/>
      <c r="AK17" s="156"/>
      <c r="AL17" s="156"/>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1"/>
        <v>0</v>
      </c>
      <c r="M18" s="110">
        <f t="shared" si="0"/>
        <v>0</v>
      </c>
      <c r="N18" s="121"/>
      <c r="O18" s="120">
        <f t="shared" si="2"/>
        <v>0</v>
      </c>
      <c r="P18" s="121"/>
      <c r="Q18" s="121"/>
      <c r="R18" s="121"/>
      <c r="S18" s="13">
        <f t="shared" si="3"/>
        <v>0</v>
      </c>
      <c r="T18" s="14" t="str">
        <f t="shared" si="4"/>
        <v>OK</v>
      </c>
      <c r="U18" s="156"/>
      <c r="V18" s="156"/>
      <c r="W18" s="156"/>
      <c r="X18" s="156"/>
      <c r="Y18" s="156"/>
      <c r="Z18" s="156"/>
      <c r="AA18" s="156"/>
      <c r="AB18" s="156"/>
      <c r="AC18" s="156"/>
      <c r="AD18" s="156"/>
      <c r="AE18" s="156"/>
      <c r="AF18" s="156"/>
      <c r="AG18" s="156"/>
      <c r="AH18" s="156"/>
      <c r="AI18" s="156"/>
      <c r="AJ18" s="156"/>
      <c r="AK18" s="156"/>
      <c r="AL18" s="156"/>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1"/>
        <v>0</v>
      </c>
      <c r="M19" s="110">
        <f t="shared" si="0"/>
        <v>0</v>
      </c>
      <c r="N19" s="121"/>
      <c r="O19" s="120">
        <f t="shared" si="2"/>
        <v>0</v>
      </c>
      <c r="P19" s="121"/>
      <c r="Q19" s="121"/>
      <c r="R19" s="121"/>
      <c r="S19" s="13">
        <f t="shared" si="3"/>
        <v>0</v>
      </c>
      <c r="T19" s="14" t="str">
        <f t="shared" si="4"/>
        <v>OK</v>
      </c>
      <c r="U19" s="156"/>
      <c r="V19" s="156"/>
      <c r="W19" s="156"/>
      <c r="X19" s="156"/>
      <c r="Y19" s="156"/>
      <c r="Z19" s="156"/>
      <c r="AA19" s="156"/>
      <c r="AB19" s="156"/>
      <c r="AC19" s="156"/>
      <c r="AD19" s="156"/>
      <c r="AE19" s="156"/>
      <c r="AF19" s="156"/>
      <c r="AG19" s="156"/>
      <c r="AH19" s="156"/>
      <c r="AI19" s="156"/>
      <c r="AJ19" s="156"/>
      <c r="AK19" s="156"/>
      <c r="AL19" s="156"/>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4</v>
      </c>
      <c r="L20" s="110">
        <f t="shared" si="1"/>
        <v>4</v>
      </c>
      <c r="M20" s="110">
        <f t="shared" si="0"/>
        <v>4</v>
      </c>
      <c r="N20" s="121"/>
      <c r="O20" s="120">
        <f t="shared" si="2"/>
        <v>1</v>
      </c>
      <c r="P20" s="121"/>
      <c r="Q20" s="121"/>
      <c r="R20" s="121"/>
      <c r="S20" s="13">
        <f t="shared" si="3"/>
        <v>0</v>
      </c>
      <c r="T20" s="14" t="str">
        <f t="shared" si="4"/>
        <v>OK</v>
      </c>
      <c r="U20" s="156">
        <v>4</v>
      </c>
      <c r="V20" s="200"/>
      <c r="W20" s="156"/>
      <c r="X20" s="156"/>
      <c r="Y20" s="156"/>
      <c r="Z20" s="156"/>
      <c r="AA20" s="156"/>
      <c r="AB20" s="156"/>
      <c r="AC20" s="156"/>
      <c r="AD20" s="156"/>
      <c r="AE20" s="156"/>
      <c r="AF20" s="156"/>
      <c r="AG20" s="156"/>
      <c r="AH20" s="156"/>
      <c r="AI20" s="156"/>
      <c r="AJ20" s="156"/>
      <c r="AK20" s="156"/>
      <c r="AL20" s="156"/>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1"/>
        <v>0</v>
      </c>
      <c r="M21" s="110">
        <f t="shared" si="0"/>
        <v>0</v>
      </c>
      <c r="N21" s="121"/>
      <c r="O21" s="120">
        <f t="shared" si="2"/>
        <v>0</v>
      </c>
      <c r="P21" s="121"/>
      <c r="Q21" s="121"/>
      <c r="R21" s="121"/>
      <c r="S21" s="13">
        <f t="shared" si="3"/>
        <v>0</v>
      </c>
      <c r="T21" s="14" t="str">
        <f t="shared" si="4"/>
        <v>OK</v>
      </c>
      <c r="U21" s="156"/>
      <c r="V21" s="156"/>
      <c r="W21" s="156"/>
      <c r="X21" s="156"/>
      <c r="Y21" s="156"/>
      <c r="Z21" s="156"/>
      <c r="AA21" s="156"/>
      <c r="AB21" s="156"/>
      <c r="AC21" s="156"/>
      <c r="AD21" s="156"/>
      <c r="AE21" s="156"/>
      <c r="AF21" s="156"/>
      <c r="AG21" s="156"/>
      <c r="AH21" s="156"/>
      <c r="AI21" s="156"/>
      <c r="AJ21" s="156"/>
      <c r="AK21" s="156"/>
      <c r="AL21" s="156"/>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16</v>
      </c>
      <c r="L22" s="110">
        <f t="shared" si="1"/>
        <v>0</v>
      </c>
      <c r="M22" s="110">
        <f t="shared" si="0"/>
        <v>0</v>
      </c>
      <c r="N22" s="121"/>
      <c r="O22" s="120">
        <f t="shared" si="2"/>
        <v>4</v>
      </c>
      <c r="P22" s="121"/>
      <c r="Q22" s="121"/>
      <c r="R22" s="121"/>
      <c r="S22" s="13">
        <f t="shared" si="3"/>
        <v>16</v>
      </c>
      <c r="T22" s="14" t="str">
        <f t="shared" si="4"/>
        <v>OK</v>
      </c>
      <c r="U22" s="156"/>
      <c r="V22" s="156"/>
      <c r="W22" s="156"/>
      <c r="X22" s="156"/>
      <c r="Y22" s="156"/>
      <c r="Z22" s="156"/>
      <c r="AA22" s="156"/>
      <c r="AB22" s="156"/>
      <c r="AC22" s="156"/>
      <c r="AD22" s="156"/>
      <c r="AE22" s="156"/>
      <c r="AF22" s="156"/>
      <c r="AG22" s="156"/>
      <c r="AH22" s="156"/>
      <c r="AI22" s="156"/>
      <c r="AJ22" s="156"/>
      <c r="AK22" s="156"/>
      <c r="AL22" s="156"/>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2</v>
      </c>
      <c r="L23" s="110">
        <f t="shared" si="1"/>
        <v>2</v>
      </c>
      <c r="M23" s="110">
        <f t="shared" si="0"/>
        <v>2</v>
      </c>
      <c r="N23" s="121"/>
      <c r="O23" s="120">
        <f t="shared" si="2"/>
        <v>0</v>
      </c>
      <c r="P23" s="121"/>
      <c r="Q23" s="121"/>
      <c r="R23" s="121"/>
      <c r="S23" s="13">
        <f t="shared" si="3"/>
        <v>0</v>
      </c>
      <c r="T23" s="14" t="str">
        <f t="shared" si="4"/>
        <v>OK</v>
      </c>
      <c r="U23" s="156"/>
      <c r="V23" s="156"/>
      <c r="W23" s="156">
        <v>2</v>
      </c>
      <c r="X23" s="200"/>
      <c r="Y23" s="156"/>
      <c r="Z23" s="156"/>
      <c r="AA23" s="156"/>
      <c r="AB23" s="156"/>
      <c r="AC23" s="156"/>
      <c r="AD23" s="156"/>
      <c r="AE23" s="156"/>
      <c r="AF23" s="156"/>
      <c r="AG23" s="156"/>
      <c r="AH23" s="156"/>
      <c r="AI23" s="156"/>
      <c r="AJ23" s="156"/>
      <c r="AK23" s="156"/>
      <c r="AL23" s="156"/>
    </row>
    <row r="24" spans="1:38" ht="66.75" customHeight="1" x14ac:dyDescent="0.25">
      <c r="A24" s="247">
        <v>10</v>
      </c>
      <c r="B24" s="249" t="s">
        <v>501</v>
      </c>
      <c r="C24" s="83">
        <v>29</v>
      </c>
      <c r="D24" s="84" t="s">
        <v>564</v>
      </c>
      <c r="E24" s="85" t="s">
        <v>502</v>
      </c>
      <c r="F24" s="86" t="s">
        <v>385</v>
      </c>
      <c r="G24" s="54" t="s">
        <v>601</v>
      </c>
      <c r="H24" s="38" t="s">
        <v>600</v>
      </c>
      <c r="I24" s="98">
        <v>33903029</v>
      </c>
      <c r="J24" s="102">
        <v>229.85</v>
      </c>
      <c r="K24" s="8"/>
      <c r="L24" s="110">
        <f t="shared" si="1"/>
        <v>0</v>
      </c>
      <c r="M24" s="110">
        <f t="shared" si="0"/>
        <v>0</v>
      </c>
      <c r="N24" s="121"/>
      <c r="O24" s="120">
        <f t="shared" si="2"/>
        <v>0</v>
      </c>
      <c r="P24" s="121"/>
      <c r="Q24" s="121"/>
      <c r="R24" s="121"/>
      <c r="S24" s="13">
        <f t="shared" si="3"/>
        <v>0</v>
      </c>
      <c r="T24" s="14" t="str">
        <f t="shared" si="4"/>
        <v>OK</v>
      </c>
      <c r="U24" s="156"/>
      <c r="V24" s="156"/>
      <c r="W24" s="156"/>
      <c r="X24" s="156"/>
      <c r="Y24" s="156"/>
      <c r="Z24" s="156"/>
      <c r="AA24" s="156"/>
      <c r="AB24" s="156"/>
      <c r="AC24" s="156"/>
      <c r="AD24" s="156"/>
      <c r="AE24" s="156"/>
      <c r="AF24" s="156"/>
      <c r="AG24" s="156"/>
      <c r="AH24" s="156"/>
      <c r="AI24" s="156"/>
      <c r="AJ24" s="156"/>
      <c r="AK24" s="156"/>
      <c r="AL24" s="156"/>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36</v>
      </c>
      <c r="L25" s="110">
        <f t="shared" si="1"/>
        <v>16</v>
      </c>
      <c r="M25" s="110">
        <f t="shared" si="0"/>
        <v>16</v>
      </c>
      <c r="N25" s="121"/>
      <c r="O25" s="120">
        <f t="shared" si="2"/>
        <v>9</v>
      </c>
      <c r="P25" s="121"/>
      <c r="Q25" s="121"/>
      <c r="R25" s="121"/>
      <c r="S25" s="13">
        <f t="shared" si="3"/>
        <v>20</v>
      </c>
      <c r="T25" s="14" t="str">
        <f t="shared" si="4"/>
        <v>OK</v>
      </c>
      <c r="U25" s="156"/>
      <c r="V25" s="156"/>
      <c r="W25" s="156"/>
      <c r="X25" s="156"/>
      <c r="Y25" s="156">
        <v>16</v>
      </c>
      <c r="Z25" s="200"/>
      <c r="AA25" s="156"/>
      <c r="AB25" s="156"/>
      <c r="AC25" s="156"/>
      <c r="AD25" s="156"/>
      <c r="AE25" s="156"/>
      <c r="AF25" s="156"/>
      <c r="AG25" s="156"/>
      <c r="AH25" s="156"/>
      <c r="AI25" s="156"/>
      <c r="AJ25" s="156"/>
      <c r="AK25" s="156"/>
      <c r="AL25" s="156"/>
    </row>
    <row r="26" spans="1:38" ht="65.25" customHeight="1" x14ac:dyDescent="0.25">
      <c r="A26" s="248"/>
      <c r="B26" s="251"/>
      <c r="C26" s="83">
        <v>31</v>
      </c>
      <c r="D26" s="90" t="s">
        <v>566</v>
      </c>
      <c r="E26" s="88" t="s">
        <v>504</v>
      </c>
      <c r="F26" s="86" t="s">
        <v>385</v>
      </c>
      <c r="G26" s="54" t="s">
        <v>602</v>
      </c>
      <c r="H26" s="38" t="s">
        <v>600</v>
      </c>
      <c r="I26" s="98">
        <v>33903029</v>
      </c>
      <c r="J26" s="102">
        <v>230.39</v>
      </c>
      <c r="K26" s="8"/>
      <c r="L26" s="110">
        <f t="shared" si="1"/>
        <v>18</v>
      </c>
      <c r="M26" s="110">
        <f t="shared" si="0"/>
        <v>18</v>
      </c>
      <c r="N26" s="121">
        <v>18</v>
      </c>
      <c r="O26" s="120">
        <f t="shared" si="2"/>
        <v>0</v>
      </c>
      <c r="P26" s="121"/>
      <c r="Q26" s="121"/>
      <c r="R26" s="121"/>
      <c r="S26" s="13">
        <f t="shared" si="3"/>
        <v>0</v>
      </c>
      <c r="T26" s="14" t="str">
        <f t="shared" si="4"/>
        <v>OK</v>
      </c>
      <c r="U26" s="156"/>
      <c r="V26" s="156"/>
      <c r="W26" s="156"/>
      <c r="X26" s="156"/>
      <c r="Y26" s="156">
        <v>18</v>
      </c>
      <c r="Z26" s="200"/>
      <c r="AA26" s="156"/>
      <c r="AB26" s="156"/>
      <c r="AC26" s="156"/>
      <c r="AD26" s="156"/>
      <c r="AE26" s="156"/>
      <c r="AF26" s="156"/>
      <c r="AG26" s="156"/>
      <c r="AH26" s="156"/>
      <c r="AI26" s="156"/>
      <c r="AJ26" s="156"/>
      <c r="AK26" s="156"/>
      <c r="AL26" s="156"/>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c r="L27" s="110">
        <f t="shared" si="1"/>
        <v>0</v>
      </c>
      <c r="M27" s="110">
        <f t="shared" si="0"/>
        <v>0</v>
      </c>
      <c r="N27" s="121"/>
      <c r="O27" s="120">
        <f t="shared" si="2"/>
        <v>0</v>
      </c>
      <c r="P27" s="121"/>
      <c r="Q27" s="121"/>
      <c r="R27" s="121"/>
      <c r="S27" s="13">
        <f t="shared" si="3"/>
        <v>0</v>
      </c>
      <c r="T27" s="14" t="str">
        <f t="shared" si="4"/>
        <v>OK</v>
      </c>
      <c r="U27" s="156"/>
      <c r="V27" s="156"/>
      <c r="W27" s="156"/>
      <c r="X27" s="156"/>
      <c r="Y27" s="156"/>
      <c r="Z27" s="156"/>
      <c r="AA27" s="156"/>
      <c r="AB27" s="156"/>
      <c r="AC27" s="156"/>
      <c r="AD27" s="156"/>
      <c r="AE27" s="156"/>
      <c r="AF27" s="156"/>
      <c r="AG27" s="156"/>
      <c r="AH27" s="156"/>
      <c r="AI27" s="156"/>
      <c r="AJ27" s="156"/>
      <c r="AK27" s="156"/>
      <c r="AL27" s="156"/>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1"/>
        <v>0</v>
      </c>
      <c r="M28" s="110">
        <f t="shared" si="0"/>
        <v>0</v>
      </c>
      <c r="N28" s="121"/>
      <c r="O28" s="120">
        <f t="shared" si="2"/>
        <v>0</v>
      </c>
      <c r="P28" s="121"/>
      <c r="Q28" s="121"/>
      <c r="R28" s="121"/>
      <c r="S28" s="13">
        <f t="shared" si="3"/>
        <v>0</v>
      </c>
      <c r="T28" s="14" t="str">
        <f t="shared" si="4"/>
        <v>OK</v>
      </c>
      <c r="U28" s="156"/>
      <c r="V28" s="156"/>
      <c r="W28" s="156"/>
      <c r="X28" s="156"/>
      <c r="Y28" s="156"/>
      <c r="Z28" s="156"/>
      <c r="AA28" s="156"/>
      <c r="AB28" s="156"/>
      <c r="AC28" s="156"/>
      <c r="AD28" s="156"/>
      <c r="AE28" s="156"/>
      <c r="AF28" s="156"/>
      <c r="AG28" s="156"/>
      <c r="AH28" s="156"/>
      <c r="AI28" s="156"/>
      <c r="AJ28" s="156"/>
      <c r="AK28" s="156"/>
      <c r="AL28" s="156"/>
    </row>
    <row r="29" spans="1:38" ht="57.2" customHeight="1" x14ac:dyDescent="0.25">
      <c r="A29" s="253"/>
      <c r="B29" s="255"/>
      <c r="C29" s="78">
        <v>35</v>
      </c>
      <c r="D29" s="67" t="s">
        <v>569</v>
      </c>
      <c r="E29" s="68" t="s">
        <v>508</v>
      </c>
      <c r="F29" s="46" t="s">
        <v>506</v>
      </c>
      <c r="G29" s="54" t="s">
        <v>606</v>
      </c>
      <c r="H29" s="38" t="s">
        <v>600</v>
      </c>
      <c r="I29" s="54">
        <v>33903026</v>
      </c>
      <c r="J29" s="101">
        <v>308.75</v>
      </c>
      <c r="K29" s="8"/>
      <c r="L29" s="110">
        <f t="shared" si="1"/>
        <v>0</v>
      </c>
      <c r="M29" s="110">
        <f t="shared" si="0"/>
        <v>0</v>
      </c>
      <c r="N29" s="121"/>
      <c r="O29" s="120">
        <f t="shared" si="2"/>
        <v>0</v>
      </c>
      <c r="P29" s="121"/>
      <c r="Q29" s="121"/>
      <c r="R29" s="121"/>
      <c r="S29" s="13">
        <f t="shared" si="3"/>
        <v>0</v>
      </c>
      <c r="T29" s="14" t="str">
        <f t="shared" si="4"/>
        <v>OK</v>
      </c>
      <c r="U29" s="156"/>
      <c r="V29" s="156"/>
      <c r="W29" s="156"/>
      <c r="X29" s="156"/>
      <c r="Y29" s="156"/>
      <c r="Z29" s="156"/>
      <c r="AA29" s="156"/>
      <c r="AB29" s="156"/>
      <c r="AC29" s="156"/>
      <c r="AD29" s="156"/>
      <c r="AE29" s="156"/>
      <c r="AF29" s="156"/>
      <c r="AG29" s="156"/>
      <c r="AH29" s="156"/>
      <c r="AI29" s="156"/>
      <c r="AJ29" s="156"/>
      <c r="AK29" s="156"/>
      <c r="AL29" s="156"/>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1"/>
        <v>0</v>
      </c>
      <c r="M30" s="110">
        <f t="shared" si="0"/>
        <v>0</v>
      </c>
      <c r="N30" s="121"/>
      <c r="O30" s="120">
        <f t="shared" si="2"/>
        <v>0</v>
      </c>
      <c r="P30" s="121"/>
      <c r="Q30" s="121"/>
      <c r="R30" s="121"/>
      <c r="S30" s="13">
        <f t="shared" si="3"/>
        <v>0</v>
      </c>
      <c r="T30" s="14" t="str">
        <f t="shared" si="4"/>
        <v>OK</v>
      </c>
      <c r="U30" s="156"/>
      <c r="V30" s="156"/>
      <c r="W30" s="156"/>
      <c r="X30" s="156"/>
      <c r="Y30" s="156"/>
      <c r="Z30" s="156"/>
      <c r="AA30" s="156"/>
      <c r="AB30" s="156"/>
      <c r="AC30" s="156"/>
      <c r="AD30" s="156"/>
      <c r="AE30" s="156"/>
      <c r="AF30" s="156"/>
      <c r="AG30" s="156"/>
      <c r="AH30" s="156"/>
      <c r="AI30" s="156"/>
      <c r="AJ30" s="156"/>
      <c r="AK30" s="156"/>
      <c r="AL30" s="156"/>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c r="L31" s="110">
        <f t="shared" si="1"/>
        <v>0</v>
      </c>
      <c r="M31" s="110">
        <f t="shared" si="0"/>
        <v>0</v>
      </c>
      <c r="N31" s="121"/>
      <c r="O31" s="120">
        <f t="shared" si="2"/>
        <v>0</v>
      </c>
      <c r="P31" s="121"/>
      <c r="Q31" s="121"/>
      <c r="R31" s="121"/>
      <c r="S31" s="13">
        <f t="shared" si="3"/>
        <v>0</v>
      </c>
      <c r="T31" s="14" t="str">
        <f t="shared" si="4"/>
        <v>OK</v>
      </c>
      <c r="U31" s="156"/>
      <c r="V31" s="156"/>
      <c r="W31" s="156"/>
      <c r="X31" s="156"/>
      <c r="Y31" s="156"/>
      <c r="Z31" s="156"/>
      <c r="AA31" s="156"/>
      <c r="AB31" s="156"/>
      <c r="AC31" s="156"/>
      <c r="AD31" s="156"/>
      <c r="AE31" s="156"/>
      <c r="AF31" s="156"/>
      <c r="AG31" s="156"/>
      <c r="AH31" s="156"/>
      <c r="AI31" s="156"/>
      <c r="AJ31" s="156"/>
      <c r="AK31" s="156"/>
      <c r="AL31" s="156"/>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1"/>
        <v>0</v>
      </c>
      <c r="M32" s="110">
        <f t="shared" si="0"/>
        <v>0</v>
      </c>
      <c r="N32" s="121"/>
      <c r="O32" s="120">
        <f t="shared" si="2"/>
        <v>0</v>
      </c>
      <c r="P32" s="121"/>
      <c r="Q32" s="121"/>
      <c r="R32" s="121"/>
      <c r="S32" s="13">
        <f t="shared" si="3"/>
        <v>0</v>
      </c>
      <c r="T32" s="14" t="str">
        <f t="shared" si="4"/>
        <v>OK</v>
      </c>
      <c r="U32" s="156"/>
      <c r="V32" s="156"/>
      <c r="W32" s="156"/>
      <c r="X32" s="156"/>
      <c r="Y32" s="156"/>
      <c r="Z32" s="156"/>
      <c r="AA32" s="156"/>
      <c r="AB32" s="156"/>
      <c r="AC32" s="156"/>
      <c r="AD32" s="156"/>
      <c r="AE32" s="156"/>
      <c r="AF32" s="156"/>
      <c r="AG32" s="156"/>
      <c r="AH32" s="156"/>
      <c r="AI32" s="156"/>
      <c r="AJ32" s="156"/>
      <c r="AK32" s="156"/>
      <c r="AL32" s="156"/>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1"/>
        <v>0</v>
      </c>
      <c r="M33" s="110">
        <f t="shared" si="0"/>
        <v>0</v>
      </c>
      <c r="N33" s="121"/>
      <c r="O33" s="120">
        <f t="shared" si="2"/>
        <v>0</v>
      </c>
      <c r="P33" s="121"/>
      <c r="Q33" s="121"/>
      <c r="R33" s="121"/>
      <c r="S33" s="13">
        <f t="shared" si="3"/>
        <v>0</v>
      </c>
      <c r="T33" s="14" t="str">
        <f t="shared" si="4"/>
        <v>OK</v>
      </c>
      <c r="U33" s="156"/>
      <c r="V33" s="156"/>
      <c r="W33" s="156"/>
      <c r="X33" s="156"/>
      <c r="Y33" s="156"/>
      <c r="Z33" s="156"/>
      <c r="AA33" s="156"/>
      <c r="AB33" s="156"/>
      <c r="AC33" s="156"/>
      <c r="AD33" s="156"/>
      <c r="AE33" s="156"/>
      <c r="AF33" s="156"/>
      <c r="AG33" s="156"/>
      <c r="AH33" s="156"/>
      <c r="AI33" s="156"/>
      <c r="AJ33" s="156"/>
      <c r="AK33" s="156"/>
      <c r="AL33" s="156"/>
    </row>
    <row r="34" spans="1:38" ht="39.950000000000003" customHeight="1" x14ac:dyDescent="0.25">
      <c r="A34" s="247">
        <v>18</v>
      </c>
      <c r="B34" s="249" t="s">
        <v>732</v>
      </c>
      <c r="C34" s="83">
        <v>59</v>
      </c>
      <c r="D34" s="91" t="s">
        <v>574</v>
      </c>
      <c r="E34" s="92" t="s">
        <v>513</v>
      </c>
      <c r="F34" s="86" t="s">
        <v>475</v>
      </c>
      <c r="G34" s="54" t="s">
        <v>607</v>
      </c>
      <c r="H34" s="38" t="s">
        <v>600</v>
      </c>
      <c r="I34" s="198">
        <v>33903017</v>
      </c>
      <c r="J34" s="102">
        <v>241.02</v>
      </c>
      <c r="K34" s="8">
        <v>160</v>
      </c>
      <c r="L34" s="110">
        <f t="shared" si="1"/>
        <v>160</v>
      </c>
      <c r="M34" s="110">
        <f t="shared" si="0"/>
        <v>160</v>
      </c>
      <c r="N34" s="121"/>
      <c r="O34" s="120">
        <f t="shared" si="2"/>
        <v>40</v>
      </c>
      <c r="P34" s="121"/>
      <c r="Q34" s="121"/>
      <c r="R34" s="121"/>
      <c r="S34" s="13">
        <f t="shared" si="3"/>
        <v>0</v>
      </c>
      <c r="T34" s="14" t="str">
        <f t="shared" si="4"/>
        <v>OK</v>
      </c>
      <c r="U34" s="156"/>
      <c r="V34" s="156"/>
      <c r="W34" s="156"/>
      <c r="X34" s="156">
        <v>160</v>
      </c>
      <c r="Y34" s="156"/>
      <c r="Z34" s="156"/>
      <c r="AA34" s="156"/>
      <c r="AB34" s="156"/>
      <c r="AC34" s="156"/>
      <c r="AD34" s="156"/>
      <c r="AE34" s="156"/>
      <c r="AF34" s="156"/>
      <c r="AG34" s="156"/>
      <c r="AH34" s="156"/>
      <c r="AI34" s="156"/>
      <c r="AJ34" s="156"/>
      <c r="AK34" s="156"/>
      <c r="AL34" s="156"/>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160</v>
      </c>
      <c r="L35" s="110">
        <f t="shared" si="1"/>
        <v>160</v>
      </c>
      <c r="M35" s="110">
        <f t="shared" si="0"/>
        <v>160</v>
      </c>
      <c r="N35" s="121"/>
      <c r="O35" s="120">
        <f t="shared" si="2"/>
        <v>40</v>
      </c>
      <c r="P35" s="121"/>
      <c r="Q35" s="121"/>
      <c r="R35" s="121"/>
      <c r="S35" s="13">
        <f t="shared" si="3"/>
        <v>0</v>
      </c>
      <c r="T35" s="14" t="str">
        <f t="shared" si="4"/>
        <v>OK</v>
      </c>
      <c r="U35" s="156"/>
      <c r="V35" s="156"/>
      <c r="W35" s="156"/>
      <c r="X35" s="156">
        <v>160</v>
      </c>
      <c r="Y35" s="156"/>
      <c r="Z35" s="156"/>
      <c r="AA35" s="156"/>
      <c r="AB35" s="156"/>
      <c r="AC35" s="156"/>
      <c r="AD35" s="156"/>
      <c r="AE35" s="156"/>
      <c r="AF35" s="156"/>
      <c r="AG35" s="156"/>
      <c r="AH35" s="156"/>
      <c r="AI35" s="156"/>
      <c r="AJ35" s="156"/>
      <c r="AK35" s="156"/>
      <c r="AL35" s="156"/>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1"/>
        <v>0</v>
      </c>
      <c r="M36" s="110">
        <f t="shared" ref="M36:M58" si="5">(SUM(U36:AL36))</f>
        <v>0</v>
      </c>
      <c r="N36" s="121"/>
      <c r="O36" s="120">
        <f t="shared" si="2"/>
        <v>0</v>
      </c>
      <c r="P36" s="121"/>
      <c r="Q36" s="121"/>
      <c r="R36" s="121"/>
      <c r="S36" s="13">
        <f t="shared" si="3"/>
        <v>0</v>
      </c>
      <c r="T36" s="14" t="str">
        <f t="shared" si="4"/>
        <v>OK</v>
      </c>
      <c r="U36" s="156"/>
      <c r="V36" s="156"/>
      <c r="W36" s="156"/>
      <c r="X36" s="156"/>
      <c r="Y36" s="156"/>
      <c r="Z36" s="156"/>
      <c r="AA36" s="156"/>
      <c r="AB36" s="156"/>
      <c r="AC36" s="156"/>
      <c r="AD36" s="156"/>
      <c r="AE36" s="156"/>
      <c r="AF36" s="156"/>
      <c r="AG36" s="156"/>
      <c r="AH36" s="156"/>
      <c r="AI36" s="156"/>
      <c r="AJ36" s="156"/>
      <c r="AK36" s="156"/>
      <c r="AL36" s="156"/>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v>16</v>
      </c>
      <c r="L37" s="110">
        <f t="shared" si="1"/>
        <v>16</v>
      </c>
      <c r="M37" s="110">
        <f t="shared" si="5"/>
        <v>16</v>
      </c>
      <c r="N37" s="121"/>
      <c r="O37" s="120">
        <f t="shared" si="2"/>
        <v>4</v>
      </c>
      <c r="P37" s="121"/>
      <c r="Q37" s="121"/>
      <c r="R37" s="121"/>
      <c r="S37" s="13">
        <f t="shared" si="3"/>
        <v>0</v>
      </c>
      <c r="T37" s="14" t="str">
        <f t="shared" si="4"/>
        <v>OK</v>
      </c>
      <c r="U37" s="156"/>
      <c r="V37" s="156"/>
      <c r="W37" s="156"/>
      <c r="X37" s="156">
        <v>16</v>
      </c>
      <c r="Y37" s="156"/>
      <c r="Z37" s="156"/>
      <c r="AA37" s="156"/>
      <c r="AB37" s="156"/>
      <c r="AC37" s="156"/>
      <c r="AD37" s="156"/>
      <c r="AE37" s="156"/>
      <c r="AF37" s="156"/>
      <c r="AG37" s="156"/>
      <c r="AH37" s="156"/>
      <c r="AI37" s="156"/>
      <c r="AJ37" s="156"/>
      <c r="AK37" s="156"/>
      <c r="AL37" s="156"/>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1"/>
        <v>0</v>
      </c>
      <c r="M38" s="110">
        <f t="shared" si="5"/>
        <v>0</v>
      </c>
      <c r="N38" s="121"/>
      <c r="O38" s="120">
        <f t="shared" si="2"/>
        <v>0</v>
      </c>
      <c r="P38" s="121"/>
      <c r="Q38" s="121"/>
      <c r="R38" s="121"/>
      <c r="S38" s="13">
        <f t="shared" si="3"/>
        <v>0</v>
      </c>
      <c r="T38" s="14" t="str">
        <f t="shared" si="4"/>
        <v>OK</v>
      </c>
      <c r="U38" s="156"/>
      <c r="V38" s="156"/>
      <c r="W38" s="156"/>
      <c r="X38" s="156"/>
      <c r="Y38" s="156"/>
      <c r="Z38" s="156"/>
      <c r="AA38" s="156"/>
      <c r="AB38" s="156"/>
      <c r="AC38" s="156"/>
      <c r="AD38" s="156"/>
      <c r="AE38" s="156"/>
      <c r="AF38" s="156"/>
      <c r="AG38" s="156"/>
      <c r="AH38" s="156"/>
      <c r="AI38" s="156"/>
      <c r="AJ38" s="156"/>
      <c r="AK38" s="156"/>
      <c r="AL38" s="156"/>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c r="L39" s="110">
        <f t="shared" si="1"/>
        <v>0</v>
      </c>
      <c r="M39" s="110">
        <f t="shared" si="5"/>
        <v>0</v>
      </c>
      <c r="N39" s="121"/>
      <c r="O39" s="120">
        <f t="shared" si="2"/>
        <v>0</v>
      </c>
      <c r="P39" s="121"/>
      <c r="Q39" s="121"/>
      <c r="R39" s="121"/>
      <c r="S39" s="13">
        <f t="shared" si="3"/>
        <v>0</v>
      </c>
      <c r="T39" s="14" t="str">
        <f t="shared" si="4"/>
        <v>OK</v>
      </c>
      <c r="U39" s="156"/>
      <c r="V39" s="156"/>
      <c r="W39" s="156"/>
      <c r="X39" s="156"/>
      <c r="Y39" s="156"/>
      <c r="Z39" s="156"/>
      <c r="AA39" s="156"/>
      <c r="AB39" s="156"/>
      <c r="AC39" s="156"/>
      <c r="AD39" s="156"/>
      <c r="AE39" s="156"/>
      <c r="AF39" s="156"/>
      <c r="AG39" s="156"/>
      <c r="AH39" s="156"/>
      <c r="AI39" s="156"/>
      <c r="AJ39" s="156"/>
      <c r="AK39" s="156"/>
      <c r="AL39" s="156"/>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1"/>
        <v>0</v>
      </c>
      <c r="M40" s="110">
        <f t="shared" si="5"/>
        <v>0</v>
      </c>
      <c r="N40" s="121"/>
      <c r="O40" s="120">
        <f t="shared" si="2"/>
        <v>0</v>
      </c>
      <c r="P40" s="121"/>
      <c r="Q40" s="121"/>
      <c r="R40" s="121"/>
      <c r="S40" s="13">
        <f t="shared" si="3"/>
        <v>0</v>
      </c>
      <c r="T40" s="14" t="str">
        <f t="shared" si="4"/>
        <v>OK</v>
      </c>
      <c r="U40" s="156"/>
      <c r="V40" s="156"/>
      <c r="W40" s="156"/>
      <c r="X40" s="156"/>
      <c r="Y40" s="156"/>
      <c r="Z40" s="156"/>
      <c r="AA40" s="156"/>
      <c r="AB40" s="156"/>
      <c r="AC40" s="156"/>
      <c r="AD40" s="156"/>
      <c r="AE40" s="156"/>
      <c r="AF40" s="156"/>
      <c r="AG40" s="156"/>
      <c r="AH40" s="156"/>
      <c r="AI40" s="156"/>
      <c r="AJ40" s="156"/>
      <c r="AK40" s="156"/>
      <c r="AL40" s="156"/>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1"/>
        <v>0</v>
      </c>
      <c r="M41" s="110">
        <f t="shared" si="5"/>
        <v>0</v>
      </c>
      <c r="N41" s="121"/>
      <c r="O41" s="120">
        <f t="shared" si="2"/>
        <v>0</v>
      </c>
      <c r="P41" s="121"/>
      <c r="Q41" s="121"/>
      <c r="R41" s="121"/>
      <c r="S41" s="13">
        <f t="shared" si="3"/>
        <v>0</v>
      </c>
      <c r="T41" s="14" t="str">
        <f t="shared" si="4"/>
        <v>OK</v>
      </c>
      <c r="U41" s="156"/>
      <c r="V41" s="156"/>
      <c r="W41" s="156"/>
      <c r="X41" s="156"/>
      <c r="Y41" s="156"/>
      <c r="Z41" s="156"/>
      <c r="AA41" s="156"/>
      <c r="AB41" s="156"/>
      <c r="AC41" s="156"/>
      <c r="AD41" s="156"/>
      <c r="AE41" s="156"/>
      <c r="AF41" s="156"/>
      <c r="AG41" s="156"/>
      <c r="AH41" s="156"/>
      <c r="AI41" s="156"/>
      <c r="AJ41" s="156"/>
      <c r="AK41" s="156"/>
      <c r="AL41" s="156"/>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c r="L42" s="110">
        <f t="shared" si="1"/>
        <v>0</v>
      </c>
      <c r="M42" s="110">
        <f t="shared" si="5"/>
        <v>0</v>
      </c>
      <c r="N42" s="121"/>
      <c r="O42" s="120">
        <f t="shared" si="2"/>
        <v>0</v>
      </c>
      <c r="P42" s="121"/>
      <c r="Q42" s="121"/>
      <c r="R42" s="121"/>
      <c r="S42" s="13">
        <f t="shared" si="3"/>
        <v>0</v>
      </c>
      <c r="T42" s="14" t="str">
        <f t="shared" si="4"/>
        <v>OK</v>
      </c>
      <c r="U42" s="156"/>
      <c r="V42" s="156"/>
      <c r="W42" s="156"/>
      <c r="X42" s="156"/>
      <c r="Y42" s="156"/>
      <c r="Z42" s="156"/>
      <c r="AA42" s="156"/>
      <c r="AB42" s="156"/>
      <c r="AC42" s="156"/>
      <c r="AD42" s="156"/>
      <c r="AE42" s="156"/>
      <c r="AF42" s="156"/>
      <c r="AG42" s="156"/>
      <c r="AH42" s="156"/>
      <c r="AI42" s="156"/>
      <c r="AJ42" s="156"/>
      <c r="AK42" s="156"/>
      <c r="AL42" s="156"/>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1"/>
        <v>0</v>
      </c>
      <c r="M43" s="110">
        <f t="shared" si="5"/>
        <v>0</v>
      </c>
      <c r="N43" s="121"/>
      <c r="O43" s="120">
        <f t="shared" si="2"/>
        <v>0</v>
      </c>
      <c r="P43" s="121"/>
      <c r="Q43" s="121"/>
      <c r="R43" s="121"/>
      <c r="S43" s="13">
        <f t="shared" si="3"/>
        <v>0</v>
      </c>
      <c r="T43" s="14" t="str">
        <f t="shared" si="4"/>
        <v>OK</v>
      </c>
      <c r="U43" s="156"/>
      <c r="V43" s="156"/>
      <c r="W43" s="156"/>
      <c r="X43" s="156"/>
      <c r="Y43" s="156"/>
      <c r="Z43" s="156"/>
      <c r="AA43" s="156"/>
      <c r="AB43" s="156"/>
      <c r="AC43" s="156"/>
      <c r="AD43" s="156"/>
      <c r="AE43" s="156"/>
      <c r="AF43" s="156"/>
      <c r="AG43" s="156"/>
      <c r="AH43" s="156"/>
      <c r="AI43" s="156"/>
      <c r="AJ43" s="156"/>
      <c r="AK43" s="156"/>
      <c r="AL43" s="156"/>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c r="L44" s="110">
        <f t="shared" si="1"/>
        <v>0</v>
      </c>
      <c r="M44" s="110">
        <f t="shared" si="5"/>
        <v>0</v>
      </c>
      <c r="N44" s="121"/>
      <c r="O44" s="120">
        <f t="shared" si="2"/>
        <v>0</v>
      </c>
      <c r="P44" s="121"/>
      <c r="Q44" s="121"/>
      <c r="R44" s="121"/>
      <c r="S44" s="13">
        <f t="shared" si="3"/>
        <v>0</v>
      </c>
      <c r="T44" s="14" t="str">
        <f t="shared" si="4"/>
        <v>OK</v>
      </c>
      <c r="U44" s="156"/>
      <c r="V44" s="156"/>
      <c r="W44" s="156"/>
      <c r="X44" s="156"/>
      <c r="Y44" s="156"/>
      <c r="Z44" s="156"/>
      <c r="AA44" s="156"/>
      <c r="AB44" s="156"/>
      <c r="AC44" s="156"/>
      <c r="AD44" s="156"/>
      <c r="AE44" s="156"/>
      <c r="AF44" s="156"/>
      <c r="AG44" s="156"/>
      <c r="AH44" s="156"/>
      <c r="AI44" s="156"/>
      <c r="AJ44" s="156"/>
      <c r="AK44" s="156"/>
      <c r="AL44" s="156"/>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1"/>
        <v>0</v>
      </c>
      <c r="M45" s="110">
        <f t="shared" si="5"/>
        <v>0</v>
      </c>
      <c r="N45" s="121"/>
      <c r="O45" s="120">
        <f t="shared" si="2"/>
        <v>0</v>
      </c>
      <c r="P45" s="121"/>
      <c r="Q45" s="121"/>
      <c r="R45" s="121"/>
      <c r="S45" s="13">
        <f t="shared" si="3"/>
        <v>0</v>
      </c>
      <c r="T45" s="14" t="str">
        <f t="shared" si="4"/>
        <v>OK</v>
      </c>
      <c r="U45" s="156"/>
      <c r="V45" s="156"/>
      <c r="W45" s="156"/>
      <c r="X45" s="156"/>
      <c r="Y45" s="156"/>
      <c r="Z45" s="156"/>
      <c r="AA45" s="156"/>
      <c r="AB45" s="156"/>
      <c r="AC45" s="156"/>
      <c r="AD45" s="156"/>
      <c r="AE45" s="156"/>
      <c r="AF45" s="156"/>
      <c r="AG45" s="156"/>
      <c r="AH45" s="156"/>
      <c r="AI45" s="156"/>
      <c r="AJ45" s="156"/>
      <c r="AK45" s="156"/>
      <c r="AL45" s="156"/>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1"/>
        <v>0</v>
      </c>
      <c r="M46" s="110">
        <f t="shared" si="5"/>
        <v>0</v>
      </c>
      <c r="N46" s="121"/>
      <c r="O46" s="120">
        <f t="shared" si="2"/>
        <v>0</v>
      </c>
      <c r="P46" s="121"/>
      <c r="Q46" s="121"/>
      <c r="R46" s="121"/>
      <c r="S46" s="13">
        <f>K46+N46+P46+Q46-M46</f>
        <v>0</v>
      </c>
      <c r="T46" s="14" t="str">
        <f t="shared" si="4"/>
        <v>OK</v>
      </c>
      <c r="U46" s="156"/>
      <c r="V46" s="156"/>
      <c r="W46" s="156"/>
      <c r="X46" s="156"/>
      <c r="Y46" s="156"/>
      <c r="Z46" s="156"/>
      <c r="AA46" s="156"/>
      <c r="AB46" s="156"/>
      <c r="AC46" s="156"/>
      <c r="AD46" s="156"/>
      <c r="AE46" s="156"/>
      <c r="AF46" s="156"/>
      <c r="AG46" s="156"/>
      <c r="AH46" s="156"/>
      <c r="AI46" s="156"/>
      <c r="AJ46" s="156"/>
      <c r="AK46" s="156"/>
      <c r="AL46" s="156"/>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1"/>
        <v>0</v>
      </c>
      <c r="M47" s="110">
        <f t="shared" si="5"/>
        <v>0</v>
      </c>
      <c r="N47" s="121"/>
      <c r="O47" s="120">
        <f t="shared" si="2"/>
        <v>0</v>
      </c>
      <c r="P47" s="121"/>
      <c r="Q47" s="121"/>
      <c r="R47" s="121"/>
      <c r="S47" s="13">
        <f t="shared" si="3"/>
        <v>0</v>
      </c>
      <c r="T47" s="14" t="str">
        <f t="shared" si="4"/>
        <v>OK</v>
      </c>
      <c r="U47" s="156"/>
      <c r="V47" s="156"/>
      <c r="W47" s="156"/>
      <c r="X47" s="156"/>
      <c r="Y47" s="156"/>
      <c r="Z47" s="156"/>
      <c r="AA47" s="156"/>
      <c r="AB47" s="156"/>
      <c r="AC47" s="156"/>
      <c r="AD47" s="156"/>
      <c r="AE47" s="156"/>
      <c r="AF47" s="156"/>
      <c r="AG47" s="156"/>
      <c r="AH47" s="156"/>
      <c r="AI47" s="156"/>
      <c r="AJ47" s="156"/>
      <c r="AK47" s="156"/>
      <c r="AL47" s="156"/>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1"/>
        <v>0</v>
      </c>
      <c r="M48" s="110">
        <f t="shared" si="5"/>
        <v>0</v>
      </c>
      <c r="N48" s="121"/>
      <c r="O48" s="120">
        <f t="shared" si="2"/>
        <v>0</v>
      </c>
      <c r="P48" s="121"/>
      <c r="Q48" s="121"/>
      <c r="R48" s="121"/>
      <c r="S48" s="13">
        <f t="shared" si="3"/>
        <v>0</v>
      </c>
      <c r="T48" s="14" t="str">
        <f t="shared" si="4"/>
        <v>OK</v>
      </c>
      <c r="U48" s="156"/>
      <c r="V48" s="156"/>
      <c r="W48" s="156"/>
      <c r="X48" s="156"/>
      <c r="Y48" s="156"/>
      <c r="Z48" s="156"/>
      <c r="AA48" s="156"/>
      <c r="AB48" s="156"/>
      <c r="AC48" s="156"/>
      <c r="AD48" s="156"/>
      <c r="AE48" s="156"/>
      <c r="AF48" s="156"/>
      <c r="AG48" s="156"/>
      <c r="AH48" s="156"/>
      <c r="AI48" s="156"/>
      <c r="AJ48" s="156"/>
      <c r="AK48" s="156"/>
      <c r="AL48" s="156"/>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1"/>
        <v>0</v>
      </c>
      <c r="M49" s="110">
        <f t="shared" si="5"/>
        <v>0</v>
      </c>
      <c r="N49" s="121"/>
      <c r="O49" s="120">
        <f t="shared" si="2"/>
        <v>0</v>
      </c>
      <c r="P49" s="121"/>
      <c r="Q49" s="121"/>
      <c r="R49" s="121"/>
      <c r="S49" s="13">
        <f t="shared" si="3"/>
        <v>0</v>
      </c>
      <c r="T49" s="14" t="str">
        <f t="shared" si="4"/>
        <v>OK</v>
      </c>
      <c r="U49" s="156"/>
      <c r="V49" s="156"/>
      <c r="W49" s="156"/>
      <c r="X49" s="156"/>
      <c r="Y49" s="156"/>
      <c r="Z49" s="156"/>
      <c r="AA49" s="156"/>
      <c r="AB49" s="156"/>
      <c r="AC49" s="156"/>
      <c r="AD49" s="156"/>
      <c r="AE49" s="156"/>
      <c r="AF49" s="156"/>
      <c r="AG49" s="156"/>
      <c r="AH49" s="156"/>
      <c r="AI49" s="156"/>
      <c r="AJ49" s="156"/>
      <c r="AK49" s="156"/>
      <c r="AL49" s="156"/>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v>20</v>
      </c>
      <c r="L50" s="110">
        <f t="shared" si="1"/>
        <v>0</v>
      </c>
      <c r="M50" s="110">
        <f t="shared" si="5"/>
        <v>0</v>
      </c>
      <c r="N50" s="121"/>
      <c r="O50" s="120">
        <f t="shared" si="2"/>
        <v>5</v>
      </c>
      <c r="P50" s="121"/>
      <c r="Q50" s="121"/>
      <c r="R50" s="121"/>
      <c r="S50" s="13">
        <f t="shared" si="3"/>
        <v>20</v>
      </c>
      <c r="T50" s="14" t="str">
        <f t="shared" si="4"/>
        <v>OK</v>
      </c>
      <c r="U50" s="156"/>
      <c r="V50" s="156"/>
      <c r="W50" s="156"/>
      <c r="X50" s="156"/>
      <c r="Y50" s="156"/>
      <c r="Z50" s="156"/>
      <c r="AA50" s="156"/>
      <c r="AB50" s="156"/>
      <c r="AC50" s="156"/>
      <c r="AD50" s="156"/>
      <c r="AE50" s="156"/>
      <c r="AF50" s="156"/>
      <c r="AG50" s="156"/>
      <c r="AH50" s="156"/>
      <c r="AI50" s="156"/>
      <c r="AJ50" s="156"/>
      <c r="AK50" s="156"/>
      <c r="AL50" s="156"/>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v>20</v>
      </c>
      <c r="L51" s="110">
        <f t="shared" si="1"/>
        <v>0</v>
      </c>
      <c r="M51" s="110">
        <f t="shared" si="5"/>
        <v>0</v>
      </c>
      <c r="N51" s="121"/>
      <c r="O51" s="120">
        <f t="shared" si="2"/>
        <v>5</v>
      </c>
      <c r="P51" s="121"/>
      <c r="Q51" s="121"/>
      <c r="R51" s="121"/>
      <c r="S51" s="13">
        <f t="shared" si="3"/>
        <v>20</v>
      </c>
      <c r="T51" s="14" t="str">
        <f t="shared" si="4"/>
        <v>OK</v>
      </c>
      <c r="U51" s="156"/>
      <c r="V51" s="156"/>
      <c r="W51" s="156"/>
      <c r="X51" s="156"/>
      <c r="Y51" s="156"/>
      <c r="Z51" s="156"/>
      <c r="AA51" s="156"/>
      <c r="AB51" s="156"/>
      <c r="AC51" s="156"/>
      <c r="AD51" s="156"/>
      <c r="AE51" s="156"/>
      <c r="AF51" s="156"/>
      <c r="AG51" s="156"/>
      <c r="AH51" s="156"/>
      <c r="AI51" s="156"/>
      <c r="AJ51" s="156"/>
      <c r="AK51" s="156"/>
      <c r="AL51" s="156"/>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v>20</v>
      </c>
      <c r="L52" s="110">
        <f t="shared" si="1"/>
        <v>0</v>
      </c>
      <c r="M52" s="110">
        <f t="shared" si="5"/>
        <v>0</v>
      </c>
      <c r="N52" s="121"/>
      <c r="O52" s="120">
        <f t="shared" si="2"/>
        <v>5</v>
      </c>
      <c r="P52" s="121"/>
      <c r="Q52" s="121"/>
      <c r="R52" s="121"/>
      <c r="S52" s="13">
        <f t="shared" si="3"/>
        <v>20</v>
      </c>
      <c r="T52" s="14" t="str">
        <f t="shared" si="4"/>
        <v>OK</v>
      </c>
      <c r="U52" s="156"/>
      <c r="V52" s="156"/>
      <c r="W52" s="156"/>
      <c r="X52" s="156"/>
      <c r="Y52" s="156"/>
      <c r="Z52" s="156"/>
      <c r="AA52" s="156"/>
      <c r="AB52" s="156"/>
      <c r="AC52" s="156"/>
      <c r="AD52" s="156"/>
      <c r="AE52" s="156"/>
      <c r="AF52" s="156"/>
      <c r="AG52" s="156"/>
      <c r="AH52" s="156"/>
      <c r="AI52" s="156"/>
      <c r="AJ52" s="156"/>
      <c r="AK52" s="156"/>
      <c r="AL52" s="156"/>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v>20</v>
      </c>
      <c r="L53" s="110">
        <f t="shared" si="1"/>
        <v>0</v>
      </c>
      <c r="M53" s="110">
        <f t="shared" si="5"/>
        <v>0</v>
      </c>
      <c r="N53" s="121"/>
      <c r="O53" s="120">
        <f t="shared" si="2"/>
        <v>5</v>
      </c>
      <c r="P53" s="121"/>
      <c r="Q53" s="121"/>
      <c r="R53" s="121"/>
      <c r="S53" s="13">
        <f t="shared" si="3"/>
        <v>20</v>
      </c>
      <c r="T53" s="14" t="str">
        <f t="shared" si="4"/>
        <v>OK</v>
      </c>
      <c r="U53" s="156"/>
      <c r="V53" s="156"/>
      <c r="W53" s="156"/>
      <c r="X53" s="156"/>
      <c r="Y53" s="156"/>
      <c r="Z53" s="156"/>
      <c r="AA53" s="156"/>
      <c r="AB53" s="156"/>
      <c r="AC53" s="156"/>
      <c r="AD53" s="156"/>
      <c r="AE53" s="156"/>
      <c r="AF53" s="156"/>
      <c r="AG53" s="156"/>
      <c r="AH53" s="156"/>
      <c r="AI53" s="156"/>
      <c r="AJ53" s="156"/>
      <c r="AK53" s="156"/>
      <c r="AL53" s="156"/>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v>20</v>
      </c>
      <c r="L54" s="110">
        <f t="shared" si="1"/>
        <v>0</v>
      </c>
      <c r="M54" s="110">
        <f t="shared" si="5"/>
        <v>0</v>
      </c>
      <c r="N54" s="121"/>
      <c r="O54" s="120">
        <f t="shared" si="2"/>
        <v>5</v>
      </c>
      <c r="P54" s="121"/>
      <c r="Q54" s="121"/>
      <c r="R54" s="121"/>
      <c r="S54" s="13">
        <f t="shared" si="3"/>
        <v>20</v>
      </c>
      <c r="T54" s="14" t="str">
        <f t="shared" si="4"/>
        <v>OK</v>
      </c>
      <c r="U54" s="156"/>
      <c r="V54" s="156"/>
      <c r="W54" s="156"/>
      <c r="X54" s="156"/>
      <c r="Y54" s="156"/>
      <c r="Z54" s="156"/>
      <c r="AA54" s="156"/>
      <c r="AB54" s="156"/>
      <c r="AC54" s="156"/>
      <c r="AD54" s="156"/>
      <c r="AE54" s="156"/>
      <c r="AF54" s="156"/>
      <c r="AG54" s="156"/>
      <c r="AH54" s="156"/>
      <c r="AI54" s="156"/>
      <c r="AJ54" s="156"/>
      <c r="AK54" s="156"/>
      <c r="AL54" s="156"/>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1"/>
        <v>0</v>
      </c>
      <c r="M55" s="110">
        <f t="shared" si="5"/>
        <v>0</v>
      </c>
      <c r="N55" s="121"/>
      <c r="O55" s="120">
        <f t="shared" si="2"/>
        <v>0</v>
      </c>
      <c r="P55" s="121"/>
      <c r="Q55" s="121"/>
      <c r="R55" s="121"/>
      <c r="S55" s="13">
        <f t="shared" si="3"/>
        <v>0</v>
      </c>
      <c r="T55" s="14" t="str">
        <f t="shared" si="4"/>
        <v>OK</v>
      </c>
      <c r="U55" s="156"/>
      <c r="V55" s="156"/>
      <c r="W55" s="156"/>
      <c r="X55" s="156"/>
      <c r="Y55" s="156"/>
      <c r="Z55" s="156"/>
      <c r="AA55" s="156"/>
      <c r="AB55" s="156"/>
      <c r="AC55" s="156"/>
      <c r="AD55" s="156"/>
      <c r="AE55" s="156"/>
      <c r="AF55" s="156"/>
      <c r="AG55" s="156"/>
      <c r="AH55" s="156"/>
      <c r="AI55" s="156"/>
      <c r="AJ55" s="156"/>
      <c r="AK55" s="156"/>
      <c r="AL55" s="156"/>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v>15</v>
      </c>
      <c r="L56" s="110">
        <f t="shared" si="1"/>
        <v>0</v>
      </c>
      <c r="M56" s="110">
        <f t="shared" si="5"/>
        <v>0</v>
      </c>
      <c r="N56" s="121"/>
      <c r="O56" s="120">
        <f t="shared" si="2"/>
        <v>3</v>
      </c>
      <c r="P56" s="121"/>
      <c r="Q56" s="121"/>
      <c r="R56" s="121"/>
      <c r="S56" s="13">
        <f t="shared" si="3"/>
        <v>15</v>
      </c>
      <c r="T56" s="14" t="str">
        <f t="shared" si="4"/>
        <v>OK</v>
      </c>
      <c r="U56" s="156"/>
      <c r="V56" s="156"/>
      <c r="W56" s="156"/>
      <c r="X56" s="156"/>
      <c r="Y56" s="156"/>
      <c r="Z56" s="156"/>
      <c r="AA56" s="156"/>
      <c r="AB56" s="156"/>
      <c r="AC56" s="156"/>
      <c r="AD56" s="156"/>
      <c r="AE56" s="156"/>
      <c r="AF56" s="156"/>
      <c r="AG56" s="156"/>
      <c r="AH56" s="156"/>
      <c r="AI56" s="156"/>
      <c r="AJ56" s="156"/>
      <c r="AK56" s="156"/>
      <c r="AL56" s="156"/>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1"/>
        <v>0</v>
      </c>
      <c r="M57" s="110">
        <f t="shared" si="5"/>
        <v>0</v>
      </c>
      <c r="N57" s="121"/>
      <c r="O57" s="120">
        <f t="shared" si="2"/>
        <v>0</v>
      </c>
      <c r="P57" s="121"/>
      <c r="Q57" s="121"/>
      <c r="R57" s="121"/>
      <c r="S57" s="13">
        <f t="shared" si="3"/>
        <v>0</v>
      </c>
      <c r="T57" s="14" t="str">
        <f t="shared" si="4"/>
        <v>OK</v>
      </c>
      <c r="U57" s="156"/>
      <c r="V57" s="156"/>
      <c r="W57" s="156"/>
      <c r="X57" s="156"/>
      <c r="Y57" s="156"/>
      <c r="Z57" s="156"/>
      <c r="AA57" s="156"/>
      <c r="AB57" s="156"/>
      <c r="AC57" s="156"/>
      <c r="AD57" s="156"/>
      <c r="AE57" s="156"/>
      <c r="AF57" s="156"/>
      <c r="AG57" s="156"/>
      <c r="AH57" s="156"/>
      <c r="AI57" s="156"/>
      <c r="AJ57" s="156"/>
      <c r="AK57" s="156"/>
      <c r="AL57" s="156"/>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1"/>
        <v>0</v>
      </c>
      <c r="M58" s="110">
        <f t="shared" si="5"/>
        <v>0</v>
      </c>
      <c r="N58" s="121"/>
      <c r="O58" s="120">
        <f t="shared" si="2"/>
        <v>0</v>
      </c>
      <c r="P58" s="121"/>
      <c r="Q58" s="121"/>
      <c r="R58" s="121"/>
      <c r="S58" s="13">
        <f t="shared" si="3"/>
        <v>0</v>
      </c>
      <c r="T58" s="14" t="str">
        <f t="shared" si="4"/>
        <v>OK</v>
      </c>
      <c r="U58" s="156"/>
      <c r="V58" s="156"/>
      <c r="W58" s="156"/>
      <c r="X58" s="156"/>
      <c r="Y58" s="156"/>
      <c r="Z58" s="156"/>
      <c r="AA58" s="156"/>
      <c r="AB58" s="156"/>
      <c r="AC58" s="156"/>
      <c r="AD58" s="156"/>
      <c r="AE58" s="156"/>
      <c r="AF58" s="156"/>
      <c r="AG58" s="156"/>
      <c r="AH58" s="156"/>
      <c r="AI58" s="156"/>
      <c r="AJ58" s="156"/>
      <c r="AK58" s="156"/>
      <c r="AL58" s="156"/>
    </row>
    <row r="59" spans="1:38" ht="39.950000000000003" customHeight="1" x14ac:dyDescent="0.25">
      <c r="S59" s="16">
        <f>SUM(S4:S58)</f>
        <v>151</v>
      </c>
      <c r="T59" s="5" t="str">
        <f t="shared" si="4"/>
        <v>OK</v>
      </c>
      <c r="U59" s="197">
        <f>SUMPRODUCT($J$4:$J$58,U4:U58)</f>
        <v>4078.6000000000004</v>
      </c>
      <c r="V59" s="197">
        <f t="shared" ref="V59:AL59" si="6">SUMPRODUCT($J$4:$J$58,V4:V58)</f>
        <v>3283.2000000000003</v>
      </c>
      <c r="W59" s="197">
        <f t="shared" si="6"/>
        <v>52898</v>
      </c>
      <c r="X59" s="197">
        <f t="shared" si="6"/>
        <v>94664.320000000007</v>
      </c>
      <c r="Y59" s="197">
        <f t="shared" si="6"/>
        <v>11684.3</v>
      </c>
      <c r="Z59" s="197">
        <f t="shared" si="6"/>
        <v>0</v>
      </c>
      <c r="AA59" s="197">
        <f t="shared" si="6"/>
        <v>0</v>
      </c>
      <c r="AB59" s="197">
        <f t="shared" si="6"/>
        <v>0</v>
      </c>
      <c r="AC59" s="197">
        <f t="shared" si="6"/>
        <v>0</v>
      </c>
      <c r="AD59" s="197">
        <f t="shared" si="6"/>
        <v>0</v>
      </c>
      <c r="AE59" s="197">
        <f t="shared" si="6"/>
        <v>0</v>
      </c>
      <c r="AF59" s="197">
        <f t="shared" si="6"/>
        <v>0</v>
      </c>
      <c r="AG59" s="197">
        <f t="shared" si="6"/>
        <v>0</v>
      </c>
      <c r="AH59" s="197">
        <f t="shared" si="6"/>
        <v>0</v>
      </c>
      <c r="AI59" s="197">
        <f t="shared" si="6"/>
        <v>0</v>
      </c>
      <c r="AJ59" s="197">
        <f t="shared" si="6"/>
        <v>0</v>
      </c>
      <c r="AK59" s="197">
        <f t="shared" si="6"/>
        <v>0</v>
      </c>
      <c r="AL59" s="197">
        <f t="shared" si="6"/>
        <v>0</v>
      </c>
    </row>
    <row r="60" spans="1:38" ht="39.950000000000003" customHeight="1" x14ac:dyDescent="0.25">
      <c r="K60" s="162">
        <f>SUMPRODUCT($J$4:$J$58,K4:K58)</f>
        <v>189122.44</v>
      </c>
      <c r="L60" s="162">
        <f t="shared" ref="L60:M60" si="7">SUMPRODUCT($J$4:$J$58,L4:L58)</f>
        <v>166608.42000000001</v>
      </c>
      <c r="M60" s="162">
        <f t="shared" si="7"/>
        <v>166608.42000000001</v>
      </c>
    </row>
    <row r="62" spans="1:38" x14ac:dyDescent="0.25">
      <c r="X62" s="199">
        <f>J34*X34</f>
        <v>38563.200000000004</v>
      </c>
    </row>
    <row r="63" spans="1:38" x14ac:dyDescent="0.25">
      <c r="X63" s="199">
        <f>J35*X35</f>
        <v>45753.599999999999</v>
      </c>
    </row>
    <row r="64" spans="1:38" x14ac:dyDescent="0.25">
      <c r="X64" s="199">
        <f>J37*X37</f>
        <v>10347.52</v>
      </c>
    </row>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L60" xr:uid="{8294514B-E58C-4C81-B2FC-38B67DB88A36}"/>
  <mergeCells count="43">
    <mergeCell ref="AC1:AC2"/>
    <mergeCell ref="A1:C1"/>
    <mergeCell ref="D1:J1"/>
    <mergeCell ref="K1:T1"/>
    <mergeCell ref="U1:U2"/>
    <mergeCell ref="V1:V2"/>
    <mergeCell ref="W1:W2"/>
    <mergeCell ref="K2:T2"/>
    <mergeCell ref="A2:J2"/>
    <mergeCell ref="AJ1:AJ2"/>
    <mergeCell ref="AK1:AK2"/>
    <mergeCell ref="AL1:AL2"/>
    <mergeCell ref="A6:A7"/>
    <mergeCell ref="B6:B7"/>
    <mergeCell ref="AD1:AD2"/>
    <mergeCell ref="AE1:AE2"/>
    <mergeCell ref="AF1:AF2"/>
    <mergeCell ref="AG1:AG2"/>
    <mergeCell ref="AH1:AH2"/>
    <mergeCell ref="AI1:AI2"/>
    <mergeCell ref="X1:X2"/>
    <mergeCell ref="Y1:Y2"/>
    <mergeCell ref="Z1:Z2"/>
    <mergeCell ref="AA1:AA2"/>
    <mergeCell ref="AB1:AB2"/>
    <mergeCell ref="A8:A16"/>
    <mergeCell ref="B8:B16"/>
    <mergeCell ref="A17:A19"/>
    <mergeCell ref="B17:B19"/>
    <mergeCell ref="A21:A23"/>
    <mergeCell ref="B21:B23"/>
    <mergeCell ref="A24:A26"/>
    <mergeCell ref="B24:B26"/>
    <mergeCell ref="A27:A33"/>
    <mergeCell ref="B27:B33"/>
    <mergeCell ref="A34:A40"/>
    <mergeCell ref="B34:B40"/>
    <mergeCell ref="A42:A44"/>
    <mergeCell ref="B42:B44"/>
    <mergeCell ref="A46:A49"/>
    <mergeCell ref="B46:B49"/>
    <mergeCell ref="A50:A57"/>
    <mergeCell ref="B50:B57"/>
  </mergeCells>
  <conditionalFormatting sqref="U4:AL58">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hyperlinks>
    <hyperlink ref="E499" r:id="rId1" display="https://www.havan.com.br/mangueira-para-gas-de-cozinha-glp-1-20m-durin-05207.html" xr:uid="{2E28B731-5153-4D44-AEE5-D2ABD43CE78B}"/>
  </hyperlinks>
  <pageMargins left="0.511811024" right="0.511811024" top="0.78740157499999996" bottom="0.78740157499999996" header="0.31496062000000002" footer="0.31496062000000002"/>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325D-617C-4C76-A395-A9AE10CE2724}">
  <sheetPr>
    <tabColor rgb="FF92D050"/>
  </sheetPr>
  <dimension ref="A1:AL60"/>
  <sheetViews>
    <sheetView topLeftCell="A32" zoomScale="78" zoomScaleNormal="78" workbookViewId="0">
      <selection activeCell="E35" sqref="E35"/>
    </sheetView>
  </sheetViews>
  <sheetFormatPr defaultColWidth="9.7109375" defaultRowHeight="39.950000000000003" customHeight="1" x14ac:dyDescent="0.25"/>
  <cols>
    <col min="1" max="1" width="7" style="19" customWidth="1"/>
    <col min="2" max="2" width="17.140625" style="19" customWidth="1"/>
    <col min="3" max="3" width="10.7109375" style="1" customWidth="1"/>
    <col min="4" max="4" width="38.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8" t="s">
        <v>467</v>
      </c>
      <c r="L1" s="269"/>
      <c r="M1" s="269"/>
      <c r="N1" s="269"/>
      <c r="O1" s="269"/>
      <c r="P1" s="269"/>
      <c r="Q1" s="269"/>
      <c r="R1" s="269"/>
      <c r="S1" s="269"/>
      <c r="T1" s="269"/>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5" t="s">
        <v>729</v>
      </c>
      <c r="B2" s="266"/>
      <c r="C2" s="266"/>
      <c r="D2" s="266"/>
      <c r="E2" s="266"/>
      <c r="F2" s="266"/>
      <c r="G2" s="266"/>
      <c r="H2" s="266"/>
      <c r="I2" s="266"/>
      <c r="J2" s="267"/>
      <c r="K2" s="262" t="s">
        <v>727</v>
      </c>
      <c r="L2" s="263"/>
      <c r="M2" s="263"/>
      <c r="N2" s="263"/>
      <c r="O2" s="263"/>
      <c r="P2" s="263"/>
      <c r="Q2" s="263"/>
      <c r="R2" s="263"/>
      <c r="S2" s="263"/>
      <c r="T2" s="264"/>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c r="L4" s="110">
        <f>IF(SUM(U4:AL4)&gt;K4+N4,K4+N4,SUM(U4:AL4))</f>
        <v>0</v>
      </c>
      <c r="M4" s="110">
        <f t="shared" ref="M4:M35" si="0">(SUM(U4:AG4))</f>
        <v>0</v>
      </c>
      <c r="N4" s="121"/>
      <c r="O4" s="120">
        <f>ROUND(IF(K4*0.25-0.5&lt;0,0,K4*0.25-0.5),0)-R4-P4</f>
        <v>0</v>
      </c>
      <c r="P4" s="121"/>
      <c r="Q4" s="121"/>
      <c r="R4" s="121"/>
      <c r="S4" s="13">
        <f>K4+N4+P4+Q4-M4</f>
        <v>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c r="L5" s="110">
        <f t="shared" ref="L5:L58" si="2">IF(SUM(U5:AL5)&gt;K5+N5,K5+N5,SUM(U5:AL5))</f>
        <v>0</v>
      </c>
      <c r="M5" s="110">
        <f t="shared" si="0"/>
        <v>0</v>
      </c>
      <c r="N5" s="121"/>
      <c r="O5" s="120">
        <f t="shared" ref="O5:O58" si="3">ROUND(IF(K5*0.25-0.5&lt;0,0,K5*0.25-0.5),0)-R5-P5</f>
        <v>0</v>
      </c>
      <c r="P5" s="121"/>
      <c r="Q5" s="121"/>
      <c r="R5" s="121"/>
      <c r="S5" s="13">
        <f t="shared" ref="S5:S58" si="4">K5+N5+P5+Q5-M5</f>
        <v>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c r="L6" s="110">
        <f t="shared" si="2"/>
        <v>0</v>
      </c>
      <c r="M6" s="110">
        <f t="shared" si="0"/>
        <v>0</v>
      </c>
      <c r="N6" s="121"/>
      <c r="O6" s="120">
        <f t="shared" si="3"/>
        <v>0</v>
      </c>
      <c r="P6" s="121"/>
      <c r="Q6" s="121"/>
      <c r="R6" s="121"/>
      <c r="S6" s="13">
        <f t="shared" si="4"/>
        <v>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c r="L7" s="110">
        <f t="shared" si="2"/>
        <v>0</v>
      </c>
      <c r="M7" s="110">
        <f t="shared" si="0"/>
        <v>0</v>
      </c>
      <c r="N7" s="121"/>
      <c r="O7" s="120">
        <f t="shared" si="3"/>
        <v>0</v>
      </c>
      <c r="P7" s="121"/>
      <c r="Q7" s="121"/>
      <c r="R7" s="121"/>
      <c r="S7" s="13">
        <f t="shared" si="4"/>
        <v>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c r="L8" s="110">
        <f t="shared" si="2"/>
        <v>0</v>
      </c>
      <c r="M8" s="110">
        <f t="shared" si="0"/>
        <v>0</v>
      </c>
      <c r="N8" s="121"/>
      <c r="O8" s="120">
        <f t="shared" si="3"/>
        <v>0</v>
      </c>
      <c r="P8" s="121"/>
      <c r="Q8" s="121"/>
      <c r="R8" s="121"/>
      <c r="S8" s="13">
        <f t="shared" si="4"/>
        <v>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94.5"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c r="L15" s="110">
        <f t="shared" si="2"/>
        <v>0</v>
      </c>
      <c r="M15" s="110">
        <f t="shared" si="0"/>
        <v>0</v>
      </c>
      <c r="N15" s="121"/>
      <c r="O15" s="120">
        <f t="shared" si="3"/>
        <v>0</v>
      </c>
      <c r="P15" s="121"/>
      <c r="Q15" s="121"/>
      <c r="R15" s="121"/>
      <c r="S15" s="13">
        <f t="shared" si="4"/>
        <v>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c r="L20" s="110">
        <f t="shared" si="2"/>
        <v>0</v>
      </c>
      <c r="M20" s="110">
        <f t="shared" si="0"/>
        <v>0</v>
      </c>
      <c r="N20" s="121"/>
      <c r="O20" s="120">
        <f t="shared" si="3"/>
        <v>0</v>
      </c>
      <c r="P20" s="121"/>
      <c r="Q20" s="121"/>
      <c r="R20" s="121"/>
      <c r="S20" s="13">
        <f t="shared" si="4"/>
        <v>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c r="L22" s="110">
        <f t="shared" si="2"/>
        <v>0</v>
      </c>
      <c r="M22" s="110">
        <f t="shared" si="0"/>
        <v>0</v>
      </c>
      <c r="N22" s="121"/>
      <c r="O22" s="120">
        <f t="shared" si="3"/>
        <v>0</v>
      </c>
      <c r="P22" s="121"/>
      <c r="Q22" s="121"/>
      <c r="R22" s="121"/>
      <c r="S22" s="13">
        <f t="shared" si="4"/>
        <v>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c r="L24" s="110">
        <f t="shared" si="2"/>
        <v>0</v>
      </c>
      <c r="M24" s="110">
        <f t="shared" si="0"/>
        <v>0</v>
      </c>
      <c r="N24" s="121"/>
      <c r="O24" s="120">
        <f t="shared" si="3"/>
        <v>0</v>
      </c>
      <c r="P24" s="121"/>
      <c r="Q24" s="121"/>
      <c r="R24" s="121"/>
      <c r="S24" s="13">
        <f t="shared" si="4"/>
        <v>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c r="L25" s="110">
        <f t="shared" si="2"/>
        <v>0</v>
      </c>
      <c r="M25" s="110">
        <f t="shared" si="0"/>
        <v>0</v>
      </c>
      <c r="N25" s="121"/>
      <c r="O25" s="120">
        <f t="shared" si="3"/>
        <v>0</v>
      </c>
      <c r="P25" s="121"/>
      <c r="Q25" s="121"/>
      <c r="R25" s="121"/>
      <c r="S25" s="13">
        <f t="shared" si="4"/>
        <v>0</v>
      </c>
      <c r="T25" s="14" t="str">
        <f t="shared" si="1"/>
        <v>OK</v>
      </c>
      <c r="U25" s="30"/>
      <c r="V25" s="34"/>
      <c r="W25" s="30"/>
      <c r="X25" s="31"/>
      <c r="Y25" s="33"/>
      <c r="Z25" s="32"/>
      <c r="AA25" s="31"/>
      <c r="AB25" s="30"/>
      <c r="AC25" s="30"/>
      <c r="AD25" s="30"/>
      <c r="AE25" s="30"/>
      <c r="AF25" s="30"/>
      <c r="AG25" s="31"/>
      <c r="AH25" s="31"/>
      <c r="AI25" s="31"/>
      <c r="AJ25" s="31"/>
      <c r="AK25" s="31"/>
      <c r="AL25" s="31"/>
    </row>
    <row r="26" spans="1:38" ht="81.75" customHeight="1" x14ac:dyDescent="0.25">
      <c r="A26" s="248"/>
      <c r="B26" s="251"/>
      <c r="C26" s="157">
        <v>31</v>
      </c>
      <c r="D26" s="90" t="s">
        <v>712</v>
      </c>
      <c r="E26" s="88" t="s">
        <v>504</v>
      </c>
      <c r="F26" s="160" t="s">
        <v>385</v>
      </c>
      <c r="G26" s="159" t="s">
        <v>602</v>
      </c>
      <c r="H26" s="68" t="s">
        <v>600</v>
      </c>
      <c r="I26" s="158">
        <v>33903029</v>
      </c>
      <c r="J26" s="161">
        <v>230.39</v>
      </c>
      <c r="K26" s="8">
        <v>18</v>
      </c>
      <c r="L26" s="110">
        <f t="shared" si="2"/>
        <v>0</v>
      </c>
      <c r="M26" s="110">
        <f t="shared" si="0"/>
        <v>0</v>
      </c>
      <c r="N26" s="121">
        <v>-18</v>
      </c>
      <c r="O26" s="120">
        <f t="shared" si="3"/>
        <v>4</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c r="L27" s="110">
        <f t="shared" si="2"/>
        <v>0</v>
      </c>
      <c r="M27" s="110">
        <f t="shared" si="0"/>
        <v>0</v>
      </c>
      <c r="N27" s="121"/>
      <c r="O27" s="120">
        <f t="shared" si="3"/>
        <v>0</v>
      </c>
      <c r="P27" s="121"/>
      <c r="Q27" s="121"/>
      <c r="R27" s="121"/>
      <c r="S27" s="13">
        <f t="shared" si="4"/>
        <v>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c r="L29" s="110">
        <f t="shared" si="2"/>
        <v>0</v>
      </c>
      <c r="M29" s="110">
        <f t="shared" si="0"/>
        <v>0</v>
      </c>
      <c r="N29" s="121"/>
      <c r="O29" s="120">
        <f t="shared" si="3"/>
        <v>0</v>
      </c>
      <c r="P29" s="121"/>
      <c r="Q29" s="121"/>
      <c r="R29" s="121"/>
      <c r="S29" s="13">
        <f t="shared" si="4"/>
        <v>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c r="L31" s="110">
        <f t="shared" si="2"/>
        <v>0</v>
      </c>
      <c r="M31" s="110">
        <f t="shared" si="0"/>
        <v>0</v>
      </c>
      <c r="N31" s="121"/>
      <c r="O31" s="120">
        <f t="shared" si="3"/>
        <v>0</v>
      </c>
      <c r="P31" s="121"/>
      <c r="Q31" s="121"/>
      <c r="R31" s="121"/>
      <c r="S31" s="13">
        <f t="shared" si="4"/>
        <v>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c r="L34" s="110">
        <f t="shared" si="2"/>
        <v>0</v>
      </c>
      <c r="M34" s="110">
        <f t="shared" si="0"/>
        <v>0</v>
      </c>
      <c r="N34" s="121"/>
      <c r="O34" s="120">
        <f t="shared" si="3"/>
        <v>0</v>
      </c>
      <c r="P34" s="121"/>
      <c r="Q34" s="121"/>
      <c r="R34" s="121"/>
      <c r="S34" s="13">
        <f t="shared" si="4"/>
        <v>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c r="L35" s="110">
        <f t="shared" si="2"/>
        <v>0</v>
      </c>
      <c r="M35" s="110">
        <f t="shared" si="0"/>
        <v>0</v>
      </c>
      <c r="N35" s="121"/>
      <c r="O35" s="120">
        <f t="shared" si="3"/>
        <v>0</v>
      </c>
      <c r="P35" s="121"/>
      <c r="Q35" s="121"/>
      <c r="R35" s="121"/>
      <c r="S35" s="13">
        <f t="shared" si="4"/>
        <v>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(SUM(U36:AG36))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c r="L39" s="110">
        <f t="shared" si="2"/>
        <v>0</v>
      </c>
      <c r="M39" s="110">
        <f t="shared" si="5"/>
        <v>0</v>
      </c>
      <c r="N39" s="121"/>
      <c r="O39" s="120">
        <f t="shared" si="3"/>
        <v>0</v>
      </c>
      <c r="P39" s="121"/>
      <c r="Q39" s="121"/>
      <c r="R39" s="121"/>
      <c r="S39" s="13">
        <f t="shared" si="4"/>
        <v>0</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c r="L42" s="110">
        <f t="shared" si="2"/>
        <v>0</v>
      </c>
      <c r="M42" s="110">
        <f t="shared" si="5"/>
        <v>0</v>
      </c>
      <c r="N42" s="121"/>
      <c r="O42" s="120">
        <f t="shared" si="3"/>
        <v>0</v>
      </c>
      <c r="P42" s="121"/>
      <c r="Q42" s="121"/>
      <c r="R42" s="121"/>
      <c r="S42" s="13">
        <f t="shared" si="4"/>
        <v>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c r="L44" s="110">
        <f t="shared" si="2"/>
        <v>0</v>
      </c>
      <c r="M44" s="110">
        <f t="shared" si="5"/>
        <v>0</v>
      </c>
      <c r="N44" s="121"/>
      <c r="O44" s="120">
        <f t="shared" si="3"/>
        <v>0</v>
      </c>
      <c r="P44" s="121"/>
      <c r="Q44" s="121"/>
      <c r="R44" s="121"/>
      <c r="S44" s="13">
        <f t="shared" si="4"/>
        <v>0</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0</v>
      </c>
    </row>
    <row r="60" spans="1:38" ht="39.950000000000003" customHeight="1" x14ac:dyDescent="0.25">
      <c r="K60" s="162">
        <f>SUMPRODUCT($J$4:$J$58,K4:K58)</f>
        <v>4147.0199999999995</v>
      </c>
      <c r="L60" s="162">
        <f t="shared" ref="L60:M60" si="6">SUMPRODUCT($J$4:$J$58,L4:L58)</f>
        <v>0</v>
      </c>
      <c r="M60" s="162">
        <f t="shared" si="6"/>
        <v>0</v>
      </c>
    </row>
  </sheetData>
  <mergeCells count="43">
    <mergeCell ref="A2:J2"/>
    <mergeCell ref="AL1:AL2"/>
    <mergeCell ref="AI1:AI2"/>
    <mergeCell ref="AB1:AB2"/>
    <mergeCell ref="K1:T1"/>
    <mergeCell ref="AA1:AA2"/>
    <mergeCell ref="AJ1:AJ2"/>
    <mergeCell ref="AK1:AK2"/>
    <mergeCell ref="AH1:AH2"/>
    <mergeCell ref="AD1:AD2"/>
    <mergeCell ref="AE1:AE2"/>
    <mergeCell ref="AF1:AF2"/>
    <mergeCell ref="AG1:AG2"/>
    <mergeCell ref="V1:V2"/>
    <mergeCell ref="K2:T2"/>
    <mergeCell ref="A21:A23"/>
    <mergeCell ref="B21:B23"/>
    <mergeCell ref="AC1:AC2"/>
    <mergeCell ref="U1:U2"/>
    <mergeCell ref="W1:W2"/>
    <mergeCell ref="X1:X2"/>
    <mergeCell ref="Y1:Y2"/>
    <mergeCell ref="Z1:Z2"/>
    <mergeCell ref="A1:C1"/>
    <mergeCell ref="D1:J1"/>
    <mergeCell ref="A6:A7"/>
    <mergeCell ref="B6:B7"/>
    <mergeCell ref="A8:A16"/>
    <mergeCell ref="B8:B16"/>
    <mergeCell ref="A17:A19"/>
    <mergeCell ref="B17:B19"/>
    <mergeCell ref="A24:A26"/>
    <mergeCell ref="B24:B26"/>
    <mergeCell ref="A27:A33"/>
    <mergeCell ref="B27:B33"/>
    <mergeCell ref="A50:A57"/>
    <mergeCell ref="B50:B57"/>
    <mergeCell ref="A34:A40"/>
    <mergeCell ref="B34:B40"/>
    <mergeCell ref="A42:A44"/>
    <mergeCell ref="B42:B44"/>
    <mergeCell ref="A46:A49"/>
    <mergeCell ref="B46:B49"/>
  </mergeCells>
  <conditionalFormatting sqref="U4:W58 AA4:AF58">
    <cfRule type="cellIs" dxfId="50" priority="1" stopIfTrue="1" operator="greaterThan">
      <formula>0</formula>
    </cfRule>
    <cfRule type="cellIs" dxfId="49" priority="2" stopIfTrue="1" operator="greaterThan">
      <formula>0</formula>
    </cfRule>
    <cfRule type="cellIs" dxfId="48" priority="3" stopIfTrue="1" operator="greaterThan">
      <formula>0</formula>
    </cfRule>
  </conditionalFormatting>
  <hyperlinks>
    <hyperlink ref="E499" r:id="rId1" display="https://www.havan.com.br/mangueira-para-gas-de-cozinha-glp-1-20m-durin-05207.html" xr:uid="{3D33373E-5FD9-40EC-8538-A1BF50F6C92B}"/>
  </hyperlinks>
  <pageMargins left="0.511811024" right="0.511811024" top="0.78740157499999996" bottom="0.78740157499999996" header="0.31496062000000002" footer="0.31496062000000002"/>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4C3D-8F3F-4DAF-AF68-3FB83BFFF6AD}">
  <sheetPr>
    <tabColor rgb="FF92D050"/>
  </sheetPr>
  <dimension ref="A1:AL60"/>
  <sheetViews>
    <sheetView topLeftCell="A31" zoomScale="75" zoomScaleNormal="75" workbookViewId="0">
      <selection activeCell="E35" sqref="E35"/>
    </sheetView>
  </sheetViews>
  <sheetFormatPr defaultColWidth="9.7109375" defaultRowHeight="39.950000000000003" customHeight="1"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8" t="s">
        <v>467</v>
      </c>
      <c r="L1" s="269"/>
      <c r="M1" s="269"/>
      <c r="N1" s="269"/>
      <c r="O1" s="269"/>
      <c r="P1" s="269"/>
      <c r="Q1" s="269"/>
      <c r="R1" s="269"/>
      <c r="S1" s="269"/>
      <c r="T1" s="269"/>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194" t="s">
        <v>7</v>
      </c>
      <c r="B2" s="195"/>
      <c r="C2" s="194"/>
      <c r="D2" s="194"/>
      <c r="E2" s="194"/>
      <c r="F2" s="194"/>
      <c r="G2" s="194"/>
      <c r="H2" s="194"/>
      <c r="I2" s="194"/>
      <c r="J2" s="194"/>
      <c r="K2" s="262" t="s">
        <v>727</v>
      </c>
      <c r="L2" s="263"/>
      <c r="M2" s="263"/>
      <c r="N2" s="263"/>
      <c r="O2" s="263"/>
      <c r="P2" s="263"/>
      <c r="Q2" s="263"/>
      <c r="R2" s="263"/>
      <c r="S2" s="263"/>
      <c r="T2" s="264"/>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154"/>
      <c r="L4" s="110">
        <f>IF(SUM(U4:AL4)&gt;K4+N4,K4+N4,SUM(U4:AL4))</f>
        <v>0</v>
      </c>
      <c r="M4" s="110">
        <f t="shared" ref="M4:M35" si="0">(SUM(U4:AB4))</f>
        <v>0</v>
      </c>
      <c r="N4" s="121"/>
      <c r="O4" s="120">
        <f>ROUND(IF(K4*0.25-0.5&lt;0,0,K4*0.25-0.5),0)-R4-P4</f>
        <v>0</v>
      </c>
      <c r="P4" s="121"/>
      <c r="Q4" s="121"/>
      <c r="R4" s="121"/>
      <c r="S4" s="13">
        <f>K4+N4+P4+Q4-M4</f>
        <v>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154"/>
      <c r="L5" s="110">
        <f t="shared" ref="L5:L58" si="2">IF(SUM(U5:AL5)&gt;K5+N5,K5+N5,SUM(U5:AL5))</f>
        <v>0</v>
      </c>
      <c r="M5" s="110">
        <f t="shared" si="0"/>
        <v>0</v>
      </c>
      <c r="N5" s="121"/>
      <c r="O5" s="120">
        <f t="shared" ref="O5:O58" si="3">ROUND(IF(K5*0.25-0.5&lt;0,0,K5*0.25-0.5),0)-R5-P5</f>
        <v>0</v>
      </c>
      <c r="P5" s="121"/>
      <c r="Q5" s="121"/>
      <c r="R5" s="121"/>
      <c r="S5" s="13">
        <f t="shared" ref="S5:S58" si="4">K5+N5+P5+Q5-M5</f>
        <v>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154"/>
      <c r="L6" s="110">
        <f t="shared" si="2"/>
        <v>0</v>
      </c>
      <c r="M6" s="110">
        <f t="shared" si="0"/>
        <v>0</v>
      </c>
      <c r="N6" s="121"/>
      <c r="O6" s="120">
        <f t="shared" si="3"/>
        <v>0</v>
      </c>
      <c r="P6" s="121"/>
      <c r="Q6" s="121"/>
      <c r="R6" s="121"/>
      <c r="S6" s="13">
        <f t="shared" si="4"/>
        <v>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154"/>
      <c r="L7" s="110">
        <f t="shared" si="2"/>
        <v>0</v>
      </c>
      <c r="M7" s="110">
        <f t="shared" si="0"/>
        <v>0</v>
      </c>
      <c r="N7" s="121"/>
      <c r="O7" s="120">
        <f t="shared" si="3"/>
        <v>0</v>
      </c>
      <c r="P7" s="121"/>
      <c r="Q7" s="121"/>
      <c r="R7" s="121"/>
      <c r="S7" s="13">
        <f t="shared" si="4"/>
        <v>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154"/>
      <c r="L8" s="110">
        <f t="shared" si="2"/>
        <v>0</v>
      </c>
      <c r="M8" s="110">
        <f t="shared" si="0"/>
        <v>0</v>
      </c>
      <c r="N8" s="121"/>
      <c r="O8" s="120">
        <f t="shared" si="3"/>
        <v>0</v>
      </c>
      <c r="P8" s="121"/>
      <c r="Q8" s="121"/>
      <c r="R8" s="121"/>
      <c r="S8" s="13">
        <f t="shared" si="4"/>
        <v>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154"/>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154"/>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154"/>
      <c r="L11" s="110">
        <f t="shared" si="2"/>
        <v>0</v>
      </c>
      <c r="M11" s="110">
        <f t="shared" si="0"/>
        <v>0</v>
      </c>
      <c r="N11" s="121"/>
      <c r="O11" s="120">
        <f t="shared" si="3"/>
        <v>0</v>
      </c>
      <c r="P11" s="121"/>
      <c r="Q11" s="121"/>
      <c r="R11" s="121"/>
      <c r="S11" s="13">
        <f t="shared" si="4"/>
        <v>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154"/>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154"/>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154"/>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154"/>
      <c r="L15" s="110">
        <f t="shared" si="2"/>
        <v>0</v>
      </c>
      <c r="M15" s="110">
        <f t="shared" si="0"/>
        <v>0</v>
      </c>
      <c r="N15" s="121"/>
      <c r="O15" s="120">
        <f t="shared" si="3"/>
        <v>0</v>
      </c>
      <c r="P15" s="121"/>
      <c r="Q15" s="121"/>
      <c r="R15" s="121"/>
      <c r="S15" s="13">
        <f t="shared" si="4"/>
        <v>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154">
        <v>10</v>
      </c>
      <c r="L16" s="110">
        <f t="shared" si="2"/>
        <v>0</v>
      </c>
      <c r="M16" s="110">
        <f t="shared" si="0"/>
        <v>0</v>
      </c>
      <c r="N16" s="121"/>
      <c r="O16" s="120">
        <f t="shared" si="3"/>
        <v>2</v>
      </c>
      <c r="P16" s="121"/>
      <c r="Q16" s="121"/>
      <c r="R16" s="121"/>
      <c r="S16" s="13">
        <f t="shared" si="4"/>
        <v>10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154"/>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154"/>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154"/>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154"/>
      <c r="L20" s="110">
        <f t="shared" si="2"/>
        <v>0</v>
      </c>
      <c r="M20" s="110">
        <f t="shared" si="0"/>
        <v>0</v>
      </c>
      <c r="N20" s="121"/>
      <c r="O20" s="120">
        <f t="shared" si="3"/>
        <v>0</v>
      </c>
      <c r="P20" s="121"/>
      <c r="Q20" s="121"/>
      <c r="R20" s="121"/>
      <c r="S20" s="13">
        <f t="shared" si="4"/>
        <v>0</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154"/>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154"/>
      <c r="L22" s="110">
        <f t="shared" si="2"/>
        <v>0</v>
      </c>
      <c r="M22" s="110">
        <f t="shared" si="0"/>
        <v>0</v>
      </c>
      <c r="N22" s="121"/>
      <c r="O22" s="120">
        <f t="shared" si="3"/>
        <v>0</v>
      </c>
      <c r="P22" s="121"/>
      <c r="Q22" s="121"/>
      <c r="R22" s="121"/>
      <c r="S22" s="13">
        <f t="shared" si="4"/>
        <v>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154"/>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154"/>
      <c r="L24" s="110">
        <f t="shared" si="2"/>
        <v>0</v>
      </c>
      <c r="M24" s="110">
        <f t="shared" si="0"/>
        <v>0</v>
      </c>
      <c r="N24" s="121"/>
      <c r="O24" s="120">
        <f t="shared" si="3"/>
        <v>0</v>
      </c>
      <c r="P24" s="121"/>
      <c r="Q24" s="121"/>
      <c r="R24" s="121"/>
      <c r="S24" s="13">
        <f t="shared" si="4"/>
        <v>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154"/>
      <c r="L25" s="110">
        <f t="shared" si="2"/>
        <v>0</v>
      </c>
      <c r="M25" s="110">
        <f t="shared" si="0"/>
        <v>0</v>
      </c>
      <c r="N25" s="121"/>
      <c r="O25" s="120">
        <f t="shared" si="3"/>
        <v>0</v>
      </c>
      <c r="P25" s="121"/>
      <c r="Q25" s="121"/>
      <c r="R25" s="121"/>
      <c r="S25" s="13">
        <f t="shared" si="4"/>
        <v>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154"/>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154"/>
      <c r="L27" s="110">
        <f t="shared" si="2"/>
        <v>0</v>
      </c>
      <c r="M27" s="110">
        <f t="shared" si="0"/>
        <v>0</v>
      </c>
      <c r="N27" s="121"/>
      <c r="O27" s="120">
        <f t="shared" si="3"/>
        <v>0</v>
      </c>
      <c r="P27" s="121"/>
      <c r="Q27" s="121"/>
      <c r="R27" s="121"/>
      <c r="S27" s="13">
        <f t="shared" si="4"/>
        <v>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154"/>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154"/>
      <c r="L29" s="110">
        <f t="shared" si="2"/>
        <v>0</v>
      </c>
      <c r="M29" s="110">
        <f t="shared" si="0"/>
        <v>0</v>
      </c>
      <c r="N29" s="121"/>
      <c r="O29" s="120">
        <f t="shared" si="3"/>
        <v>0</v>
      </c>
      <c r="P29" s="121"/>
      <c r="Q29" s="121"/>
      <c r="R29" s="121"/>
      <c r="S29" s="13">
        <f t="shared" si="4"/>
        <v>0</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154"/>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154"/>
      <c r="L31" s="110">
        <f t="shared" si="2"/>
        <v>0</v>
      </c>
      <c r="M31" s="110">
        <f t="shared" si="0"/>
        <v>0</v>
      </c>
      <c r="N31" s="121"/>
      <c r="O31" s="120">
        <f t="shared" si="3"/>
        <v>0</v>
      </c>
      <c r="P31" s="121"/>
      <c r="Q31" s="121"/>
      <c r="R31" s="121"/>
      <c r="S31" s="13">
        <f t="shared" si="4"/>
        <v>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154"/>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154"/>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154"/>
      <c r="L34" s="110">
        <f t="shared" si="2"/>
        <v>0</v>
      </c>
      <c r="M34" s="110">
        <f t="shared" si="0"/>
        <v>0</v>
      </c>
      <c r="N34" s="121"/>
      <c r="O34" s="120">
        <f t="shared" si="3"/>
        <v>0</v>
      </c>
      <c r="P34" s="121"/>
      <c r="Q34" s="121"/>
      <c r="R34" s="121"/>
      <c r="S34" s="13">
        <f t="shared" si="4"/>
        <v>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154"/>
      <c r="L35" s="110">
        <f t="shared" si="2"/>
        <v>0</v>
      </c>
      <c r="M35" s="110">
        <f t="shared" si="0"/>
        <v>0</v>
      </c>
      <c r="N35" s="121"/>
      <c r="O35" s="120">
        <f t="shared" si="3"/>
        <v>0</v>
      </c>
      <c r="P35" s="121"/>
      <c r="Q35" s="121"/>
      <c r="R35" s="121"/>
      <c r="S35" s="13">
        <f t="shared" si="4"/>
        <v>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154"/>
      <c r="L36" s="110">
        <f t="shared" si="2"/>
        <v>0</v>
      </c>
      <c r="M36" s="110">
        <f t="shared" ref="M36:M58" si="5">(SUM(U36:AB36))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154"/>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154"/>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154"/>
      <c r="L39" s="110">
        <f t="shared" si="2"/>
        <v>0</v>
      </c>
      <c r="M39" s="110">
        <f t="shared" si="5"/>
        <v>0</v>
      </c>
      <c r="N39" s="121"/>
      <c r="O39" s="120">
        <f t="shared" si="3"/>
        <v>0</v>
      </c>
      <c r="P39" s="121"/>
      <c r="Q39" s="121"/>
      <c r="R39" s="121"/>
      <c r="S39" s="13">
        <f t="shared" si="4"/>
        <v>0</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154"/>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154"/>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154"/>
      <c r="L42" s="110">
        <f t="shared" si="2"/>
        <v>0</v>
      </c>
      <c r="M42" s="110">
        <f t="shared" si="5"/>
        <v>0</v>
      </c>
      <c r="N42" s="121"/>
      <c r="O42" s="120">
        <f t="shared" si="3"/>
        <v>0</v>
      </c>
      <c r="P42" s="121"/>
      <c r="Q42" s="121"/>
      <c r="R42" s="121"/>
      <c r="S42" s="13">
        <f t="shared" si="4"/>
        <v>0</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154"/>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154"/>
      <c r="L44" s="110">
        <f t="shared" si="2"/>
        <v>0</v>
      </c>
      <c r="M44" s="110">
        <f t="shared" si="5"/>
        <v>0</v>
      </c>
      <c r="N44" s="121"/>
      <c r="O44" s="120">
        <f t="shared" si="3"/>
        <v>0</v>
      </c>
      <c r="P44" s="121"/>
      <c r="Q44" s="121"/>
      <c r="R44" s="121"/>
      <c r="S44" s="13">
        <f t="shared" si="4"/>
        <v>0</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154"/>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154"/>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154"/>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154"/>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154"/>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154"/>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154"/>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154"/>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154"/>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154"/>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154"/>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154"/>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154"/>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154"/>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10</v>
      </c>
    </row>
    <row r="60" spans="1:38" ht="39.950000000000003" customHeight="1" x14ac:dyDescent="0.25">
      <c r="K60" s="162">
        <f>SUMPRODUCT($J$4:$J$58,K4:K58)</f>
        <v>2850</v>
      </c>
      <c r="L60" s="162">
        <f t="shared" ref="L60:M60" si="6">SUMPRODUCT($J$4:$J$58,L4:L58)</f>
        <v>0</v>
      </c>
      <c r="M60" s="162">
        <f t="shared" si="6"/>
        <v>0</v>
      </c>
    </row>
  </sheetData>
  <mergeCells count="42">
    <mergeCell ref="Y1:Y2"/>
    <mergeCell ref="U1:U2"/>
    <mergeCell ref="V1:V2"/>
    <mergeCell ref="W1:W2"/>
    <mergeCell ref="X1:X2"/>
    <mergeCell ref="A1:C1"/>
    <mergeCell ref="D1:J1"/>
    <mergeCell ref="K1:T1"/>
    <mergeCell ref="AL1:AL2"/>
    <mergeCell ref="AK1:AK2"/>
    <mergeCell ref="AH1:AH2"/>
    <mergeCell ref="AA1:AA2"/>
    <mergeCell ref="AI1:AI2"/>
    <mergeCell ref="AJ1:AJ2"/>
    <mergeCell ref="AB1:AB2"/>
    <mergeCell ref="AC1:AC2"/>
    <mergeCell ref="AD1:AD2"/>
    <mergeCell ref="AE1:AE2"/>
    <mergeCell ref="AF1:AF2"/>
    <mergeCell ref="AG1:AG2"/>
    <mergeCell ref="Z1:Z2"/>
    <mergeCell ref="B6:B7"/>
    <mergeCell ref="A8:A16"/>
    <mergeCell ref="B8:B16"/>
    <mergeCell ref="A17:A19"/>
    <mergeCell ref="B17:B19"/>
    <mergeCell ref="K2:T2"/>
    <mergeCell ref="A50:A57"/>
    <mergeCell ref="B50:B57"/>
    <mergeCell ref="A34:A40"/>
    <mergeCell ref="B34:B40"/>
    <mergeCell ref="A42:A44"/>
    <mergeCell ref="B42:B44"/>
    <mergeCell ref="A46:A49"/>
    <mergeCell ref="B46:B49"/>
    <mergeCell ref="A21:A23"/>
    <mergeCell ref="B21:B23"/>
    <mergeCell ref="A24:A26"/>
    <mergeCell ref="B24:B26"/>
    <mergeCell ref="A27:A33"/>
    <mergeCell ref="B27:B33"/>
    <mergeCell ref="A6:A7"/>
  </mergeCells>
  <conditionalFormatting sqref="U4:W58 AA4:AF58">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hyperlinks>
    <hyperlink ref="E499" r:id="rId1" display="https://www.havan.com.br/mangueira-para-gas-de-cozinha-glp-1-20m-durin-05207.html" xr:uid="{CF2E6E52-A2E3-4BE2-B9CC-63BBEA41C8F7}"/>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EA1F-CB0F-4E77-A5DF-65C33D081FE8}">
  <sheetPr>
    <tabColor rgb="FFFF0000"/>
  </sheetPr>
  <dimension ref="A1:AD136"/>
  <sheetViews>
    <sheetView topLeftCell="A106" zoomScale="82" zoomScaleNormal="82" workbookViewId="0">
      <selection activeCell="D134" sqref="D134"/>
    </sheetView>
  </sheetViews>
  <sheetFormatPr defaultColWidth="9.7109375" defaultRowHeight="39.950000000000003" customHeight="1" x14ac:dyDescent="0.25"/>
  <cols>
    <col min="1" max="1" width="7" style="19" customWidth="1"/>
    <col min="2" max="2" width="38.5703125" style="1" customWidth="1"/>
    <col min="3" max="3" width="55.28515625" style="23" customWidth="1"/>
    <col min="4" max="4" width="34.85546875" style="24" bestFit="1" customWidth="1"/>
    <col min="5" max="5" width="19.42578125" style="24" customWidth="1"/>
    <col min="6" max="7" width="10" style="1" customWidth="1"/>
    <col min="8" max="8" width="16.7109375" style="1" customWidth="1"/>
    <col min="9" max="9" width="16.140625" style="17" bestFit="1" customWidth="1"/>
    <col min="10" max="10" width="13.85546875" style="4" customWidth="1"/>
    <col min="11" max="11" width="13.28515625" style="1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70" t="s">
        <v>22</v>
      </c>
      <c r="B1" s="270"/>
      <c r="C1" s="270" t="s">
        <v>23</v>
      </c>
      <c r="D1" s="270"/>
      <c r="E1" s="270"/>
      <c r="F1" s="270"/>
      <c r="G1" s="270"/>
      <c r="H1" s="270"/>
      <c r="I1" s="270"/>
      <c r="J1" s="260" t="s">
        <v>460</v>
      </c>
      <c r="K1" s="260"/>
      <c r="L1" s="260"/>
      <c r="M1" s="258" t="s">
        <v>24</v>
      </c>
      <c r="N1" s="258" t="s">
        <v>24</v>
      </c>
      <c r="O1" s="258" t="s">
        <v>24</v>
      </c>
      <c r="P1" s="258" t="s">
        <v>24</v>
      </c>
      <c r="Q1" s="258" t="s">
        <v>24</v>
      </c>
      <c r="R1" s="258" t="s">
        <v>24</v>
      </c>
      <c r="S1" s="258" t="s">
        <v>24</v>
      </c>
      <c r="T1" s="258" t="s">
        <v>24</v>
      </c>
      <c r="U1" s="258" t="s">
        <v>24</v>
      </c>
      <c r="V1" s="258" t="s">
        <v>24</v>
      </c>
      <c r="W1" s="258" t="s">
        <v>24</v>
      </c>
      <c r="X1" s="258" t="s">
        <v>24</v>
      </c>
      <c r="Y1" s="258" t="s">
        <v>24</v>
      </c>
      <c r="Z1" s="258" t="s">
        <v>24</v>
      </c>
      <c r="AA1" s="258" t="s">
        <v>24</v>
      </c>
      <c r="AB1" s="258" t="s">
        <v>24</v>
      </c>
      <c r="AC1" s="258" t="s">
        <v>24</v>
      </c>
      <c r="AD1" s="258" t="s">
        <v>24</v>
      </c>
    </row>
    <row r="2" spans="1:30" ht="39.950000000000003" customHeight="1" x14ac:dyDescent="0.25">
      <c r="A2" s="270" t="s">
        <v>7</v>
      </c>
      <c r="B2" s="270"/>
      <c r="C2" s="270"/>
      <c r="D2" s="270"/>
      <c r="E2" s="270"/>
      <c r="F2" s="270"/>
      <c r="G2" s="270"/>
      <c r="H2" s="270"/>
      <c r="I2" s="270"/>
      <c r="J2" s="270"/>
      <c r="K2" s="270"/>
      <c r="L2" s="270"/>
      <c r="M2" s="258"/>
      <c r="N2" s="258"/>
      <c r="O2" s="258"/>
      <c r="P2" s="258"/>
      <c r="Q2" s="258"/>
      <c r="R2" s="258"/>
      <c r="S2" s="258"/>
      <c r="T2" s="258"/>
      <c r="U2" s="258"/>
      <c r="V2" s="258"/>
      <c r="W2" s="258"/>
      <c r="X2" s="258"/>
      <c r="Y2" s="258"/>
      <c r="Z2" s="258"/>
      <c r="AA2" s="258"/>
      <c r="AB2" s="258"/>
      <c r="AC2" s="258"/>
      <c r="AD2" s="258"/>
    </row>
    <row r="3" spans="1:30" s="3" customFormat="1" ht="57.2" customHeight="1" x14ac:dyDescent="0.2">
      <c r="A3" s="20" t="s">
        <v>13</v>
      </c>
      <c r="B3" s="21" t="s">
        <v>8</v>
      </c>
      <c r="C3" s="20" t="s">
        <v>9</v>
      </c>
      <c r="D3" s="20" t="s">
        <v>18</v>
      </c>
      <c r="E3" s="21" t="s">
        <v>25</v>
      </c>
      <c r="F3" s="21" t="s">
        <v>26</v>
      </c>
      <c r="G3" s="21" t="s">
        <v>27</v>
      </c>
      <c r="H3" s="21" t="s">
        <v>10</v>
      </c>
      <c r="I3" s="22" t="s">
        <v>14</v>
      </c>
      <c r="J3" s="21" t="s">
        <v>15</v>
      </c>
      <c r="K3" s="25" t="s">
        <v>0</v>
      </c>
      <c r="L3" s="26" t="s">
        <v>2</v>
      </c>
      <c r="M3" s="28" t="s">
        <v>1</v>
      </c>
      <c r="N3" s="28" t="s">
        <v>1</v>
      </c>
      <c r="O3" s="28" t="s">
        <v>1</v>
      </c>
      <c r="P3" s="28" t="s">
        <v>1</v>
      </c>
      <c r="Q3" s="28" t="s">
        <v>1</v>
      </c>
      <c r="R3" s="28" t="s">
        <v>1</v>
      </c>
      <c r="S3" s="28" t="s">
        <v>1</v>
      </c>
      <c r="T3" s="28" t="s">
        <v>1</v>
      </c>
      <c r="U3" s="28" t="s">
        <v>1</v>
      </c>
      <c r="V3" s="28" t="s">
        <v>1</v>
      </c>
      <c r="W3" s="28" t="s">
        <v>1</v>
      </c>
      <c r="X3" s="28" t="s">
        <v>1</v>
      </c>
      <c r="Y3" s="28" t="s">
        <v>1</v>
      </c>
      <c r="Z3" s="28" t="s">
        <v>1</v>
      </c>
      <c r="AA3" s="28" t="s">
        <v>1</v>
      </c>
      <c r="AB3" s="28" t="s">
        <v>1</v>
      </c>
      <c r="AC3" s="28" t="s">
        <v>1</v>
      </c>
      <c r="AD3" s="28" t="s">
        <v>1</v>
      </c>
    </row>
    <row r="4" spans="1:30" ht="39.950000000000003" customHeight="1" x14ac:dyDescent="0.25">
      <c r="A4" s="39">
        <v>1</v>
      </c>
      <c r="B4" s="40" t="s">
        <v>28</v>
      </c>
      <c r="C4" s="44" t="s">
        <v>29</v>
      </c>
      <c r="D4" s="45" t="s">
        <v>30</v>
      </c>
      <c r="E4" s="43" t="s">
        <v>31</v>
      </c>
      <c r="F4" s="54">
        <v>117366023</v>
      </c>
      <c r="G4" s="38" t="s">
        <v>32</v>
      </c>
      <c r="H4" s="38">
        <v>33903035</v>
      </c>
      <c r="I4" s="27">
        <v>54</v>
      </c>
      <c r="J4" s="8"/>
      <c r="K4" s="13">
        <f t="shared" ref="K4:K67" si="0">J4-(SUM(M4:AD4))</f>
        <v>0</v>
      </c>
      <c r="L4" s="14" t="str">
        <f t="shared" ref="L4:L67" si="1">IF(K4&lt;0,"ATENÇÃO","OK")</f>
        <v>OK</v>
      </c>
      <c r="M4" s="30"/>
      <c r="N4" s="34"/>
      <c r="O4" s="30"/>
      <c r="P4" s="31"/>
      <c r="Q4" s="31"/>
      <c r="R4" s="31"/>
      <c r="S4" s="31"/>
      <c r="T4" s="30"/>
      <c r="U4" s="30"/>
      <c r="V4" s="30"/>
      <c r="W4" s="30"/>
      <c r="X4" s="30"/>
      <c r="Y4" s="31"/>
      <c r="Z4" s="31"/>
      <c r="AA4" s="31"/>
      <c r="AB4" s="31"/>
      <c r="AC4" s="31"/>
      <c r="AD4" s="31"/>
    </row>
    <row r="5" spans="1:30" ht="39.950000000000003" customHeight="1" x14ac:dyDescent="0.25">
      <c r="A5" s="39">
        <v>2</v>
      </c>
      <c r="B5" s="40" t="s">
        <v>33</v>
      </c>
      <c r="C5" s="44" t="s">
        <v>34</v>
      </c>
      <c r="D5" s="45" t="s">
        <v>35</v>
      </c>
      <c r="E5" s="37" t="s">
        <v>36</v>
      </c>
      <c r="F5" s="38" t="s">
        <v>37</v>
      </c>
      <c r="G5" s="38" t="s">
        <v>32</v>
      </c>
      <c r="H5" s="38">
        <v>33903029</v>
      </c>
      <c r="I5" s="27">
        <v>1262.5999999999999</v>
      </c>
      <c r="J5" s="8"/>
      <c r="K5" s="13">
        <f t="shared" si="0"/>
        <v>0</v>
      </c>
      <c r="L5" s="14" t="str">
        <f t="shared" si="1"/>
        <v>OK</v>
      </c>
      <c r="M5" s="30"/>
      <c r="N5" s="34"/>
      <c r="O5" s="30"/>
      <c r="P5" s="31"/>
      <c r="Q5" s="31"/>
      <c r="R5" s="31"/>
      <c r="S5" s="31"/>
      <c r="T5" s="30"/>
      <c r="U5" s="30"/>
      <c r="V5" s="30"/>
      <c r="W5" s="30"/>
      <c r="X5" s="30"/>
      <c r="Y5" s="31"/>
      <c r="Z5" s="31"/>
      <c r="AA5" s="31"/>
      <c r="AB5" s="31"/>
      <c r="AC5" s="31"/>
      <c r="AD5" s="31"/>
    </row>
    <row r="6" spans="1:30" ht="39.950000000000003" customHeight="1" x14ac:dyDescent="0.25">
      <c r="A6" s="39">
        <v>3</v>
      </c>
      <c r="B6" s="40" t="s">
        <v>38</v>
      </c>
      <c r="C6" s="44" t="s">
        <v>39</v>
      </c>
      <c r="D6" s="45" t="s">
        <v>40</v>
      </c>
      <c r="E6" s="43" t="s">
        <v>41</v>
      </c>
      <c r="F6" s="54">
        <v>79812016</v>
      </c>
      <c r="G6" s="38" t="s">
        <v>32</v>
      </c>
      <c r="H6" s="38">
        <v>33903017</v>
      </c>
      <c r="I6" s="27">
        <v>70.59</v>
      </c>
      <c r="J6" s="8"/>
      <c r="K6" s="13">
        <f t="shared" si="0"/>
        <v>0</v>
      </c>
      <c r="L6" s="14" t="str">
        <f t="shared" si="1"/>
        <v>OK</v>
      </c>
      <c r="M6" s="30"/>
      <c r="N6" s="34"/>
      <c r="O6" s="30"/>
      <c r="P6" s="31"/>
      <c r="Q6" s="31"/>
      <c r="R6" s="31"/>
      <c r="S6" s="31"/>
      <c r="T6" s="30"/>
      <c r="U6" s="30"/>
      <c r="V6" s="30"/>
      <c r="W6" s="30"/>
      <c r="X6" s="30"/>
      <c r="Y6" s="31"/>
      <c r="Z6" s="31"/>
      <c r="AA6" s="31"/>
      <c r="AB6" s="31"/>
      <c r="AC6" s="31"/>
      <c r="AD6" s="31"/>
    </row>
    <row r="7" spans="1:30" ht="39.950000000000003" customHeight="1" x14ac:dyDescent="0.25">
      <c r="A7" s="39">
        <v>4</v>
      </c>
      <c r="B7" s="40" t="s">
        <v>42</v>
      </c>
      <c r="C7" s="52" t="s">
        <v>43</v>
      </c>
      <c r="D7" s="53" t="s">
        <v>44</v>
      </c>
      <c r="E7" s="49">
        <v>2401</v>
      </c>
      <c r="F7" s="49" t="s">
        <v>45</v>
      </c>
      <c r="G7" s="38" t="s">
        <v>32</v>
      </c>
      <c r="H7" s="38" t="s">
        <v>46</v>
      </c>
      <c r="I7" s="27">
        <v>2050</v>
      </c>
      <c r="J7" s="8"/>
      <c r="K7" s="13">
        <f t="shared" si="0"/>
        <v>0</v>
      </c>
      <c r="L7" s="14" t="str">
        <f t="shared" si="1"/>
        <v>OK</v>
      </c>
      <c r="M7" s="30"/>
      <c r="N7" s="34"/>
      <c r="O7" s="30"/>
      <c r="P7" s="31"/>
      <c r="Q7" s="31"/>
      <c r="R7" s="31"/>
      <c r="S7" s="31"/>
      <c r="T7" s="30"/>
      <c r="U7" s="30"/>
      <c r="V7" s="30"/>
      <c r="W7" s="30"/>
      <c r="X7" s="30"/>
      <c r="Y7" s="31"/>
      <c r="Z7" s="31"/>
      <c r="AA7" s="31"/>
      <c r="AB7" s="31"/>
      <c r="AC7" s="31"/>
      <c r="AD7" s="31"/>
    </row>
    <row r="8" spans="1:30" ht="39.950000000000003" customHeight="1" x14ac:dyDescent="0.25">
      <c r="A8" s="39">
        <v>5</v>
      </c>
      <c r="B8" s="40" t="s">
        <v>38</v>
      </c>
      <c r="C8" s="44" t="s">
        <v>47</v>
      </c>
      <c r="D8" s="45" t="s">
        <v>48</v>
      </c>
      <c r="E8" s="46" t="s">
        <v>41</v>
      </c>
      <c r="F8" s="46" t="s">
        <v>49</v>
      </c>
      <c r="G8" s="38" t="s">
        <v>32</v>
      </c>
      <c r="H8" s="46" t="s">
        <v>46</v>
      </c>
      <c r="I8" s="27">
        <v>1426.25</v>
      </c>
      <c r="J8" s="8"/>
      <c r="K8" s="13">
        <f t="shared" si="0"/>
        <v>0</v>
      </c>
      <c r="L8" s="14" t="str">
        <f t="shared" si="1"/>
        <v>OK</v>
      </c>
      <c r="M8" s="30"/>
      <c r="N8" s="34"/>
      <c r="O8" s="30"/>
      <c r="P8" s="31"/>
      <c r="Q8" s="31"/>
      <c r="R8" s="31"/>
      <c r="S8" s="31"/>
      <c r="T8" s="30"/>
      <c r="U8" s="30"/>
      <c r="V8" s="30"/>
      <c r="W8" s="30"/>
      <c r="X8" s="30"/>
      <c r="Y8" s="31"/>
      <c r="Z8" s="31"/>
      <c r="AA8" s="31"/>
      <c r="AB8" s="31"/>
      <c r="AC8" s="31"/>
      <c r="AD8" s="31"/>
    </row>
    <row r="9" spans="1:30" ht="39.950000000000003" customHeight="1" x14ac:dyDescent="0.25">
      <c r="A9" s="39">
        <v>6</v>
      </c>
      <c r="B9" s="40" t="s">
        <v>50</v>
      </c>
      <c r="C9" s="50" t="s">
        <v>51</v>
      </c>
      <c r="D9" s="51" t="s">
        <v>52</v>
      </c>
      <c r="E9" s="43" t="s">
        <v>53</v>
      </c>
      <c r="F9" s="38" t="s">
        <v>54</v>
      </c>
      <c r="G9" s="38" t="s">
        <v>32</v>
      </c>
      <c r="H9" s="38">
        <v>33903030</v>
      </c>
      <c r="I9" s="27">
        <v>12556.89</v>
      </c>
      <c r="J9" s="8"/>
      <c r="K9" s="13">
        <f t="shared" si="0"/>
        <v>0</v>
      </c>
      <c r="L9" s="14" t="str">
        <f t="shared" si="1"/>
        <v>OK</v>
      </c>
      <c r="M9" s="30"/>
      <c r="N9" s="34"/>
      <c r="O9" s="30"/>
      <c r="P9" s="31"/>
      <c r="Q9" s="31"/>
      <c r="R9" s="31"/>
      <c r="S9" s="31"/>
      <c r="T9" s="30"/>
      <c r="U9" s="30"/>
      <c r="V9" s="30"/>
      <c r="W9" s="30"/>
      <c r="X9" s="30"/>
      <c r="Y9" s="31"/>
      <c r="Z9" s="31"/>
      <c r="AA9" s="31"/>
      <c r="AB9" s="31"/>
      <c r="AC9" s="31"/>
      <c r="AD9" s="31"/>
    </row>
    <row r="10" spans="1:30" ht="39.950000000000003" customHeight="1" x14ac:dyDescent="0.25">
      <c r="A10" s="39">
        <v>7</v>
      </c>
      <c r="B10" s="40" t="s">
        <v>33</v>
      </c>
      <c r="C10" s="50" t="s">
        <v>55</v>
      </c>
      <c r="D10" s="51" t="s">
        <v>56</v>
      </c>
      <c r="E10" s="43" t="s">
        <v>57</v>
      </c>
      <c r="F10" s="38" t="s">
        <v>58</v>
      </c>
      <c r="G10" s="38" t="s">
        <v>32</v>
      </c>
      <c r="H10" s="38">
        <v>44905233</v>
      </c>
      <c r="I10" s="27">
        <v>1170</v>
      </c>
      <c r="J10" s="8"/>
      <c r="K10" s="13">
        <f t="shared" si="0"/>
        <v>0</v>
      </c>
      <c r="L10" s="14" t="str">
        <f t="shared" si="1"/>
        <v>OK</v>
      </c>
      <c r="M10" s="30"/>
      <c r="N10" s="34"/>
      <c r="O10" s="30"/>
      <c r="P10" s="31"/>
      <c r="Q10" s="31"/>
      <c r="R10" s="31"/>
      <c r="S10" s="31"/>
      <c r="T10" s="30"/>
      <c r="U10" s="30"/>
      <c r="V10" s="30"/>
      <c r="W10" s="30"/>
      <c r="X10" s="30"/>
      <c r="Y10" s="31"/>
      <c r="Z10" s="31"/>
      <c r="AA10" s="31"/>
      <c r="AB10" s="31"/>
      <c r="AC10" s="31"/>
      <c r="AD10" s="31"/>
    </row>
    <row r="11" spans="1:30" ht="39.950000000000003" customHeight="1" x14ac:dyDescent="0.25">
      <c r="A11" s="39">
        <v>8</v>
      </c>
      <c r="B11" s="40" t="s">
        <v>59</v>
      </c>
      <c r="C11" s="52" t="s">
        <v>60</v>
      </c>
      <c r="D11" s="53" t="s">
        <v>61</v>
      </c>
      <c r="E11" s="46">
        <v>2402</v>
      </c>
      <c r="F11" s="66" t="s">
        <v>62</v>
      </c>
      <c r="G11" s="38" t="s">
        <v>32</v>
      </c>
      <c r="H11" s="38" t="s">
        <v>46</v>
      </c>
      <c r="I11" s="27">
        <v>1617</v>
      </c>
      <c r="J11" s="8"/>
      <c r="K11" s="13">
        <f t="shared" si="0"/>
        <v>0</v>
      </c>
      <c r="L11" s="14" t="str">
        <f t="shared" si="1"/>
        <v>OK</v>
      </c>
      <c r="M11" s="30"/>
      <c r="N11" s="34"/>
      <c r="O11" s="30"/>
      <c r="P11" s="31"/>
      <c r="Q11" s="31"/>
      <c r="R11" s="31"/>
      <c r="S11" s="34"/>
      <c r="T11" s="30"/>
      <c r="U11" s="30"/>
      <c r="V11" s="30"/>
      <c r="W11" s="30"/>
      <c r="X11" s="30"/>
      <c r="Y11" s="31"/>
      <c r="Z11" s="31"/>
      <c r="AA11" s="31"/>
      <c r="AB11" s="31"/>
      <c r="AC11" s="31"/>
      <c r="AD11" s="31"/>
    </row>
    <row r="12" spans="1:30" ht="39.950000000000003" customHeight="1" x14ac:dyDescent="0.25">
      <c r="A12" s="39">
        <v>10</v>
      </c>
      <c r="B12" s="40" t="s">
        <v>28</v>
      </c>
      <c r="C12" s="44" t="s">
        <v>63</v>
      </c>
      <c r="D12" s="45" t="s">
        <v>64</v>
      </c>
      <c r="E12" s="46">
        <v>5506</v>
      </c>
      <c r="F12" s="46" t="s">
        <v>65</v>
      </c>
      <c r="G12" s="38" t="s">
        <v>32</v>
      </c>
      <c r="H12" s="46" t="s">
        <v>20</v>
      </c>
      <c r="I12" s="27">
        <v>134.99</v>
      </c>
      <c r="J12" s="8"/>
      <c r="K12" s="13">
        <f t="shared" si="0"/>
        <v>0</v>
      </c>
      <c r="L12" s="14" t="str">
        <f t="shared" si="1"/>
        <v>OK</v>
      </c>
      <c r="M12" s="30"/>
      <c r="N12" s="34"/>
      <c r="O12" s="30"/>
      <c r="P12" s="31"/>
      <c r="Q12" s="31"/>
      <c r="R12" s="31"/>
      <c r="S12" s="31"/>
      <c r="T12" s="30"/>
      <c r="U12" s="30"/>
      <c r="V12" s="30"/>
      <c r="W12" s="30"/>
      <c r="X12" s="30"/>
      <c r="Y12" s="31"/>
      <c r="Z12" s="31"/>
      <c r="AA12" s="31"/>
      <c r="AB12" s="31"/>
      <c r="AC12" s="31"/>
      <c r="AD12" s="31"/>
    </row>
    <row r="13" spans="1:30" ht="39.950000000000003" customHeight="1" x14ac:dyDescent="0.25">
      <c r="A13" s="39">
        <v>11</v>
      </c>
      <c r="B13" s="40" t="s">
        <v>66</v>
      </c>
      <c r="C13" s="44" t="s">
        <v>67</v>
      </c>
      <c r="D13" s="45" t="s">
        <v>68</v>
      </c>
      <c r="E13" s="37" t="s">
        <v>36</v>
      </c>
      <c r="F13" s="38" t="s">
        <v>69</v>
      </c>
      <c r="G13" s="38" t="s">
        <v>32</v>
      </c>
      <c r="H13" s="38" t="s">
        <v>70</v>
      </c>
      <c r="I13" s="27">
        <v>860.99</v>
      </c>
      <c r="J13" s="8"/>
      <c r="K13" s="13">
        <f t="shared" si="0"/>
        <v>0</v>
      </c>
      <c r="L13" s="14" t="str">
        <f t="shared" si="1"/>
        <v>OK</v>
      </c>
      <c r="M13" s="30"/>
      <c r="N13" s="34"/>
      <c r="O13" s="30"/>
      <c r="P13" s="31"/>
      <c r="Q13" s="31"/>
      <c r="R13" s="31"/>
      <c r="S13" s="31"/>
      <c r="T13" s="30"/>
      <c r="U13" s="30"/>
      <c r="V13" s="30"/>
      <c r="W13" s="30"/>
      <c r="X13" s="30"/>
      <c r="Y13" s="31"/>
      <c r="Z13" s="31"/>
      <c r="AA13" s="31"/>
      <c r="AB13" s="31"/>
      <c r="AC13" s="31"/>
      <c r="AD13" s="31"/>
    </row>
    <row r="14" spans="1:30" ht="105" x14ac:dyDescent="0.25">
      <c r="A14" s="39">
        <v>12</v>
      </c>
      <c r="B14" s="40" t="s">
        <v>71</v>
      </c>
      <c r="C14" s="44" t="s">
        <v>72</v>
      </c>
      <c r="D14" s="45" t="s">
        <v>73</v>
      </c>
      <c r="E14" s="46" t="s">
        <v>74</v>
      </c>
      <c r="F14" s="46" t="s">
        <v>75</v>
      </c>
      <c r="G14" s="38" t="s">
        <v>32</v>
      </c>
      <c r="H14" s="46" t="s">
        <v>76</v>
      </c>
      <c r="I14" s="27">
        <v>350</v>
      </c>
      <c r="J14" s="8"/>
      <c r="K14" s="13">
        <f t="shared" si="0"/>
        <v>0</v>
      </c>
      <c r="L14" s="14" t="str">
        <f t="shared" si="1"/>
        <v>OK</v>
      </c>
      <c r="M14" s="30"/>
      <c r="N14" s="34"/>
      <c r="O14" s="30"/>
      <c r="P14" s="31"/>
      <c r="Q14" s="33"/>
      <c r="R14" s="32"/>
      <c r="S14" s="31"/>
      <c r="T14" s="30"/>
      <c r="U14" s="30"/>
      <c r="V14" s="30"/>
      <c r="W14" s="30"/>
      <c r="X14" s="30"/>
      <c r="Y14" s="31"/>
      <c r="Z14" s="31"/>
      <c r="AA14" s="31"/>
      <c r="AB14" s="31"/>
      <c r="AC14" s="31"/>
      <c r="AD14" s="31"/>
    </row>
    <row r="15" spans="1:30" ht="39.950000000000003" customHeight="1" x14ac:dyDescent="0.25">
      <c r="A15" s="39">
        <v>14</v>
      </c>
      <c r="B15" s="40" t="s">
        <v>28</v>
      </c>
      <c r="C15" s="44" t="s">
        <v>77</v>
      </c>
      <c r="D15" s="45" t="s">
        <v>78</v>
      </c>
      <c r="E15" s="46" t="s">
        <v>79</v>
      </c>
      <c r="F15" s="46" t="s">
        <v>80</v>
      </c>
      <c r="G15" s="38" t="s">
        <v>32</v>
      </c>
      <c r="H15" s="46" t="s">
        <v>76</v>
      </c>
      <c r="I15" s="27">
        <v>108.63</v>
      </c>
      <c r="J15" s="8"/>
      <c r="K15" s="13">
        <f t="shared" si="0"/>
        <v>0</v>
      </c>
      <c r="L15" s="14" t="str">
        <f t="shared" si="1"/>
        <v>OK</v>
      </c>
      <c r="M15" s="30"/>
      <c r="N15" s="34"/>
      <c r="O15" s="30"/>
      <c r="P15" s="31"/>
      <c r="Q15" s="33"/>
      <c r="R15" s="32"/>
      <c r="S15" s="31"/>
      <c r="T15" s="30"/>
      <c r="U15" s="30"/>
      <c r="V15" s="30"/>
      <c r="W15" s="30"/>
      <c r="X15" s="30"/>
      <c r="Y15" s="31"/>
      <c r="Z15" s="31"/>
      <c r="AA15" s="31"/>
      <c r="AB15" s="31"/>
      <c r="AC15" s="31"/>
      <c r="AD15" s="31"/>
    </row>
    <row r="16" spans="1:30" ht="39.950000000000003" customHeight="1" x14ac:dyDescent="0.25">
      <c r="A16" s="39">
        <v>15</v>
      </c>
      <c r="B16" s="40" t="s">
        <v>81</v>
      </c>
      <c r="C16" s="67" t="s">
        <v>82</v>
      </c>
      <c r="D16" s="38" t="s">
        <v>83</v>
      </c>
      <c r="E16" s="43" t="s">
        <v>36</v>
      </c>
      <c r="F16" s="38" t="s">
        <v>84</v>
      </c>
      <c r="G16" s="38" t="s">
        <v>32</v>
      </c>
      <c r="H16" s="38" t="s">
        <v>76</v>
      </c>
      <c r="I16" s="27">
        <v>112.33</v>
      </c>
      <c r="J16" s="8"/>
      <c r="K16" s="13">
        <f t="shared" si="0"/>
        <v>0</v>
      </c>
      <c r="L16" s="14" t="str">
        <f t="shared" si="1"/>
        <v>OK</v>
      </c>
      <c r="M16" s="30"/>
      <c r="N16" s="34"/>
      <c r="O16" s="30"/>
      <c r="P16" s="31"/>
      <c r="Q16" s="33"/>
      <c r="R16" s="32"/>
      <c r="S16" s="31"/>
      <c r="T16" s="30"/>
      <c r="U16" s="30"/>
      <c r="V16" s="30"/>
      <c r="W16" s="30"/>
      <c r="X16" s="30"/>
      <c r="Y16" s="31"/>
      <c r="Z16" s="31"/>
      <c r="AA16" s="31"/>
      <c r="AB16" s="31"/>
      <c r="AC16" s="31"/>
      <c r="AD16" s="31"/>
    </row>
    <row r="17" spans="1:30" ht="39.950000000000003" customHeight="1" x14ac:dyDescent="0.25">
      <c r="A17" s="39">
        <v>16</v>
      </c>
      <c r="B17" s="40" t="s">
        <v>50</v>
      </c>
      <c r="C17" s="44" t="s">
        <v>85</v>
      </c>
      <c r="D17" s="45" t="s">
        <v>86</v>
      </c>
      <c r="E17" s="43" t="s">
        <v>87</v>
      </c>
      <c r="F17" s="54">
        <v>105570006</v>
      </c>
      <c r="G17" s="38" t="s">
        <v>32</v>
      </c>
      <c r="H17" s="38">
        <v>33903017</v>
      </c>
      <c r="I17" s="27">
        <v>256</v>
      </c>
      <c r="J17" s="8"/>
      <c r="K17" s="13">
        <f t="shared" si="0"/>
        <v>0</v>
      </c>
      <c r="L17" s="14" t="str">
        <f t="shared" si="1"/>
        <v>OK</v>
      </c>
      <c r="M17" s="30"/>
      <c r="N17" s="34"/>
      <c r="O17" s="30"/>
      <c r="P17" s="31"/>
      <c r="Q17" s="33"/>
      <c r="R17" s="32"/>
      <c r="S17" s="31"/>
      <c r="T17" s="30"/>
      <c r="U17" s="30"/>
      <c r="V17" s="30"/>
      <c r="W17" s="30"/>
      <c r="X17" s="30"/>
      <c r="Y17" s="31"/>
      <c r="Z17" s="31"/>
      <c r="AA17" s="31"/>
      <c r="AB17" s="31"/>
      <c r="AC17" s="31"/>
      <c r="AD17" s="31"/>
    </row>
    <row r="18" spans="1:30" ht="39.950000000000003" customHeight="1" x14ac:dyDescent="0.25">
      <c r="A18" s="39">
        <v>17</v>
      </c>
      <c r="B18" s="40" t="s">
        <v>88</v>
      </c>
      <c r="C18" s="52" t="s">
        <v>89</v>
      </c>
      <c r="D18" s="53" t="s">
        <v>90</v>
      </c>
      <c r="E18" s="49">
        <v>2401</v>
      </c>
      <c r="F18" s="49" t="s">
        <v>91</v>
      </c>
      <c r="G18" s="38" t="s">
        <v>32</v>
      </c>
      <c r="H18" s="46" t="s">
        <v>76</v>
      </c>
      <c r="I18" s="27">
        <v>91.9</v>
      </c>
      <c r="J18" s="8"/>
      <c r="K18" s="13">
        <f t="shared" si="0"/>
        <v>0</v>
      </c>
      <c r="L18" s="14" t="str">
        <f t="shared" si="1"/>
        <v>OK</v>
      </c>
      <c r="M18" s="30"/>
      <c r="N18" s="34"/>
      <c r="O18" s="30"/>
      <c r="P18" s="31"/>
      <c r="Q18" s="33"/>
      <c r="R18" s="32"/>
      <c r="S18" s="31"/>
      <c r="T18" s="30"/>
      <c r="U18" s="30"/>
      <c r="V18" s="30"/>
      <c r="W18" s="30"/>
      <c r="X18" s="30"/>
      <c r="Y18" s="31"/>
      <c r="Z18" s="31"/>
      <c r="AA18" s="31"/>
      <c r="AB18" s="31"/>
      <c r="AC18" s="31"/>
      <c r="AD18" s="31"/>
    </row>
    <row r="19" spans="1:30" ht="39.950000000000003" customHeight="1" x14ac:dyDescent="0.25">
      <c r="A19" s="39">
        <v>19</v>
      </c>
      <c r="B19" s="40" t="s">
        <v>38</v>
      </c>
      <c r="C19" s="44" t="s">
        <v>92</v>
      </c>
      <c r="D19" s="45" t="s">
        <v>93</v>
      </c>
      <c r="E19" s="43" t="s">
        <v>57</v>
      </c>
      <c r="F19" s="54">
        <v>104159010</v>
      </c>
      <c r="G19" s="38" t="s">
        <v>32</v>
      </c>
      <c r="H19" s="38">
        <v>33903029</v>
      </c>
      <c r="I19" s="27">
        <v>37.5</v>
      </c>
      <c r="J19" s="8"/>
      <c r="K19" s="13">
        <f t="shared" si="0"/>
        <v>0</v>
      </c>
      <c r="L19" s="14" t="str">
        <f t="shared" si="1"/>
        <v>OK</v>
      </c>
      <c r="M19" s="30"/>
      <c r="N19" s="34"/>
      <c r="O19" s="30"/>
      <c r="P19" s="31"/>
      <c r="Q19" s="33"/>
      <c r="R19" s="32"/>
      <c r="S19" s="31"/>
      <c r="T19" s="30"/>
      <c r="U19" s="30"/>
      <c r="V19" s="30"/>
      <c r="W19" s="30"/>
      <c r="X19" s="30"/>
      <c r="Y19" s="31"/>
      <c r="Z19" s="31"/>
      <c r="AA19" s="31"/>
      <c r="AB19" s="31"/>
      <c r="AC19" s="31"/>
      <c r="AD19" s="31"/>
    </row>
    <row r="20" spans="1:30" ht="39.950000000000003" customHeight="1" x14ac:dyDescent="0.25">
      <c r="A20" s="39">
        <v>23</v>
      </c>
      <c r="B20" s="40" t="s">
        <v>88</v>
      </c>
      <c r="C20" s="44" t="s">
        <v>94</v>
      </c>
      <c r="D20" s="45" t="s">
        <v>95</v>
      </c>
      <c r="E20" s="46" t="s">
        <v>96</v>
      </c>
      <c r="F20" s="46" t="s">
        <v>97</v>
      </c>
      <c r="G20" s="38" t="s">
        <v>32</v>
      </c>
      <c r="H20" s="46" t="s">
        <v>76</v>
      </c>
      <c r="I20" s="27">
        <v>75</v>
      </c>
      <c r="J20" s="8"/>
      <c r="K20" s="13">
        <f t="shared" si="0"/>
        <v>0</v>
      </c>
      <c r="L20" s="14" t="str">
        <f t="shared" si="1"/>
        <v>OK</v>
      </c>
      <c r="M20" s="30"/>
      <c r="N20" s="34"/>
      <c r="O20" s="30"/>
      <c r="P20" s="31"/>
      <c r="Q20" s="33"/>
      <c r="R20" s="32"/>
      <c r="S20" s="31"/>
      <c r="T20" s="30"/>
      <c r="U20" s="30"/>
      <c r="V20" s="30"/>
      <c r="W20" s="30"/>
      <c r="X20" s="30"/>
      <c r="Y20" s="31"/>
      <c r="Z20" s="31"/>
      <c r="AA20" s="31"/>
      <c r="AB20" s="31"/>
      <c r="AC20" s="31"/>
      <c r="AD20" s="31"/>
    </row>
    <row r="21" spans="1:30" ht="39.950000000000003" customHeight="1" x14ac:dyDescent="0.25">
      <c r="A21" s="39">
        <v>24</v>
      </c>
      <c r="B21" s="40" t="s">
        <v>38</v>
      </c>
      <c r="C21" s="52" t="s">
        <v>98</v>
      </c>
      <c r="D21" s="53" t="s">
        <v>99</v>
      </c>
      <c r="E21" s="49">
        <v>1305</v>
      </c>
      <c r="F21" s="49" t="s">
        <v>100</v>
      </c>
      <c r="G21" s="38" t="s">
        <v>32</v>
      </c>
      <c r="H21" s="46" t="s">
        <v>17</v>
      </c>
      <c r="I21" s="27">
        <v>247.5</v>
      </c>
      <c r="J21" s="8"/>
      <c r="K21" s="13">
        <f t="shared" si="0"/>
        <v>0</v>
      </c>
      <c r="L21" s="14" t="str">
        <f t="shared" si="1"/>
        <v>OK</v>
      </c>
      <c r="M21" s="30"/>
      <c r="N21" s="34"/>
      <c r="O21" s="30"/>
      <c r="P21" s="31"/>
      <c r="Q21" s="33"/>
      <c r="R21" s="32"/>
      <c r="S21" s="31"/>
      <c r="T21" s="30"/>
      <c r="U21" s="30"/>
      <c r="V21" s="30"/>
      <c r="W21" s="30"/>
      <c r="X21" s="30"/>
      <c r="Y21" s="31"/>
      <c r="Z21" s="31"/>
      <c r="AA21" s="31"/>
      <c r="AB21" s="31"/>
      <c r="AC21" s="31"/>
      <c r="AD21" s="31"/>
    </row>
    <row r="22" spans="1:30" ht="39.950000000000003" customHeight="1" x14ac:dyDescent="0.25">
      <c r="A22" s="39">
        <v>25</v>
      </c>
      <c r="B22" s="40" t="s">
        <v>19</v>
      </c>
      <c r="C22" s="44" t="s">
        <v>101</v>
      </c>
      <c r="D22" s="45" t="s">
        <v>102</v>
      </c>
      <c r="E22" s="43" t="s">
        <v>103</v>
      </c>
      <c r="F22" s="46" t="s">
        <v>104</v>
      </c>
      <c r="G22" s="38" t="s">
        <v>32</v>
      </c>
      <c r="H22" s="46" t="s">
        <v>105</v>
      </c>
      <c r="I22" s="27">
        <v>2088</v>
      </c>
      <c r="J22" s="8"/>
      <c r="K22" s="13">
        <f t="shared" si="0"/>
        <v>0</v>
      </c>
      <c r="L22" s="14" t="str">
        <f t="shared" si="1"/>
        <v>OK</v>
      </c>
      <c r="M22" s="30"/>
      <c r="N22" s="34"/>
      <c r="O22" s="30"/>
      <c r="P22" s="31"/>
      <c r="Q22" s="33"/>
      <c r="R22" s="32"/>
      <c r="S22" s="31"/>
      <c r="T22" s="30"/>
      <c r="U22" s="30"/>
      <c r="V22" s="30"/>
      <c r="W22" s="30"/>
      <c r="X22" s="30"/>
      <c r="Y22" s="31"/>
      <c r="Z22" s="31"/>
      <c r="AA22" s="31"/>
      <c r="AB22" s="31"/>
      <c r="AC22" s="31"/>
      <c r="AD22" s="31"/>
    </row>
    <row r="23" spans="1:30" ht="39.950000000000003" customHeight="1" x14ac:dyDescent="0.25">
      <c r="A23" s="39">
        <v>26</v>
      </c>
      <c r="B23" s="40" t="s">
        <v>33</v>
      </c>
      <c r="C23" s="52" t="s">
        <v>106</v>
      </c>
      <c r="D23" s="53" t="s">
        <v>107</v>
      </c>
      <c r="E23" s="49">
        <v>2407</v>
      </c>
      <c r="F23" s="49" t="s">
        <v>108</v>
      </c>
      <c r="G23" s="38" t="s">
        <v>32</v>
      </c>
      <c r="H23" s="38" t="s">
        <v>46</v>
      </c>
      <c r="I23" s="27">
        <v>910.8</v>
      </c>
      <c r="J23" s="8"/>
      <c r="K23" s="13">
        <f t="shared" si="0"/>
        <v>0</v>
      </c>
      <c r="L23" s="14" t="str">
        <f t="shared" si="1"/>
        <v>OK</v>
      </c>
      <c r="M23" s="30"/>
      <c r="N23" s="34"/>
      <c r="O23" s="30"/>
      <c r="P23" s="31"/>
      <c r="Q23" s="33"/>
      <c r="R23" s="32"/>
      <c r="S23" s="31"/>
      <c r="T23" s="30"/>
      <c r="U23" s="30"/>
      <c r="V23" s="30"/>
      <c r="W23" s="30"/>
      <c r="X23" s="30"/>
      <c r="Y23" s="31"/>
      <c r="Z23" s="31"/>
      <c r="AA23" s="31"/>
      <c r="AB23" s="31"/>
      <c r="AC23" s="31"/>
      <c r="AD23" s="31"/>
    </row>
    <row r="24" spans="1:30" ht="39.950000000000003" customHeight="1" x14ac:dyDescent="0.25">
      <c r="A24" s="39">
        <v>27</v>
      </c>
      <c r="B24" s="40" t="s">
        <v>109</v>
      </c>
      <c r="C24" s="52" t="s">
        <v>110</v>
      </c>
      <c r="D24" s="53" t="s">
        <v>111</v>
      </c>
      <c r="E24" s="49">
        <v>2407</v>
      </c>
      <c r="F24" s="49" t="s">
        <v>108</v>
      </c>
      <c r="G24" s="38" t="s">
        <v>32</v>
      </c>
      <c r="H24" s="38" t="s">
        <v>46</v>
      </c>
      <c r="I24" s="27">
        <v>2240</v>
      </c>
      <c r="J24" s="8"/>
      <c r="K24" s="13">
        <f t="shared" si="0"/>
        <v>0</v>
      </c>
      <c r="L24" s="14" t="str">
        <f t="shared" si="1"/>
        <v>OK</v>
      </c>
      <c r="M24" s="30"/>
      <c r="N24" s="34"/>
      <c r="O24" s="30"/>
      <c r="P24" s="31"/>
      <c r="Q24" s="33"/>
      <c r="R24" s="32"/>
      <c r="S24" s="31"/>
      <c r="T24" s="30"/>
      <c r="U24" s="30"/>
      <c r="V24" s="30"/>
      <c r="W24" s="30"/>
      <c r="X24" s="30"/>
      <c r="Y24" s="31"/>
      <c r="Z24" s="31"/>
      <c r="AA24" s="31"/>
      <c r="AB24" s="31"/>
      <c r="AC24" s="31"/>
      <c r="AD24" s="31"/>
    </row>
    <row r="25" spans="1:30" ht="39.950000000000003" customHeight="1" x14ac:dyDescent="0.25">
      <c r="A25" s="39">
        <v>28</v>
      </c>
      <c r="B25" s="40" t="s">
        <v>112</v>
      </c>
      <c r="C25" s="44" t="s">
        <v>113</v>
      </c>
      <c r="D25" s="45" t="s">
        <v>114</v>
      </c>
      <c r="E25" s="43" t="s">
        <v>103</v>
      </c>
      <c r="F25" s="46" t="s">
        <v>104</v>
      </c>
      <c r="G25" s="38" t="s">
        <v>32</v>
      </c>
      <c r="H25" s="46" t="s">
        <v>105</v>
      </c>
      <c r="I25" s="27">
        <v>810</v>
      </c>
      <c r="J25" s="8"/>
      <c r="K25" s="13">
        <f t="shared" si="0"/>
        <v>0</v>
      </c>
      <c r="L25" s="14" t="str">
        <f t="shared" si="1"/>
        <v>OK</v>
      </c>
      <c r="M25" s="30"/>
      <c r="N25" s="34"/>
      <c r="O25" s="30"/>
      <c r="P25" s="31"/>
      <c r="Q25" s="33"/>
      <c r="R25" s="32"/>
      <c r="S25" s="31"/>
      <c r="T25" s="30"/>
      <c r="U25" s="30"/>
      <c r="V25" s="30"/>
      <c r="W25" s="30"/>
      <c r="X25" s="30"/>
      <c r="Y25" s="31"/>
      <c r="Z25" s="31"/>
      <c r="AA25" s="31"/>
      <c r="AB25" s="31"/>
      <c r="AC25" s="31"/>
      <c r="AD25" s="31"/>
    </row>
    <row r="26" spans="1:30" ht="39.950000000000003" customHeight="1" x14ac:dyDescent="0.25">
      <c r="A26" s="39">
        <v>29</v>
      </c>
      <c r="B26" s="40" t="s">
        <v>19</v>
      </c>
      <c r="C26" s="44" t="s">
        <v>115</v>
      </c>
      <c r="D26" s="45" t="s">
        <v>116</v>
      </c>
      <c r="E26" s="46">
        <v>2411</v>
      </c>
      <c r="F26" s="46" t="s">
        <v>104</v>
      </c>
      <c r="G26" s="38" t="s">
        <v>32</v>
      </c>
      <c r="H26" s="46" t="s">
        <v>105</v>
      </c>
      <c r="I26" s="27">
        <v>4998</v>
      </c>
      <c r="J26" s="8"/>
      <c r="K26" s="13">
        <f t="shared" si="0"/>
        <v>0</v>
      </c>
      <c r="L26" s="14" t="str">
        <f t="shared" si="1"/>
        <v>OK</v>
      </c>
      <c r="M26" s="30"/>
      <c r="N26" s="34"/>
      <c r="O26" s="30"/>
      <c r="P26" s="31"/>
      <c r="Q26" s="33"/>
      <c r="R26" s="32"/>
      <c r="S26" s="31"/>
      <c r="T26" s="30"/>
      <c r="U26" s="30"/>
      <c r="V26" s="30"/>
      <c r="W26" s="30"/>
      <c r="X26" s="30"/>
      <c r="Y26" s="31"/>
      <c r="Z26" s="31"/>
      <c r="AA26" s="31"/>
      <c r="AB26" s="31"/>
      <c r="AC26" s="31"/>
      <c r="AD26" s="31"/>
    </row>
    <row r="27" spans="1:30" ht="57.2" customHeight="1" x14ac:dyDescent="0.25">
      <c r="A27" s="39">
        <v>30</v>
      </c>
      <c r="B27" s="40" t="s">
        <v>33</v>
      </c>
      <c r="C27" s="44" t="s">
        <v>117</v>
      </c>
      <c r="D27" s="45" t="s">
        <v>118</v>
      </c>
      <c r="E27" s="46" t="s">
        <v>119</v>
      </c>
      <c r="F27" s="46" t="s">
        <v>120</v>
      </c>
      <c r="G27" s="38" t="s">
        <v>32</v>
      </c>
      <c r="H27" s="46" t="s">
        <v>46</v>
      </c>
      <c r="I27" s="27">
        <v>495</v>
      </c>
      <c r="J27" s="8"/>
      <c r="K27" s="13">
        <f t="shared" si="0"/>
        <v>0</v>
      </c>
      <c r="L27" s="14" t="str">
        <f t="shared" si="1"/>
        <v>OK</v>
      </c>
      <c r="M27" s="30"/>
      <c r="N27" s="34"/>
      <c r="O27" s="30"/>
      <c r="P27" s="33"/>
      <c r="Q27" s="31"/>
      <c r="R27" s="31"/>
      <c r="S27" s="31"/>
      <c r="T27" s="30"/>
      <c r="U27" s="30"/>
      <c r="V27" s="30"/>
      <c r="W27" s="30"/>
      <c r="X27" s="30"/>
      <c r="Y27" s="31"/>
      <c r="Z27" s="31"/>
      <c r="AA27" s="31"/>
      <c r="AB27" s="31"/>
      <c r="AC27" s="31"/>
      <c r="AD27" s="31"/>
    </row>
    <row r="28" spans="1:30" ht="57.2" customHeight="1" x14ac:dyDescent="0.25">
      <c r="A28" s="39">
        <v>31</v>
      </c>
      <c r="B28" s="40" t="s">
        <v>121</v>
      </c>
      <c r="C28" s="35" t="s">
        <v>122</v>
      </c>
      <c r="D28" s="36" t="s">
        <v>123</v>
      </c>
      <c r="E28" s="37" t="s">
        <v>124</v>
      </c>
      <c r="F28" s="38" t="s">
        <v>125</v>
      </c>
      <c r="G28" s="38" t="s">
        <v>32</v>
      </c>
      <c r="H28" s="38" t="s">
        <v>46</v>
      </c>
      <c r="I28" s="27">
        <v>2360</v>
      </c>
      <c r="J28" s="8"/>
      <c r="K28" s="13">
        <f t="shared" si="0"/>
        <v>0</v>
      </c>
      <c r="L28" s="14" t="str">
        <f t="shared" si="1"/>
        <v>OK</v>
      </c>
      <c r="M28" s="30"/>
      <c r="N28" s="34"/>
      <c r="O28" s="30"/>
      <c r="P28" s="33"/>
      <c r="Q28" s="31"/>
      <c r="R28" s="31"/>
      <c r="S28" s="31"/>
      <c r="T28" s="30"/>
      <c r="U28" s="30"/>
      <c r="V28" s="30"/>
      <c r="W28" s="30"/>
      <c r="X28" s="30"/>
      <c r="Y28" s="31"/>
      <c r="Z28" s="31"/>
      <c r="AA28" s="31"/>
      <c r="AB28" s="31"/>
      <c r="AC28" s="31"/>
      <c r="AD28" s="31"/>
    </row>
    <row r="29" spans="1:30" ht="57.2" customHeight="1" x14ac:dyDescent="0.25">
      <c r="A29" s="39">
        <v>32</v>
      </c>
      <c r="B29" s="40" t="s">
        <v>42</v>
      </c>
      <c r="C29" s="41" t="s">
        <v>126</v>
      </c>
      <c r="D29" s="42" t="s">
        <v>127</v>
      </c>
      <c r="E29" s="43" t="s">
        <v>128</v>
      </c>
      <c r="F29" s="38" t="s">
        <v>129</v>
      </c>
      <c r="G29" s="38" t="s">
        <v>32</v>
      </c>
      <c r="H29" s="38" t="s">
        <v>46</v>
      </c>
      <c r="I29" s="27">
        <v>290</v>
      </c>
      <c r="J29" s="8"/>
      <c r="K29" s="13">
        <f t="shared" si="0"/>
        <v>0</v>
      </c>
      <c r="L29" s="14" t="str">
        <f t="shared" si="1"/>
        <v>OK</v>
      </c>
      <c r="M29" s="30"/>
      <c r="N29" s="34"/>
      <c r="O29" s="30"/>
      <c r="P29" s="33"/>
      <c r="Q29" s="31"/>
      <c r="R29" s="31"/>
      <c r="S29" s="31"/>
      <c r="T29" s="30"/>
      <c r="U29" s="30"/>
      <c r="V29" s="30"/>
      <c r="W29" s="30"/>
      <c r="X29" s="30"/>
      <c r="Y29" s="31"/>
      <c r="Z29" s="31"/>
      <c r="AA29" s="31"/>
      <c r="AB29" s="31"/>
      <c r="AC29" s="31"/>
      <c r="AD29" s="31"/>
    </row>
    <row r="30" spans="1:30" ht="69" customHeight="1" x14ac:dyDescent="0.25">
      <c r="A30" s="39">
        <v>33</v>
      </c>
      <c r="B30" s="40" t="s">
        <v>130</v>
      </c>
      <c r="C30" s="44" t="s">
        <v>131</v>
      </c>
      <c r="D30" s="45" t="s">
        <v>132</v>
      </c>
      <c r="E30" s="46">
        <v>2402</v>
      </c>
      <c r="F30" s="46" t="s">
        <v>133</v>
      </c>
      <c r="G30" s="38" t="s">
        <v>32</v>
      </c>
      <c r="H30" s="46" t="s">
        <v>46</v>
      </c>
      <c r="I30" s="27">
        <v>5700</v>
      </c>
      <c r="J30" s="8"/>
      <c r="K30" s="13">
        <f t="shared" si="0"/>
        <v>0</v>
      </c>
      <c r="L30" s="14" t="str">
        <f t="shared" si="1"/>
        <v>OK</v>
      </c>
      <c r="M30" s="30"/>
      <c r="N30" s="34"/>
      <c r="O30" s="30"/>
      <c r="P30" s="31"/>
      <c r="Q30" s="31"/>
      <c r="R30" s="31"/>
      <c r="S30" s="31"/>
      <c r="T30" s="30"/>
      <c r="U30" s="30"/>
      <c r="V30" s="30"/>
      <c r="W30" s="30"/>
      <c r="X30" s="30"/>
      <c r="Y30" s="31"/>
      <c r="Z30" s="31"/>
      <c r="AA30" s="31"/>
      <c r="AB30" s="31"/>
      <c r="AC30" s="31"/>
      <c r="AD30" s="31"/>
    </row>
    <row r="31" spans="1:30" ht="39.950000000000003" customHeight="1" x14ac:dyDescent="0.25">
      <c r="A31" s="39">
        <v>34</v>
      </c>
      <c r="B31" s="40" t="s">
        <v>88</v>
      </c>
      <c r="C31" s="47" t="s">
        <v>134</v>
      </c>
      <c r="D31" s="48" t="s">
        <v>135</v>
      </c>
      <c r="E31" s="49">
        <v>2402</v>
      </c>
      <c r="F31" s="49" t="s">
        <v>136</v>
      </c>
      <c r="G31" s="38" t="s">
        <v>32</v>
      </c>
      <c r="H31" s="38" t="s">
        <v>46</v>
      </c>
      <c r="I31" s="27">
        <v>2180</v>
      </c>
      <c r="J31" s="8"/>
      <c r="K31" s="13">
        <f t="shared" si="0"/>
        <v>0</v>
      </c>
      <c r="L31" s="14" t="str">
        <f t="shared" si="1"/>
        <v>OK</v>
      </c>
      <c r="M31" s="30"/>
      <c r="N31" s="34"/>
      <c r="O31" s="30"/>
      <c r="P31" s="31"/>
      <c r="Q31" s="31"/>
      <c r="R31" s="31"/>
      <c r="S31" s="31"/>
      <c r="T31" s="30"/>
      <c r="U31" s="30"/>
      <c r="V31" s="30"/>
      <c r="W31" s="30"/>
      <c r="X31" s="30"/>
      <c r="Y31" s="31"/>
      <c r="Z31" s="31"/>
      <c r="AA31" s="31"/>
      <c r="AB31" s="31"/>
      <c r="AC31" s="31"/>
      <c r="AD31" s="31"/>
    </row>
    <row r="32" spans="1:30" ht="39.950000000000003" customHeight="1" x14ac:dyDescent="0.25">
      <c r="A32" s="39">
        <v>35</v>
      </c>
      <c r="B32" s="40" t="s">
        <v>88</v>
      </c>
      <c r="C32" s="50" t="s">
        <v>137</v>
      </c>
      <c r="D32" s="51" t="s">
        <v>138</v>
      </c>
      <c r="E32" s="43" t="s">
        <v>36</v>
      </c>
      <c r="F32" s="38" t="s">
        <v>133</v>
      </c>
      <c r="G32" s="38" t="s">
        <v>32</v>
      </c>
      <c r="H32" s="38">
        <v>44905233</v>
      </c>
      <c r="I32" s="27">
        <v>4785</v>
      </c>
      <c r="J32" s="8"/>
      <c r="K32" s="13">
        <f t="shared" si="0"/>
        <v>0</v>
      </c>
      <c r="L32" s="14" t="str">
        <f t="shared" si="1"/>
        <v>OK</v>
      </c>
      <c r="M32" s="30"/>
      <c r="N32" s="34"/>
      <c r="O32" s="30"/>
      <c r="P32" s="31"/>
      <c r="Q32" s="31"/>
      <c r="R32" s="31"/>
      <c r="S32" s="31"/>
      <c r="T32" s="30"/>
      <c r="U32" s="30"/>
      <c r="V32" s="30"/>
      <c r="W32" s="30"/>
      <c r="X32" s="30"/>
      <c r="Y32" s="31"/>
      <c r="Z32" s="31"/>
      <c r="AA32" s="31"/>
      <c r="AB32" s="31"/>
      <c r="AC32" s="31"/>
      <c r="AD32" s="31"/>
    </row>
    <row r="33" spans="1:30" ht="39.950000000000003" customHeight="1" x14ac:dyDescent="0.25">
      <c r="A33" s="39">
        <v>36</v>
      </c>
      <c r="B33" s="40" t="s">
        <v>88</v>
      </c>
      <c r="C33" s="44" t="s">
        <v>139</v>
      </c>
      <c r="D33" s="45" t="s">
        <v>140</v>
      </c>
      <c r="E33" s="46">
        <v>2402</v>
      </c>
      <c r="F33" s="46" t="s">
        <v>133</v>
      </c>
      <c r="G33" s="38" t="s">
        <v>32</v>
      </c>
      <c r="H33" s="46" t="s">
        <v>46</v>
      </c>
      <c r="I33" s="27">
        <v>3150</v>
      </c>
      <c r="J33" s="8"/>
      <c r="K33" s="13">
        <f t="shared" si="0"/>
        <v>0</v>
      </c>
      <c r="L33" s="14" t="str">
        <f t="shared" si="1"/>
        <v>OK</v>
      </c>
      <c r="M33" s="30"/>
      <c r="N33" s="34"/>
      <c r="O33" s="30"/>
      <c r="P33" s="31"/>
      <c r="Q33" s="31"/>
      <c r="R33" s="31"/>
      <c r="S33" s="31"/>
      <c r="T33" s="30"/>
      <c r="U33" s="30"/>
      <c r="V33" s="30"/>
      <c r="W33" s="30"/>
      <c r="X33" s="30"/>
      <c r="Y33" s="31"/>
      <c r="Z33" s="31"/>
      <c r="AA33" s="31"/>
      <c r="AB33" s="31"/>
      <c r="AC33" s="31"/>
      <c r="AD33" s="31"/>
    </row>
    <row r="34" spans="1:30" ht="39.950000000000003" customHeight="1" x14ac:dyDescent="0.25">
      <c r="A34" s="39">
        <v>37</v>
      </c>
      <c r="B34" s="40" t="s">
        <v>66</v>
      </c>
      <c r="C34" s="52" t="s">
        <v>141</v>
      </c>
      <c r="D34" s="53" t="s">
        <v>142</v>
      </c>
      <c r="E34" s="38">
        <v>2402</v>
      </c>
      <c r="F34" s="38" t="s">
        <v>143</v>
      </c>
      <c r="G34" s="38" t="s">
        <v>32</v>
      </c>
      <c r="H34" s="38" t="s">
        <v>46</v>
      </c>
      <c r="I34" s="27">
        <v>8890.2000000000007</v>
      </c>
      <c r="J34" s="8"/>
      <c r="K34" s="13">
        <f t="shared" si="0"/>
        <v>0</v>
      </c>
      <c r="L34" s="14" t="str">
        <f t="shared" si="1"/>
        <v>OK</v>
      </c>
      <c r="M34" s="30"/>
      <c r="N34" s="34"/>
      <c r="O34" s="30"/>
      <c r="P34" s="31"/>
      <c r="Q34" s="31"/>
      <c r="R34" s="31"/>
      <c r="S34" s="31"/>
      <c r="T34" s="30"/>
      <c r="U34" s="30"/>
      <c r="V34" s="30"/>
      <c r="W34" s="30"/>
      <c r="X34" s="30"/>
      <c r="Y34" s="31"/>
      <c r="Z34" s="31"/>
      <c r="AA34" s="31"/>
      <c r="AB34" s="31"/>
      <c r="AC34" s="31"/>
      <c r="AD34" s="31"/>
    </row>
    <row r="35" spans="1:30" ht="39.950000000000003" customHeight="1" x14ac:dyDescent="0.25">
      <c r="A35" s="39">
        <v>39</v>
      </c>
      <c r="B35" s="40" t="s">
        <v>33</v>
      </c>
      <c r="C35" s="41" t="s">
        <v>144</v>
      </c>
      <c r="D35" s="42" t="s">
        <v>145</v>
      </c>
      <c r="E35" s="37" t="s">
        <v>36</v>
      </c>
      <c r="F35" s="38" t="s">
        <v>133</v>
      </c>
      <c r="G35" s="38" t="s">
        <v>32</v>
      </c>
      <c r="H35" s="38" t="s">
        <v>46</v>
      </c>
      <c r="I35" s="27">
        <v>4920</v>
      </c>
      <c r="J35" s="8"/>
      <c r="K35" s="13">
        <f t="shared" si="0"/>
        <v>0</v>
      </c>
      <c r="L35" s="14" t="str">
        <f t="shared" si="1"/>
        <v>OK</v>
      </c>
      <c r="M35" s="30"/>
      <c r="N35" s="34"/>
      <c r="O35" s="30"/>
      <c r="P35" s="31"/>
      <c r="Q35" s="31"/>
      <c r="R35" s="31"/>
      <c r="S35" s="31"/>
      <c r="T35" s="30"/>
      <c r="U35" s="30"/>
      <c r="V35" s="30"/>
      <c r="W35" s="30"/>
      <c r="X35" s="30"/>
      <c r="Y35" s="31"/>
      <c r="Z35" s="31"/>
      <c r="AA35" s="31"/>
      <c r="AB35" s="31"/>
      <c r="AC35" s="31"/>
      <c r="AD35" s="31"/>
    </row>
    <row r="36" spans="1:30" ht="39.950000000000003" customHeight="1" x14ac:dyDescent="0.25">
      <c r="A36" s="39">
        <v>40</v>
      </c>
      <c r="B36" s="40" t="s">
        <v>146</v>
      </c>
      <c r="C36" s="44" t="s">
        <v>147</v>
      </c>
      <c r="D36" s="45" t="s">
        <v>148</v>
      </c>
      <c r="E36" s="43" t="s">
        <v>36</v>
      </c>
      <c r="F36" s="38" t="s">
        <v>133</v>
      </c>
      <c r="G36" s="38" t="s">
        <v>32</v>
      </c>
      <c r="H36" s="38" t="s">
        <v>149</v>
      </c>
      <c r="I36" s="27">
        <v>10035</v>
      </c>
      <c r="J36" s="8"/>
      <c r="K36" s="13">
        <f t="shared" si="0"/>
        <v>0</v>
      </c>
      <c r="L36" s="14" t="str">
        <f t="shared" si="1"/>
        <v>OK</v>
      </c>
      <c r="M36" s="30"/>
      <c r="N36" s="34"/>
      <c r="O36" s="30"/>
      <c r="P36" s="31"/>
      <c r="Q36" s="31"/>
      <c r="R36" s="31"/>
      <c r="S36" s="31"/>
      <c r="T36" s="30"/>
      <c r="U36" s="30"/>
      <c r="V36" s="30"/>
      <c r="W36" s="30"/>
      <c r="X36" s="30"/>
      <c r="Y36" s="31"/>
      <c r="Z36" s="31"/>
      <c r="AA36" s="31"/>
      <c r="AB36" s="31"/>
      <c r="AC36" s="31"/>
      <c r="AD36" s="31"/>
    </row>
    <row r="37" spans="1:30" ht="39.950000000000003" customHeight="1" x14ac:dyDescent="0.25">
      <c r="A37" s="39">
        <v>41</v>
      </c>
      <c r="B37" s="40" t="s">
        <v>19</v>
      </c>
      <c r="C37" s="44" t="s">
        <v>150</v>
      </c>
      <c r="D37" s="45" t="s">
        <v>151</v>
      </c>
      <c r="E37" s="46" t="s">
        <v>152</v>
      </c>
      <c r="F37" s="46" t="s">
        <v>153</v>
      </c>
      <c r="G37" s="38" t="s">
        <v>32</v>
      </c>
      <c r="H37" s="46" t="s">
        <v>76</v>
      </c>
      <c r="I37" s="27">
        <v>40</v>
      </c>
      <c r="J37" s="8"/>
      <c r="K37" s="13">
        <f t="shared" si="0"/>
        <v>0</v>
      </c>
      <c r="L37" s="14" t="str">
        <f t="shared" si="1"/>
        <v>OK</v>
      </c>
      <c r="M37" s="30"/>
      <c r="N37" s="34"/>
      <c r="O37" s="30"/>
      <c r="P37" s="31"/>
      <c r="Q37" s="31"/>
      <c r="R37" s="31"/>
      <c r="S37" s="31"/>
      <c r="T37" s="30"/>
      <c r="U37" s="30"/>
      <c r="V37" s="30"/>
      <c r="W37" s="30"/>
      <c r="X37" s="30"/>
      <c r="Y37" s="31"/>
      <c r="Z37" s="31"/>
      <c r="AA37" s="31"/>
      <c r="AB37" s="31"/>
      <c r="AC37" s="31"/>
      <c r="AD37" s="31"/>
    </row>
    <row r="38" spans="1:30" ht="39.950000000000003" customHeight="1" x14ac:dyDescent="0.25">
      <c r="A38" s="39">
        <v>42</v>
      </c>
      <c r="B38" s="40" t="s">
        <v>66</v>
      </c>
      <c r="C38" s="44" t="s">
        <v>154</v>
      </c>
      <c r="D38" s="45" t="s">
        <v>155</v>
      </c>
      <c r="E38" s="46" t="s">
        <v>152</v>
      </c>
      <c r="F38" s="46" t="s">
        <v>156</v>
      </c>
      <c r="G38" s="38" t="s">
        <v>32</v>
      </c>
      <c r="H38" s="46" t="s">
        <v>76</v>
      </c>
      <c r="I38" s="27">
        <v>84.99</v>
      </c>
      <c r="J38" s="8"/>
      <c r="K38" s="13">
        <f t="shared" si="0"/>
        <v>0</v>
      </c>
      <c r="L38" s="14" t="str">
        <f t="shared" si="1"/>
        <v>OK</v>
      </c>
      <c r="M38" s="29"/>
      <c r="N38" s="34"/>
      <c r="O38" s="30"/>
      <c r="P38" s="31"/>
      <c r="Q38" s="31"/>
      <c r="R38" s="33"/>
      <c r="S38" s="32"/>
      <c r="T38" s="30"/>
      <c r="U38" s="30"/>
      <c r="V38" s="30"/>
      <c r="W38" s="30"/>
      <c r="X38" s="30"/>
      <c r="Y38" s="31"/>
      <c r="Z38" s="31"/>
      <c r="AA38" s="31"/>
      <c r="AB38" s="31"/>
      <c r="AC38" s="31"/>
      <c r="AD38" s="31"/>
    </row>
    <row r="39" spans="1:30" ht="39.950000000000003" customHeight="1" x14ac:dyDescent="0.25">
      <c r="A39" s="39">
        <v>43</v>
      </c>
      <c r="B39" s="40" t="s">
        <v>19</v>
      </c>
      <c r="C39" s="44" t="s">
        <v>157</v>
      </c>
      <c r="D39" s="45" t="s">
        <v>158</v>
      </c>
      <c r="E39" s="43" t="s">
        <v>159</v>
      </c>
      <c r="F39" s="54">
        <v>28738071</v>
      </c>
      <c r="G39" s="38" t="s">
        <v>32</v>
      </c>
      <c r="H39" s="38">
        <v>33903017</v>
      </c>
      <c r="I39" s="27">
        <v>350</v>
      </c>
      <c r="J39" s="8"/>
      <c r="K39" s="13">
        <f t="shared" si="0"/>
        <v>0</v>
      </c>
      <c r="L39" s="14" t="str">
        <f t="shared" si="1"/>
        <v>OK</v>
      </c>
      <c r="M39" s="29"/>
      <c r="N39" s="34"/>
      <c r="O39" s="30"/>
      <c r="P39" s="31"/>
      <c r="Q39" s="31"/>
      <c r="R39" s="33"/>
      <c r="S39" s="32"/>
      <c r="T39" s="30"/>
      <c r="U39" s="30"/>
      <c r="V39" s="30"/>
      <c r="W39" s="30"/>
      <c r="X39" s="30"/>
      <c r="Y39" s="31"/>
      <c r="Z39" s="31"/>
      <c r="AA39" s="31"/>
      <c r="AB39" s="31"/>
      <c r="AC39" s="31"/>
      <c r="AD39" s="31"/>
    </row>
    <row r="40" spans="1:30" ht="39.950000000000003" customHeight="1" x14ac:dyDescent="0.25">
      <c r="A40" s="39">
        <v>44</v>
      </c>
      <c r="B40" s="40" t="s">
        <v>109</v>
      </c>
      <c r="C40" s="52" t="s">
        <v>160</v>
      </c>
      <c r="D40" s="53" t="s">
        <v>161</v>
      </c>
      <c r="E40" s="49">
        <v>2103</v>
      </c>
      <c r="F40" s="49" t="s">
        <v>162</v>
      </c>
      <c r="G40" s="38" t="s">
        <v>32</v>
      </c>
      <c r="H40" s="38" t="s">
        <v>163</v>
      </c>
      <c r="I40" s="27">
        <v>3000</v>
      </c>
      <c r="J40" s="8"/>
      <c r="K40" s="13">
        <f t="shared" si="0"/>
        <v>0</v>
      </c>
      <c r="L40" s="14" t="str">
        <f t="shared" si="1"/>
        <v>OK</v>
      </c>
      <c r="M40" s="29"/>
      <c r="N40" s="34"/>
      <c r="O40" s="30"/>
      <c r="P40" s="31"/>
      <c r="Q40" s="31"/>
      <c r="R40" s="33"/>
      <c r="S40" s="32"/>
      <c r="T40" s="30"/>
      <c r="U40" s="30"/>
      <c r="V40" s="30"/>
      <c r="W40" s="30"/>
      <c r="X40" s="30"/>
      <c r="Y40" s="31"/>
      <c r="Z40" s="31"/>
      <c r="AA40" s="31"/>
      <c r="AB40" s="31"/>
      <c r="AC40" s="31"/>
      <c r="AD40" s="31"/>
    </row>
    <row r="41" spans="1:30" ht="39.950000000000003" customHeight="1" x14ac:dyDescent="0.25">
      <c r="A41" s="39">
        <v>46</v>
      </c>
      <c r="B41" s="40" t="s">
        <v>88</v>
      </c>
      <c r="C41" s="44" t="s">
        <v>164</v>
      </c>
      <c r="D41" s="45" t="s">
        <v>165</v>
      </c>
      <c r="E41" s="46" t="s">
        <v>166</v>
      </c>
      <c r="F41" s="46" t="s">
        <v>167</v>
      </c>
      <c r="G41" s="38" t="s">
        <v>32</v>
      </c>
      <c r="H41" s="46" t="s">
        <v>168</v>
      </c>
      <c r="I41" s="27">
        <v>2150</v>
      </c>
      <c r="J41" s="8"/>
      <c r="K41" s="13">
        <f t="shared" si="0"/>
        <v>0</v>
      </c>
      <c r="L41" s="14" t="str">
        <f t="shared" si="1"/>
        <v>OK</v>
      </c>
      <c r="M41" s="29"/>
      <c r="N41" s="34"/>
      <c r="O41" s="30"/>
      <c r="P41" s="31"/>
      <c r="Q41" s="31"/>
      <c r="R41" s="33"/>
      <c r="S41" s="32"/>
      <c r="T41" s="30"/>
      <c r="U41" s="30"/>
      <c r="V41" s="30"/>
      <c r="W41" s="30"/>
      <c r="X41" s="30"/>
      <c r="Y41" s="31"/>
      <c r="Z41" s="31"/>
      <c r="AA41" s="31"/>
      <c r="AB41" s="31"/>
      <c r="AC41" s="31"/>
      <c r="AD41" s="31"/>
    </row>
    <row r="42" spans="1:30" ht="39.950000000000003" customHeight="1" x14ac:dyDescent="0.25">
      <c r="A42" s="39">
        <v>48</v>
      </c>
      <c r="B42" s="40" t="s">
        <v>109</v>
      </c>
      <c r="C42" s="44" t="s">
        <v>169</v>
      </c>
      <c r="D42" s="45" t="s">
        <v>170</v>
      </c>
      <c r="E42" s="43" t="s">
        <v>57</v>
      </c>
      <c r="F42" s="54">
        <v>12629002</v>
      </c>
      <c r="G42" s="38" t="s">
        <v>32</v>
      </c>
      <c r="H42" s="38">
        <v>44905233</v>
      </c>
      <c r="I42" s="27">
        <v>90</v>
      </c>
      <c r="J42" s="8"/>
      <c r="K42" s="13">
        <f t="shared" si="0"/>
        <v>0</v>
      </c>
      <c r="L42" s="14" t="str">
        <f t="shared" si="1"/>
        <v>OK</v>
      </c>
      <c r="M42" s="29"/>
      <c r="N42" s="34"/>
      <c r="O42" s="30"/>
      <c r="P42" s="31"/>
      <c r="Q42" s="31"/>
      <c r="R42" s="33"/>
      <c r="S42" s="32"/>
      <c r="T42" s="30"/>
      <c r="U42" s="30"/>
      <c r="V42" s="30"/>
      <c r="W42" s="30"/>
      <c r="X42" s="30"/>
      <c r="Y42" s="31"/>
      <c r="Z42" s="31"/>
      <c r="AA42" s="31"/>
      <c r="AB42" s="31"/>
      <c r="AC42" s="31"/>
      <c r="AD42" s="31"/>
    </row>
    <row r="43" spans="1:30" ht="39.950000000000003" customHeight="1" x14ac:dyDescent="0.25">
      <c r="A43" s="39">
        <v>49</v>
      </c>
      <c r="B43" s="40" t="s">
        <v>171</v>
      </c>
      <c r="C43" s="44" t="s">
        <v>172</v>
      </c>
      <c r="D43" s="45" t="s">
        <v>173</v>
      </c>
      <c r="E43" s="37" t="s">
        <v>174</v>
      </c>
      <c r="F43" s="38" t="s">
        <v>175</v>
      </c>
      <c r="G43" s="38" t="s">
        <v>32</v>
      </c>
      <c r="H43" s="38" t="s">
        <v>16</v>
      </c>
      <c r="I43" s="27">
        <v>4423</v>
      </c>
      <c r="J43" s="8"/>
      <c r="K43" s="13">
        <f t="shared" si="0"/>
        <v>0</v>
      </c>
      <c r="L43" s="14" t="str">
        <f t="shared" si="1"/>
        <v>OK</v>
      </c>
      <c r="M43" s="29"/>
      <c r="N43" s="34"/>
      <c r="O43" s="30"/>
      <c r="P43" s="31"/>
      <c r="Q43" s="31"/>
      <c r="R43" s="33"/>
      <c r="S43" s="32"/>
      <c r="T43" s="30"/>
      <c r="U43" s="30"/>
      <c r="V43" s="30"/>
      <c r="W43" s="30"/>
      <c r="X43" s="30"/>
      <c r="Y43" s="31"/>
      <c r="Z43" s="31"/>
      <c r="AA43" s="31"/>
      <c r="AB43" s="31"/>
      <c r="AC43" s="31"/>
      <c r="AD43" s="31"/>
    </row>
    <row r="44" spans="1:30" ht="39.950000000000003" customHeight="1" x14ac:dyDescent="0.25">
      <c r="A44" s="39">
        <v>51</v>
      </c>
      <c r="B44" s="40" t="s">
        <v>19</v>
      </c>
      <c r="C44" s="44" t="s">
        <v>176</v>
      </c>
      <c r="D44" s="45" t="s">
        <v>177</v>
      </c>
      <c r="E44" s="37" t="s">
        <v>178</v>
      </c>
      <c r="F44" s="38" t="s">
        <v>179</v>
      </c>
      <c r="G44" s="38" t="s">
        <v>32</v>
      </c>
      <c r="H44" s="38" t="s">
        <v>180</v>
      </c>
      <c r="I44" s="27">
        <v>5500</v>
      </c>
      <c r="J44" s="8"/>
      <c r="K44" s="13">
        <f t="shared" si="0"/>
        <v>0</v>
      </c>
      <c r="L44" s="14" t="str">
        <f t="shared" si="1"/>
        <v>OK</v>
      </c>
      <c r="M44" s="29"/>
      <c r="N44" s="34"/>
      <c r="O44" s="30"/>
      <c r="P44" s="31"/>
      <c r="Q44" s="31"/>
      <c r="R44" s="33"/>
      <c r="S44" s="32"/>
      <c r="T44" s="30"/>
      <c r="U44" s="30"/>
      <c r="V44" s="30"/>
      <c r="W44" s="30"/>
      <c r="X44" s="30"/>
      <c r="Y44" s="31"/>
      <c r="Z44" s="31"/>
      <c r="AA44" s="31"/>
      <c r="AB44" s="31"/>
      <c r="AC44" s="31"/>
      <c r="AD44" s="31"/>
    </row>
    <row r="45" spans="1:30" ht="39.950000000000003" customHeight="1" x14ac:dyDescent="0.25">
      <c r="A45" s="39">
        <v>52</v>
      </c>
      <c r="B45" s="40" t="s">
        <v>181</v>
      </c>
      <c r="C45" s="44" t="s">
        <v>182</v>
      </c>
      <c r="D45" s="45" t="s">
        <v>183</v>
      </c>
      <c r="E45" s="43" t="s">
        <v>184</v>
      </c>
      <c r="F45" s="54">
        <v>122238001</v>
      </c>
      <c r="G45" s="38" t="s">
        <v>32</v>
      </c>
      <c r="H45" s="38">
        <v>44905202</v>
      </c>
      <c r="I45" s="27">
        <v>23199</v>
      </c>
      <c r="J45" s="8"/>
      <c r="K45" s="13">
        <f t="shared" si="0"/>
        <v>0</v>
      </c>
      <c r="L45" s="14" t="str">
        <f t="shared" si="1"/>
        <v>OK</v>
      </c>
      <c r="M45" s="29"/>
      <c r="N45" s="34"/>
      <c r="O45" s="30"/>
      <c r="P45" s="31"/>
      <c r="Q45" s="31"/>
      <c r="R45" s="33"/>
      <c r="S45" s="32"/>
      <c r="T45" s="30"/>
      <c r="U45" s="30"/>
      <c r="V45" s="30"/>
      <c r="W45" s="30"/>
      <c r="X45" s="30"/>
      <c r="Y45" s="31"/>
      <c r="Z45" s="31"/>
      <c r="AA45" s="31"/>
      <c r="AB45" s="31"/>
      <c r="AC45" s="31"/>
      <c r="AD45" s="31"/>
    </row>
    <row r="46" spans="1:30" ht="39.950000000000003" customHeight="1" x14ac:dyDescent="0.25">
      <c r="A46" s="39">
        <v>53</v>
      </c>
      <c r="B46" s="40" t="s">
        <v>38</v>
      </c>
      <c r="C46" s="55" t="s">
        <v>185</v>
      </c>
      <c r="D46" s="56" t="s">
        <v>186</v>
      </c>
      <c r="E46" s="43" t="s">
        <v>187</v>
      </c>
      <c r="F46" s="46" t="s">
        <v>188</v>
      </c>
      <c r="G46" s="38" t="s">
        <v>32</v>
      </c>
      <c r="H46" s="46" t="s">
        <v>76</v>
      </c>
      <c r="I46" s="27">
        <v>170</v>
      </c>
      <c r="J46" s="8"/>
      <c r="K46" s="13">
        <f t="shared" si="0"/>
        <v>0</v>
      </c>
      <c r="L46" s="14" t="str">
        <f t="shared" si="1"/>
        <v>OK</v>
      </c>
      <c r="M46" s="29"/>
      <c r="N46" s="34"/>
      <c r="O46" s="30"/>
      <c r="P46" s="31"/>
      <c r="Q46" s="31"/>
      <c r="R46" s="33"/>
      <c r="S46" s="32"/>
      <c r="T46" s="30"/>
      <c r="U46" s="30"/>
      <c r="V46" s="30"/>
      <c r="W46" s="30"/>
      <c r="X46" s="30"/>
      <c r="Y46" s="31"/>
      <c r="Z46" s="31"/>
      <c r="AA46" s="31"/>
      <c r="AB46" s="31"/>
      <c r="AC46" s="31"/>
      <c r="AD46" s="31"/>
    </row>
    <row r="47" spans="1:30" ht="39.950000000000003" customHeight="1" x14ac:dyDescent="0.25">
      <c r="A47" s="39">
        <v>54</v>
      </c>
      <c r="B47" s="40" t="s">
        <v>50</v>
      </c>
      <c r="C47" s="57" t="s">
        <v>189</v>
      </c>
      <c r="D47" s="58" t="s">
        <v>190</v>
      </c>
      <c r="E47" s="58">
        <v>4104</v>
      </c>
      <c r="F47" s="58" t="s">
        <v>191</v>
      </c>
      <c r="G47" s="58" t="s">
        <v>32</v>
      </c>
      <c r="H47" s="58" t="s">
        <v>192</v>
      </c>
      <c r="I47" s="27">
        <v>499</v>
      </c>
      <c r="J47" s="8"/>
      <c r="K47" s="13">
        <f t="shared" si="0"/>
        <v>0</v>
      </c>
      <c r="L47" s="14" t="str">
        <f t="shared" si="1"/>
        <v>OK</v>
      </c>
      <c r="M47" s="29"/>
      <c r="N47" s="34"/>
      <c r="O47" s="30"/>
      <c r="P47" s="31"/>
      <c r="Q47" s="31"/>
      <c r="R47" s="33"/>
      <c r="S47" s="32"/>
      <c r="T47" s="30"/>
      <c r="U47" s="30"/>
      <c r="V47" s="30"/>
      <c r="W47" s="30"/>
      <c r="X47" s="30"/>
      <c r="Y47" s="31"/>
      <c r="Z47" s="31"/>
      <c r="AA47" s="31"/>
      <c r="AB47" s="31"/>
      <c r="AC47" s="31"/>
      <c r="AD47" s="31"/>
    </row>
    <row r="48" spans="1:30" ht="39.950000000000003" customHeight="1" x14ac:dyDescent="0.25">
      <c r="A48" s="39">
        <v>55</v>
      </c>
      <c r="B48" s="40" t="s">
        <v>33</v>
      </c>
      <c r="C48" s="57" t="s">
        <v>193</v>
      </c>
      <c r="D48" s="58" t="s">
        <v>194</v>
      </c>
      <c r="E48" s="59" t="s">
        <v>124</v>
      </c>
      <c r="F48" s="58" t="s">
        <v>195</v>
      </c>
      <c r="G48" s="58" t="s">
        <v>32</v>
      </c>
      <c r="H48" s="58" t="s">
        <v>196</v>
      </c>
      <c r="I48" s="27">
        <v>1943</v>
      </c>
      <c r="J48" s="8"/>
      <c r="K48" s="13">
        <f t="shared" si="0"/>
        <v>0</v>
      </c>
      <c r="L48" s="14" t="str">
        <f t="shared" si="1"/>
        <v>OK</v>
      </c>
      <c r="M48" s="29"/>
      <c r="N48" s="34"/>
      <c r="O48" s="30"/>
      <c r="P48" s="31"/>
      <c r="Q48" s="31"/>
      <c r="R48" s="33"/>
      <c r="S48" s="32"/>
      <c r="T48" s="30"/>
      <c r="U48" s="30"/>
      <c r="V48" s="30"/>
      <c r="W48" s="30"/>
      <c r="X48" s="30"/>
      <c r="Y48" s="31"/>
      <c r="Z48" s="31"/>
      <c r="AA48" s="31"/>
      <c r="AB48" s="31"/>
      <c r="AC48" s="31"/>
      <c r="AD48" s="31"/>
    </row>
    <row r="49" spans="1:30" ht="39.950000000000003" customHeight="1" x14ac:dyDescent="0.25">
      <c r="A49" s="39">
        <v>56</v>
      </c>
      <c r="B49" s="40" t="s">
        <v>197</v>
      </c>
      <c r="C49" s="50" t="s">
        <v>198</v>
      </c>
      <c r="D49" s="51" t="s">
        <v>199</v>
      </c>
      <c r="E49" s="37" t="s">
        <v>36</v>
      </c>
      <c r="F49" s="38" t="s">
        <v>200</v>
      </c>
      <c r="G49" s="38" t="s">
        <v>32</v>
      </c>
      <c r="H49" s="38" t="s">
        <v>46</v>
      </c>
      <c r="I49" s="27">
        <v>20700</v>
      </c>
      <c r="J49" s="8"/>
      <c r="K49" s="13">
        <f t="shared" si="0"/>
        <v>0</v>
      </c>
      <c r="L49" s="14" t="str">
        <f t="shared" si="1"/>
        <v>OK</v>
      </c>
      <c r="M49" s="29"/>
      <c r="N49" s="34"/>
      <c r="O49" s="30"/>
      <c r="P49" s="31"/>
      <c r="Q49" s="31"/>
      <c r="R49" s="33"/>
      <c r="S49" s="32"/>
      <c r="T49" s="30"/>
      <c r="U49" s="30"/>
      <c r="V49" s="30"/>
      <c r="W49" s="30"/>
      <c r="X49" s="30"/>
      <c r="Y49" s="31"/>
      <c r="Z49" s="31"/>
      <c r="AA49" s="31"/>
      <c r="AB49" s="31"/>
      <c r="AC49" s="31"/>
      <c r="AD49" s="31"/>
    </row>
    <row r="50" spans="1:30" ht="39.950000000000003" customHeight="1" x14ac:dyDescent="0.25">
      <c r="A50" s="39">
        <v>57</v>
      </c>
      <c r="B50" s="40" t="s">
        <v>130</v>
      </c>
      <c r="C50" s="44" t="s">
        <v>201</v>
      </c>
      <c r="D50" s="45" t="s">
        <v>202</v>
      </c>
      <c r="E50" s="46" t="s">
        <v>203</v>
      </c>
      <c r="F50" s="46" t="s">
        <v>204</v>
      </c>
      <c r="G50" s="38" t="s">
        <v>32</v>
      </c>
      <c r="H50" s="46" t="s">
        <v>46</v>
      </c>
      <c r="I50" s="27">
        <v>9385</v>
      </c>
      <c r="J50" s="8"/>
      <c r="K50" s="13">
        <f t="shared" si="0"/>
        <v>0</v>
      </c>
      <c r="L50" s="14" t="str">
        <f t="shared" si="1"/>
        <v>OK</v>
      </c>
      <c r="M50" s="29"/>
      <c r="N50" s="34"/>
      <c r="O50" s="30"/>
      <c r="P50" s="31"/>
      <c r="Q50" s="31"/>
      <c r="R50" s="33"/>
      <c r="S50" s="32"/>
      <c r="T50" s="30"/>
      <c r="U50" s="30"/>
      <c r="V50" s="30"/>
      <c r="W50" s="30"/>
      <c r="X50" s="30"/>
      <c r="Y50" s="31"/>
      <c r="Z50" s="31"/>
      <c r="AA50" s="31"/>
      <c r="AB50" s="31"/>
      <c r="AC50" s="31"/>
      <c r="AD50" s="31"/>
    </row>
    <row r="51" spans="1:30" ht="39.950000000000003" customHeight="1" x14ac:dyDescent="0.25">
      <c r="A51" s="39">
        <v>59</v>
      </c>
      <c r="B51" s="40" t="s">
        <v>88</v>
      </c>
      <c r="C51" s="50" t="s">
        <v>205</v>
      </c>
      <c r="D51" s="51" t="s">
        <v>206</v>
      </c>
      <c r="E51" s="43" t="s">
        <v>207</v>
      </c>
      <c r="F51" s="46" t="s">
        <v>208</v>
      </c>
      <c r="G51" s="38" t="s">
        <v>32</v>
      </c>
      <c r="H51" s="46" t="s">
        <v>76</v>
      </c>
      <c r="I51" s="27">
        <v>1140</v>
      </c>
      <c r="J51" s="8"/>
      <c r="K51" s="13">
        <f t="shared" si="0"/>
        <v>0</v>
      </c>
      <c r="L51" s="14" t="str">
        <f t="shared" si="1"/>
        <v>OK</v>
      </c>
      <c r="M51" s="29"/>
      <c r="N51" s="34"/>
      <c r="O51" s="30"/>
      <c r="P51" s="31"/>
      <c r="Q51" s="31"/>
      <c r="R51" s="33"/>
      <c r="S51" s="32"/>
      <c r="T51" s="30"/>
      <c r="U51" s="30"/>
      <c r="V51" s="30"/>
      <c r="W51" s="30"/>
      <c r="X51" s="30"/>
      <c r="Y51" s="31"/>
      <c r="Z51" s="31"/>
      <c r="AA51" s="31"/>
      <c r="AB51" s="31"/>
      <c r="AC51" s="31"/>
      <c r="AD51" s="31"/>
    </row>
    <row r="52" spans="1:30" ht="39.950000000000003" customHeight="1" x14ac:dyDescent="0.25">
      <c r="A52" s="39">
        <v>60</v>
      </c>
      <c r="B52" s="40" t="s">
        <v>88</v>
      </c>
      <c r="C52" s="50" t="s">
        <v>209</v>
      </c>
      <c r="D52" s="51" t="s">
        <v>210</v>
      </c>
      <c r="E52" s="43" t="s">
        <v>207</v>
      </c>
      <c r="F52" s="46" t="s">
        <v>208</v>
      </c>
      <c r="G52" s="38" t="s">
        <v>32</v>
      </c>
      <c r="H52" s="46" t="s">
        <v>76</v>
      </c>
      <c r="I52" s="27">
        <v>685</v>
      </c>
      <c r="J52" s="8"/>
      <c r="K52" s="13">
        <f t="shared" si="0"/>
        <v>0</v>
      </c>
      <c r="L52" s="14" t="str">
        <f t="shared" si="1"/>
        <v>OK</v>
      </c>
      <c r="M52" s="29"/>
      <c r="N52" s="34"/>
      <c r="O52" s="30"/>
      <c r="P52" s="31"/>
      <c r="Q52" s="31"/>
      <c r="R52" s="33"/>
      <c r="S52" s="32"/>
      <c r="T52" s="30"/>
      <c r="U52" s="30"/>
      <c r="V52" s="30"/>
      <c r="W52" s="30"/>
      <c r="X52" s="30"/>
      <c r="Y52" s="31"/>
      <c r="Z52" s="31"/>
      <c r="AA52" s="31"/>
      <c r="AB52" s="31"/>
      <c r="AC52" s="31"/>
      <c r="AD52" s="31"/>
    </row>
    <row r="53" spans="1:30" ht="39.950000000000003" customHeight="1" x14ac:dyDescent="0.25">
      <c r="A53" s="39">
        <v>61</v>
      </c>
      <c r="B53" s="40" t="s">
        <v>66</v>
      </c>
      <c r="C53" s="50" t="s">
        <v>211</v>
      </c>
      <c r="D53" s="51" t="s">
        <v>212</v>
      </c>
      <c r="E53" s="43" t="s">
        <v>207</v>
      </c>
      <c r="F53" s="60" t="s">
        <v>213</v>
      </c>
      <c r="G53" s="38" t="s">
        <v>32</v>
      </c>
      <c r="H53" s="60" t="s">
        <v>76</v>
      </c>
      <c r="I53" s="27">
        <v>2296.8000000000002</v>
      </c>
      <c r="J53" s="8"/>
      <c r="K53" s="13">
        <f t="shared" si="0"/>
        <v>0</v>
      </c>
      <c r="L53" s="14" t="str">
        <f t="shared" si="1"/>
        <v>OK</v>
      </c>
      <c r="M53" s="29"/>
      <c r="N53" s="34"/>
      <c r="O53" s="30"/>
      <c r="P53" s="31"/>
      <c r="Q53" s="31"/>
      <c r="R53" s="33"/>
      <c r="S53" s="32"/>
      <c r="T53" s="30"/>
      <c r="U53" s="30"/>
      <c r="V53" s="30"/>
      <c r="W53" s="30"/>
      <c r="X53" s="30"/>
      <c r="Y53" s="31"/>
      <c r="Z53" s="31"/>
      <c r="AA53" s="31"/>
      <c r="AB53" s="31"/>
      <c r="AC53" s="31"/>
      <c r="AD53" s="31"/>
    </row>
    <row r="54" spans="1:30" ht="39.950000000000003" customHeight="1" x14ac:dyDescent="0.25">
      <c r="A54" s="39">
        <v>62</v>
      </c>
      <c r="B54" s="40" t="s">
        <v>38</v>
      </c>
      <c r="C54" s="44" t="s">
        <v>214</v>
      </c>
      <c r="D54" s="45" t="s">
        <v>215</v>
      </c>
      <c r="E54" s="46" t="s">
        <v>216</v>
      </c>
      <c r="F54" s="46" t="s">
        <v>217</v>
      </c>
      <c r="G54" s="38" t="s">
        <v>32</v>
      </c>
      <c r="H54" s="46" t="s">
        <v>20</v>
      </c>
      <c r="I54" s="27">
        <v>1291</v>
      </c>
      <c r="J54" s="8"/>
      <c r="K54" s="13">
        <f t="shared" si="0"/>
        <v>0</v>
      </c>
      <c r="L54" s="14" t="str">
        <f t="shared" si="1"/>
        <v>OK</v>
      </c>
      <c r="M54" s="29"/>
      <c r="N54" s="34"/>
      <c r="O54" s="30"/>
      <c r="P54" s="31"/>
      <c r="Q54" s="31"/>
      <c r="R54" s="33"/>
      <c r="S54" s="32"/>
      <c r="T54" s="30"/>
      <c r="U54" s="30"/>
      <c r="V54" s="30"/>
      <c r="W54" s="30"/>
      <c r="X54" s="30"/>
      <c r="Y54" s="31"/>
      <c r="Z54" s="31"/>
      <c r="AA54" s="31"/>
      <c r="AB54" s="31"/>
      <c r="AC54" s="31"/>
      <c r="AD54" s="31"/>
    </row>
    <row r="55" spans="1:30" ht="39.950000000000003" customHeight="1" x14ac:dyDescent="0.25">
      <c r="A55" s="39">
        <v>63</v>
      </c>
      <c r="B55" s="40" t="s">
        <v>50</v>
      </c>
      <c r="C55" s="44" t="s">
        <v>218</v>
      </c>
      <c r="D55" s="45" t="s">
        <v>219</v>
      </c>
      <c r="E55" s="46" t="s">
        <v>220</v>
      </c>
      <c r="F55" s="46" t="s">
        <v>221</v>
      </c>
      <c r="G55" s="38" t="s">
        <v>32</v>
      </c>
      <c r="H55" s="46" t="s">
        <v>222</v>
      </c>
      <c r="I55" s="27">
        <v>1785</v>
      </c>
      <c r="J55" s="8"/>
      <c r="K55" s="13">
        <f t="shared" si="0"/>
        <v>0</v>
      </c>
      <c r="L55" s="14" t="str">
        <f t="shared" si="1"/>
        <v>OK</v>
      </c>
      <c r="M55" s="29"/>
      <c r="N55" s="34"/>
      <c r="O55" s="30"/>
      <c r="P55" s="31"/>
      <c r="Q55" s="31"/>
      <c r="R55" s="33"/>
      <c r="S55" s="32"/>
      <c r="T55" s="30"/>
      <c r="U55" s="30"/>
      <c r="V55" s="30"/>
      <c r="W55" s="30"/>
      <c r="X55" s="30"/>
      <c r="Y55" s="31"/>
      <c r="Z55" s="31"/>
      <c r="AA55" s="31"/>
      <c r="AB55" s="31"/>
      <c r="AC55" s="31"/>
      <c r="AD55" s="31"/>
    </row>
    <row r="56" spans="1:30" ht="39.950000000000003" customHeight="1" x14ac:dyDescent="0.25">
      <c r="A56" s="39">
        <v>65</v>
      </c>
      <c r="B56" s="40" t="s">
        <v>81</v>
      </c>
      <c r="C56" s="44" t="s">
        <v>223</v>
      </c>
      <c r="D56" s="45" t="s">
        <v>224</v>
      </c>
      <c r="E56" s="46" t="s">
        <v>225</v>
      </c>
      <c r="F56" s="46" t="s">
        <v>226</v>
      </c>
      <c r="G56" s="38" t="s">
        <v>32</v>
      </c>
      <c r="H56" s="46" t="s">
        <v>227</v>
      </c>
      <c r="I56" s="27">
        <v>2649.99</v>
      </c>
      <c r="J56" s="8"/>
      <c r="K56" s="13">
        <f t="shared" si="0"/>
        <v>0</v>
      </c>
      <c r="L56" s="14" t="str">
        <f t="shared" si="1"/>
        <v>OK</v>
      </c>
      <c r="M56" s="29"/>
      <c r="N56" s="34"/>
      <c r="O56" s="30"/>
      <c r="P56" s="31"/>
      <c r="Q56" s="31"/>
      <c r="R56" s="33"/>
      <c r="S56" s="32"/>
      <c r="T56" s="30"/>
      <c r="U56" s="30"/>
      <c r="V56" s="30"/>
      <c r="W56" s="30"/>
      <c r="X56" s="30"/>
      <c r="Y56" s="31"/>
      <c r="Z56" s="31"/>
      <c r="AA56" s="31"/>
      <c r="AB56" s="31"/>
      <c r="AC56" s="31"/>
      <c r="AD56" s="31"/>
    </row>
    <row r="57" spans="1:30" ht="39.950000000000003" customHeight="1" x14ac:dyDescent="0.25">
      <c r="A57" s="39">
        <v>66</v>
      </c>
      <c r="B57" s="40" t="s">
        <v>171</v>
      </c>
      <c r="C57" s="50" t="s">
        <v>228</v>
      </c>
      <c r="D57" s="51" t="s">
        <v>229</v>
      </c>
      <c r="E57" s="43" t="s">
        <v>57</v>
      </c>
      <c r="F57" s="38" t="s">
        <v>230</v>
      </c>
      <c r="G57" s="38" t="s">
        <v>32</v>
      </c>
      <c r="H57" s="38">
        <v>44900533</v>
      </c>
      <c r="I57" s="27">
        <v>4765</v>
      </c>
      <c r="J57" s="8"/>
      <c r="K57" s="13">
        <f t="shared" si="0"/>
        <v>0</v>
      </c>
      <c r="L57" s="14" t="str">
        <f t="shared" si="1"/>
        <v>OK</v>
      </c>
      <c r="M57" s="29"/>
      <c r="N57" s="34"/>
      <c r="O57" s="30"/>
      <c r="P57" s="31"/>
      <c r="Q57" s="31"/>
      <c r="R57" s="33"/>
      <c r="S57" s="32"/>
      <c r="T57" s="30"/>
      <c r="U57" s="30"/>
      <c r="V57" s="30"/>
      <c r="W57" s="30"/>
      <c r="X57" s="30"/>
      <c r="Y57" s="31"/>
      <c r="Z57" s="31"/>
      <c r="AA57" s="31"/>
      <c r="AB57" s="31"/>
      <c r="AC57" s="31"/>
      <c r="AD57" s="31"/>
    </row>
    <row r="58" spans="1:30" ht="39.950000000000003" customHeight="1" x14ac:dyDescent="0.25">
      <c r="A58" s="39">
        <v>68</v>
      </c>
      <c r="B58" s="40" t="s">
        <v>33</v>
      </c>
      <c r="C58" s="50" t="s">
        <v>231</v>
      </c>
      <c r="D58" s="51" t="s">
        <v>232</v>
      </c>
      <c r="E58" s="37" t="s">
        <v>233</v>
      </c>
      <c r="F58" s="38" t="s">
        <v>234</v>
      </c>
      <c r="G58" s="38" t="s">
        <v>32</v>
      </c>
      <c r="H58" s="38" t="s">
        <v>46</v>
      </c>
      <c r="I58" s="27">
        <v>673</v>
      </c>
      <c r="J58" s="8"/>
      <c r="K58" s="13">
        <f t="shared" si="0"/>
        <v>0</v>
      </c>
      <c r="L58" s="14" t="str">
        <f t="shared" si="1"/>
        <v>OK</v>
      </c>
      <c r="M58" s="29"/>
      <c r="N58" s="34"/>
      <c r="O58" s="30"/>
      <c r="P58" s="31"/>
      <c r="Q58" s="31"/>
      <c r="R58" s="33"/>
      <c r="S58" s="32"/>
      <c r="T58" s="30"/>
      <c r="U58" s="30"/>
      <c r="V58" s="30"/>
      <c r="W58" s="30"/>
      <c r="X58" s="30"/>
      <c r="Y58" s="31"/>
      <c r="Z58" s="31"/>
      <c r="AA58" s="31"/>
      <c r="AB58" s="31"/>
      <c r="AC58" s="31"/>
      <c r="AD58" s="31"/>
    </row>
    <row r="59" spans="1:30" ht="39.950000000000003" customHeight="1" x14ac:dyDescent="0.25">
      <c r="A59" s="39">
        <v>69</v>
      </c>
      <c r="B59" s="40" t="s">
        <v>66</v>
      </c>
      <c r="C59" s="44" t="s">
        <v>235</v>
      </c>
      <c r="D59" s="45" t="s">
        <v>236</v>
      </c>
      <c r="E59" s="46" t="s">
        <v>237</v>
      </c>
      <c r="F59" s="46" t="s">
        <v>234</v>
      </c>
      <c r="G59" s="38" t="s">
        <v>32</v>
      </c>
      <c r="H59" s="46" t="s">
        <v>46</v>
      </c>
      <c r="I59" s="27">
        <v>2128.5</v>
      </c>
      <c r="J59" s="8"/>
      <c r="K59" s="13">
        <f t="shared" si="0"/>
        <v>0</v>
      </c>
      <c r="L59" s="14" t="str">
        <f t="shared" si="1"/>
        <v>OK</v>
      </c>
      <c r="M59" s="29"/>
      <c r="N59" s="34"/>
      <c r="O59" s="30"/>
      <c r="P59" s="31"/>
      <c r="Q59" s="31"/>
      <c r="R59" s="33"/>
      <c r="S59" s="32"/>
      <c r="T59" s="30"/>
      <c r="U59" s="30"/>
      <c r="V59" s="30"/>
      <c r="W59" s="30"/>
      <c r="X59" s="30"/>
      <c r="Y59" s="31"/>
      <c r="Z59" s="31"/>
      <c r="AA59" s="31"/>
      <c r="AB59" s="31"/>
      <c r="AC59" s="31"/>
      <c r="AD59" s="31"/>
    </row>
    <row r="60" spans="1:30" ht="39.950000000000003" customHeight="1" x14ac:dyDescent="0.25">
      <c r="A60" s="39">
        <v>70</v>
      </c>
      <c r="B60" s="40" t="s">
        <v>238</v>
      </c>
      <c r="C60" s="44" t="s">
        <v>239</v>
      </c>
      <c r="D60" s="45" t="s">
        <v>240</v>
      </c>
      <c r="E60" s="46" t="s">
        <v>119</v>
      </c>
      <c r="F60" s="46" t="s">
        <v>241</v>
      </c>
      <c r="G60" s="38" t="s">
        <v>32</v>
      </c>
      <c r="H60" s="46" t="s">
        <v>76</v>
      </c>
      <c r="I60" s="27">
        <v>3800</v>
      </c>
      <c r="J60" s="8"/>
      <c r="K60" s="13">
        <f t="shared" si="0"/>
        <v>0</v>
      </c>
      <c r="L60" s="14" t="str">
        <f t="shared" si="1"/>
        <v>OK</v>
      </c>
      <c r="M60" s="29"/>
      <c r="N60" s="34"/>
      <c r="O60" s="30"/>
      <c r="P60" s="31"/>
      <c r="Q60" s="31"/>
      <c r="R60" s="33"/>
      <c r="S60" s="32"/>
      <c r="T60" s="30"/>
      <c r="U60" s="30"/>
      <c r="V60" s="30"/>
      <c r="W60" s="30"/>
      <c r="X60" s="30"/>
      <c r="Y60" s="31"/>
      <c r="Z60" s="31"/>
      <c r="AA60" s="31"/>
      <c r="AB60" s="31"/>
      <c r="AC60" s="31"/>
      <c r="AD60" s="31"/>
    </row>
    <row r="61" spans="1:30" ht="39.950000000000003" customHeight="1" x14ac:dyDescent="0.25">
      <c r="A61" s="39">
        <v>71</v>
      </c>
      <c r="B61" s="40" t="s">
        <v>59</v>
      </c>
      <c r="C61" s="44" t="s">
        <v>242</v>
      </c>
      <c r="D61" s="45" t="s">
        <v>243</v>
      </c>
      <c r="E61" s="46" t="s">
        <v>119</v>
      </c>
      <c r="F61" s="46" t="s">
        <v>241</v>
      </c>
      <c r="G61" s="38" t="s">
        <v>32</v>
      </c>
      <c r="H61" s="46" t="s">
        <v>76</v>
      </c>
      <c r="I61" s="27">
        <v>5700</v>
      </c>
      <c r="J61" s="8"/>
      <c r="K61" s="13">
        <f t="shared" si="0"/>
        <v>0</v>
      </c>
      <c r="L61" s="14" t="str">
        <f t="shared" si="1"/>
        <v>OK</v>
      </c>
      <c r="M61" s="29"/>
      <c r="N61" s="34"/>
      <c r="O61" s="30"/>
      <c r="P61" s="31"/>
      <c r="Q61" s="31"/>
      <c r="R61" s="33"/>
      <c r="S61" s="32"/>
      <c r="T61" s="30"/>
      <c r="U61" s="30"/>
      <c r="V61" s="30"/>
      <c r="W61" s="30"/>
      <c r="X61" s="30"/>
      <c r="Y61" s="31"/>
      <c r="Z61" s="31"/>
      <c r="AA61" s="31"/>
      <c r="AB61" s="31"/>
      <c r="AC61" s="31"/>
      <c r="AD61" s="31"/>
    </row>
    <row r="62" spans="1:30" ht="39.950000000000003" customHeight="1" x14ac:dyDescent="0.25">
      <c r="A62" s="39">
        <v>73</v>
      </c>
      <c r="B62" s="40" t="s">
        <v>121</v>
      </c>
      <c r="C62" s="44" t="s">
        <v>244</v>
      </c>
      <c r="D62" s="45" t="s">
        <v>245</v>
      </c>
      <c r="E62" s="43" t="s">
        <v>57</v>
      </c>
      <c r="F62" s="54">
        <v>17418028</v>
      </c>
      <c r="G62" s="38" t="s">
        <v>32</v>
      </c>
      <c r="H62" s="38" t="s">
        <v>246</v>
      </c>
      <c r="I62" s="27">
        <v>2825</v>
      </c>
      <c r="J62" s="8"/>
      <c r="K62" s="13">
        <f t="shared" si="0"/>
        <v>0</v>
      </c>
      <c r="L62" s="14" t="str">
        <f t="shared" si="1"/>
        <v>OK</v>
      </c>
      <c r="M62" s="29"/>
      <c r="N62" s="34"/>
      <c r="O62" s="30"/>
      <c r="P62" s="31"/>
      <c r="Q62" s="31"/>
      <c r="R62" s="33"/>
      <c r="S62" s="32"/>
      <c r="T62" s="30"/>
      <c r="U62" s="30"/>
      <c r="V62" s="30"/>
      <c r="W62" s="30"/>
      <c r="X62" s="30"/>
      <c r="Y62" s="31"/>
      <c r="Z62" s="31"/>
      <c r="AA62" s="31"/>
      <c r="AB62" s="31"/>
      <c r="AC62" s="31"/>
      <c r="AD62" s="31"/>
    </row>
    <row r="63" spans="1:30" ht="39.950000000000003" customHeight="1" x14ac:dyDescent="0.25">
      <c r="A63" s="39">
        <v>74</v>
      </c>
      <c r="B63" s="40" t="s">
        <v>121</v>
      </c>
      <c r="C63" s="41" t="s">
        <v>247</v>
      </c>
      <c r="D63" s="42" t="s">
        <v>248</v>
      </c>
      <c r="E63" s="43" t="s">
        <v>41</v>
      </c>
      <c r="F63" s="38" t="s">
        <v>249</v>
      </c>
      <c r="G63" s="38" t="s">
        <v>32</v>
      </c>
      <c r="H63" s="38">
        <v>44905235</v>
      </c>
      <c r="I63" s="27">
        <v>5480</v>
      </c>
      <c r="J63" s="8"/>
      <c r="K63" s="13">
        <f t="shared" si="0"/>
        <v>0</v>
      </c>
      <c r="L63" s="14" t="str">
        <f t="shared" si="1"/>
        <v>OK</v>
      </c>
      <c r="M63" s="29"/>
      <c r="N63" s="34"/>
      <c r="O63" s="30"/>
      <c r="P63" s="31"/>
      <c r="Q63" s="31"/>
      <c r="R63" s="33"/>
      <c r="S63" s="32"/>
      <c r="T63" s="30"/>
      <c r="U63" s="30"/>
      <c r="V63" s="30"/>
      <c r="W63" s="30"/>
      <c r="X63" s="30"/>
      <c r="Y63" s="31"/>
      <c r="Z63" s="31"/>
      <c r="AA63" s="31"/>
      <c r="AB63" s="31"/>
      <c r="AC63" s="31"/>
      <c r="AD63" s="31"/>
    </row>
    <row r="64" spans="1:30" ht="39.950000000000003" customHeight="1" x14ac:dyDescent="0.25">
      <c r="A64" s="39">
        <v>75</v>
      </c>
      <c r="B64" s="40" t="s">
        <v>66</v>
      </c>
      <c r="C64" s="44" t="s">
        <v>250</v>
      </c>
      <c r="D64" s="45" t="s">
        <v>251</v>
      </c>
      <c r="E64" s="46" t="s">
        <v>124</v>
      </c>
      <c r="F64" s="46" t="s">
        <v>252</v>
      </c>
      <c r="G64" s="38" t="s">
        <v>32</v>
      </c>
      <c r="H64" s="46" t="s">
        <v>76</v>
      </c>
      <c r="I64" s="27">
        <v>1373.13</v>
      </c>
      <c r="J64" s="8"/>
      <c r="K64" s="13">
        <f t="shared" si="0"/>
        <v>0</v>
      </c>
      <c r="L64" s="14" t="str">
        <f t="shared" si="1"/>
        <v>OK</v>
      </c>
      <c r="M64" s="29"/>
      <c r="N64" s="34"/>
      <c r="O64" s="30"/>
      <c r="P64" s="31"/>
      <c r="Q64" s="31"/>
      <c r="R64" s="33"/>
      <c r="S64" s="32"/>
      <c r="T64" s="30"/>
      <c r="U64" s="30"/>
      <c r="V64" s="30"/>
      <c r="W64" s="30"/>
      <c r="X64" s="30"/>
      <c r="Y64" s="31"/>
      <c r="Z64" s="31"/>
      <c r="AA64" s="31"/>
      <c r="AB64" s="31"/>
      <c r="AC64" s="31"/>
      <c r="AD64" s="31"/>
    </row>
    <row r="65" spans="1:30" ht="39.950000000000003" customHeight="1" x14ac:dyDescent="0.25">
      <c r="A65" s="39">
        <v>76</v>
      </c>
      <c r="B65" s="40" t="s">
        <v>33</v>
      </c>
      <c r="C65" s="44" t="s">
        <v>253</v>
      </c>
      <c r="D65" s="45" t="s">
        <v>254</v>
      </c>
      <c r="E65" s="37" t="s">
        <v>124</v>
      </c>
      <c r="F65" s="38" t="s">
        <v>255</v>
      </c>
      <c r="G65" s="38" t="s">
        <v>32</v>
      </c>
      <c r="H65" s="38" t="s">
        <v>256</v>
      </c>
      <c r="I65" s="27">
        <v>1946.5</v>
      </c>
      <c r="J65" s="8"/>
      <c r="K65" s="13">
        <f t="shared" si="0"/>
        <v>0</v>
      </c>
      <c r="L65" s="14" t="str">
        <f t="shared" si="1"/>
        <v>OK</v>
      </c>
      <c r="M65" s="29"/>
      <c r="N65" s="34"/>
      <c r="O65" s="30"/>
      <c r="P65" s="31"/>
      <c r="Q65" s="31"/>
      <c r="R65" s="33"/>
      <c r="S65" s="32"/>
      <c r="T65" s="30"/>
      <c r="U65" s="30"/>
      <c r="V65" s="30"/>
      <c r="W65" s="30"/>
      <c r="X65" s="30"/>
      <c r="Y65" s="31"/>
      <c r="Z65" s="31"/>
      <c r="AA65" s="31"/>
      <c r="AB65" s="31"/>
      <c r="AC65" s="31"/>
      <c r="AD65" s="31"/>
    </row>
    <row r="66" spans="1:30" ht="39.950000000000003" customHeight="1" x14ac:dyDescent="0.25">
      <c r="A66" s="39">
        <v>78</v>
      </c>
      <c r="B66" s="40" t="s">
        <v>50</v>
      </c>
      <c r="C66" s="52" t="s">
        <v>257</v>
      </c>
      <c r="D66" s="53" t="s">
        <v>258</v>
      </c>
      <c r="E66" s="49">
        <v>1301</v>
      </c>
      <c r="F66" s="49" t="s">
        <v>259</v>
      </c>
      <c r="G66" s="38" t="s">
        <v>32</v>
      </c>
      <c r="H66" s="38" t="s">
        <v>16</v>
      </c>
      <c r="I66" s="27">
        <v>169</v>
      </c>
      <c r="J66" s="8"/>
      <c r="K66" s="13">
        <f t="shared" si="0"/>
        <v>0</v>
      </c>
      <c r="L66" s="14" t="str">
        <f t="shared" si="1"/>
        <v>OK</v>
      </c>
      <c r="M66" s="29"/>
      <c r="N66" s="34"/>
      <c r="O66" s="30"/>
      <c r="P66" s="31"/>
      <c r="Q66" s="31"/>
      <c r="R66" s="33"/>
      <c r="S66" s="32"/>
      <c r="T66" s="30"/>
      <c r="U66" s="30"/>
      <c r="V66" s="30"/>
      <c r="W66" s="30"/>
      <c r="X66" s="30"/>
      <c r="Y66" s="31"/>
      <c r="Z66" s="31"/>
      <c r="AA66" s="31"/>
      <c r="AB66" s="31"/>
      <c r="AC66" s="31"/>
      <c r="AD66" s="31"/>
    </row>
    <row r="67" spans="1:30" ht="39.950000000000003" customHeight="1" x14ac:dyDescent="0.25">
      <c r="A67" s="39">
        <v>79</v>
      </c>
      <c r="B67" s="40" t="s">
        <v>88</v>
      </c>
      <c r="C67" s="44" t="s">
        <v>260</v>
      </c>
      <c r="D67" s="45" t="s">
        <v>261</v>
      </c>
      <c r="E67" s="46" t="s">
        <v>262</v>
      </c>
      <c r="F67" s="46" t="s">
        <v>263</v>
      </c>
      <c r="G67" s="38" t="s">
        <v>32</v>
      </c>
      <c r="H67" s="46" t="s">
        <v>76</v>
      </c>
      <c r="I67" s="27">
        <v>795</v>
      </c>
      <c r="J67" s="8"/>
      <c r="K67" s="13">
        <f t="shared" si="0"/>
        <v>0</v>
      </c>
      <c r="L67" s="14" t="str">
        <f t="shared" si="1"/>
        <v>OK</v>
      </c>
      <c r="M67" s="29"/>
      <c r="N67" s="34"/>
      <c r="O67" s="30"/>
      <c r="P67" s="31"/>
      <c r="Q67" s="31"/>
      <c r="R67" s="33"/>
      <c r="S67" s="32"/>
      <c r="T67" s="30"/>
      <c r="U67" s="30"/>
      <c r="V67" s="30"/>
      <c r="W67" s="30"/>
      <c r="X67" s="30"/>
      <c r="Y67" s="31"/>
      <c r="Z67" s="31"/>
      <c r="AA67" s="31"/>
      <c r="AB67" s="31"/>
      <c r="AC67" s="31"/>
      <c r="AD67" s="31"/>
    </row>
    <row r="68" spans="1:30" ht="39.950000000000003" customHeight="1" x14ac:dyDescent="0.25">
      <c r="A68" s="39">
        <v>80</v>
      </c>
      <c r="B68" s="40" t="s">
        <v>66</v>
      </c>
      <c r="C68" s="52" t="s">
        <v>264</v>
      </c>
      <c r="D68" s="53" t="s">
        <v>265</v>
      </c>
      <c r="E68" s="38">
        <v>2407</v>
      </c>
      <c r="F68" s="38" t="s">
        <v>266</v>
      </c>
      <c r="G68" s="38" t="s">
        <v>32</v>
      </c>
      <c r="H68" s="38" t="s">
        <v>46</v>
      </c>
      <c r="I68" s="27">
        <v>12721.5</v>
      </c>
      <c r="J68" s="8"/>
      <c r="K68" s="13">
        <f t="shared" ref="K68:K131" si="2">J68-(SUM(M68:AD68))</f>
        <v>0</v>
      </c>
      <c r="L68" s="14" t="str">
        <f t="shared" ref="L68:L131" si="3">IF(K68&lt;0,"ATENÇÃO","OK")</f>
        <v>OK</v>
      </c>
      <c r="M68" s="29"/>
      <c r="N68" s="34"/>
      <c r="O68" s="30"/>
      <c r="P68" s="31"/>
      <c r="Q68" s="31"/>
      <c r="R68" s="33"/>
      <c r="S68" s="32"/>
      <c r="T68" s="30"/>
      <c r="U68" s="30"/>
      <c r="V68" s="30"/>
      <c r="W68" s="30"/>
      <c r="X68" s="30"/>
      <c r="Y68" s="31"/>
      <c r="Z68" s="31"/>
      <c r="AA68" s="31"/>
      <c r="AB68" s="31"/>
      <c r="AC68" s="31"/>
      <c r="AD68" s="31"/>
    </row>
    <row r="69" spans="1:30" ht="39.950000000000003" customHeight="1" x14ac:dyDescent="0.25">
      <c r="A69" s="39">
        <v>81</v>
      </c>
      <c r="B69" s="40" t="s">
        <v>146</v>
      </c>
      <c r="C69" s="44" t="s">
        <v>267</v>
      </c>
      <c r="D69" s="45" t="s">
        <v>268</v>
      </c>
      <c r="E69" s="37" t="s">
        <v>124</v>
      </c>
      <c r="F69" s="38" t="s">
        <v>269</v>
      </c>
      <c r="G69" s="38" t="s">
        <v>32</v>
      </c>
      <c r="H69" s="38" t="s">
        <v>270</v>
      </c>
      <c r="I69" s="27">
        <v>1537</v>
      </c>
      <c r="J69" s="8"/>
      <c r="K69" s="13">
        <f t="shared" si="2"/>
        <v>0</v>
      </c>
      <c r="L69" s="14" t="str">
        <f t="shared" si="3"/>
        <v>OK</v>
      </c>
      <c r="M69" s="29"/>
      <c r="N69" s="34"/>
      <c r="O69" s="30"/>
      <c r="P69" s="31"/>
      <c r="Q69" s="31"/>
      <c r="R69" s="33"/>
      <c r="S69" s="32"/>
      <c r="T69" s="30"/>
      <c r="U69" s="30"/>
      <c r="V69" s="30"/>
      <c r="W69" s="30"/>
      <c r="X69" s="30"/>
      <c r="Y69" s="31"/>
      <c r="Z69" s="31"/>
      <c r="AA69" s="31"/>
      <c r="AB69" s="31"/>
      <c r="AC69" s="31"/>
      <c r="AD69" s="31"/>
    </row>
    <row r="70" spans="1:30" ht="39.950000000000003" customHeight="1" x14ac:dyDescent="0.25">
      <c r="A70" s="39">
        <v>82</v>
      </c>
      <c r="B70" s="40" t="s">
        <v>171</v>
      </c>
      <c r="C70" s="57" t="s">
        <v>271</v>
      </c>
      <c r="D70" s="58" t="s">
        <v>272</v>
      </c>
      <c r="E70" s="43" t="s">
        <v>57</v>
      </c>
      <c r="F70" s="38" t="s">
        <v>273</v>
      </c>
      <c r="G70" s="38" t="s">
        <v>32</v>
      </c>
      <c r="H70" s="38">
        <v>44905233</v>
      </c>
      <c r="I70" s="27">
        <v>19125.66</v>
      </c>
      <c r="J70" s="8"/>
      <c r="K70" s="13">
        <f t="shared" si="2"/>
        <v>0</v>
      </c>
      <c r="L70" s="14" t="str">
        <f t="shared" si="3"/>
        <v>OK</v>
      </c>
      <c r="M70" s="29"/>
      <c r="N70" s="34"/>
      <c r="O70" s="30"/>
      <c r="P70" s="31"/>
      <c r="Q70" s="31"/>
      <c r="R70" s="33"/>
      <c r="S70" s="32"/>
      <c r="T70" s="30"/>
      <c r="U70" s="30"/>
      <c r="V70" s="30"/>
      <c r="W70" s="30"/>
      <c r="X70" s="30"/>
      <c r="Y70" s="31"/>
      <c r="Z70" s="31"/>
      <c r="AA70" s="31"/>
      <c r="AB70" s="31"/>
      <c r="AC70" s="31"/>
      <c r="AD70" s="31"/>
    </row>
    <row r="71" spans="1:30" ht="39.950000000000003" customHeight="1" x14ac:dyDescent="0.25">
      <c r="A71" s="39">
        <v>84</v>
      </c>
      <c r="B71" s="40" t="s">
        <v>42</v>
      </c>
      <c r="C71" s="44" t="s">
        <v>274</v>
      </c>
      <c r="D71" s="45" t="s">
        <v>275</v>
      </c>
      <c r="E71" s="46" t="s">
        <v>96</v>
      </c>
      <c r="F71" s="46" t="s">
        <v>276</v>
      </c>
      <c r="G71" s="38" t="s">
        <v>32</v>
      </c>
      <c r="H71" s="46" t="s">
        <v>46</v>
      </c>
      <c r="I71" s="27">
        <v>1350</v>
      </c>
      <c r="J71" s="8"/>
      <c r="K71" s="13">
        <f t="shared" si="2"/>
        <v>0</v>
      </c>
      <c r="L71" s="14" t="str">
        <f t="shared" si="3"/>
        <v>OK</v>
      </c>
      <c r="M71" s="29"/>
      <c r="N71" s="34"/>
      <c r="O71" s="30"/>
      <c r="P71" s="31"/>
      <c r="Q71" s="31"/>
      <c r="R71" s="33"/>
      <c r="S71" s="32"/>
      <c r="T71" s="30"/>
      <c r="U71" s="30"/>
      <c r="V71" s="30"/>
      <c r="W71" s="30"/>
      <c r="X71" s="30"/>
      <c r="Y71" s="31"/>
      <c r="Z71" s="31"/>
      <c r="AA71" s="31"/>
      <c r="AB71" s="31"/>
      <c r="AC71" s="31"/>
      <c r="AD71" s="31"/>
    </row>
    <row r="72" spans="1:30" ht="39.950000000000003" customHeight="1" x14ac:dyDescent="0.25">
      <c r="A72" s="39">
        <v>85</v>
      </c>
      <c r="B72" s="40" t="s">
        <v>121</v>
      </c>
      <c r="C72" s="50" t="s">
        <v>277</v>
      </c>
      <c r="D72" s="51" t="s">
        <v>278</v>
      </c>
      <c r="E72" s="43" t="s">
        <v>233</v>
      </c>
      <c r="F72" s="38" t="s">
        <v>279</v>
      </c>
      <c r="G72" s="38" t="s">
        <v>32</v>
      </c>
      <c r="H72" s="38">
        <v>44905233</v>
      </c>
      <c r="I72" s="27">
        <v>3700</v>
      </c>
      <c r="J72" s="8"/>
      <c r="K72" s="13">
        <f t="shared" si="2"/>
        <v>0</v>
      </c>
      <c r="L72" s="14" t="str">
        <f t="shared" si="3"/>
        <v>OK</v>
      </c>
      <c r="M72" s="29"/>
      <c r="N72" s="34"/>
      <c r="O72" s="30"/>
      <c r="P72" s="31"/>
      <c r="Q72" s="31"/>
      <c r="R72" s="33"/>
      <c r="S72" s="32"/>
      <c r="T72" s="30"/>
      <c r="U72" s="30"/>
      <c r="V72" s="30"/>
      <c r="W72" s="30"/>
      <c r="X72" s="30"/>
      <c r="Y72" s="31"/>
      <c r="Z72" s="31"/>
      <c r="AA72" s="31"/>
      <c r="AB72" s="31"/>
      <c r="AC72" s="31"/>
      <c r="AD72" s="31"/>
    </row>
    <row r="73" spans="1:30" ht="39.950000000000003" customHeight="1" x14ac:dyDescent="0.25">
      <c r="A73" s="39">
        <v>86</v>
      </c>
      <c r="B73" s="40" t="s">
        <v>42</v>
      </c>
      <c r="C73" s="44" t="s">
        <v>280</v>
      </c>
      <c r="D73" s="45" t="s">
        <v>281</v>
      </c>
      <c r="E73" s="46" t="s">
        <v>96</v>
      </c>
      <c r="F73" s="46" t="s">
        <v>276</v>
      </c>
      <c r="G73" s="38" t="s">
        <v>32</v>
      </c>
      <c r="H73" s="46" t="s">
        <v>46</v>
      </c>
      <c r="I73" s="27">
        <v>4900</v>
      </c>
      <c r="J73" s="8"/>
      <c r="K73" s="13">
        <f t="shared" si="2"/>
        <v>0</v>
      </c>
      <c r="L73" s="14" t="str">
        <f t="shared" si="3"/>
        <v>OK</v>
      </c>
      <c r="M73" s="29"/>
      <c r="N73" s="34"/>
      <c r="O73" s="30"/>
      <c r="P73" s="31"/>
      <c r="Q73" s="31"/>
      <c r="R73" s="33"/>
      <c r="S73" s="32"/>
      <c r="T73" s="30"/>
      <c r="U73" s="30"/>
      <c r="V73" s="30"/>
      <c r="W73" s="30"/>
      <c r="X73" s="30"/>
      <c r="Y73" s="31"/>
      <c r="Z73" s="31"/>
      <c r="AA73" s="31"/>
      <c r="AB73" s="31"/>
      <c r="AC73" s="31"/>
      <c r="AD73" s="31"/>
    </row>
    <row r="74" spans="1:30" ht="39.950000000000003" customHeight="1" x14ac:dyDescent="0.25">
      <c r="A74" s="39">
        <v>88</v>
      </c>
      <c r="B74" s="40" t="s">
        <v>42</v>
      </c>
      <c r="C74" s="35" t="s">
        <v>282</v>
      </c>
      <c r="D74" s="36" t="s">
        <v>283</v>
      </c>
      <c r="E74" s="37" t="s">
        <v>124</v>
      </c>
      <c r="F74" s="38" t="s">
        <v>284</v>
      </c>
      <c r="G74" s="38" t="s">
        <v>32</v>
      </c>
      <c r="H74" s="38" t="s">
        <v>76</v>
      </c>
      <c r="I74" s="27">
        <v>600</v>
      </c>
      <c r="J74" s="8"/>
      <c r="K74" s="13">
        <f t="shared" si="2"/>
        <v>0</v>
      </c>
      <c r="L74" s="14" t="str">
        <f t="shared" si="3"/>
        <v>OK</v>
      </c>
      <c r="M74" s="29"/>
      <c r="N74" s="34"/>
      <c r="O74" s="30"/>
      <c r="P74" s="31"/>
      <c r="Q74" s="31"/>
      <c r="R74" s="33"/>
      <c r="S74" s="32"/>
      <c r="T74" s="30"/>
      <c r="U74" s="30"/>
      <c r="V74" s="30"/>
      <c r="W74" s="30"/>
      <c r="X74" s="30"/>
      <c r="Y74" s="31"/>
      <c r="Z74" s="31"/>
      <c r="AA74" s="31"/>
      <c r="AB74" s="31"/>
      <c r="AC74" s="31"/>
      <c r="AD74" s="31"/>
    </row>
    <row r="75" spans="1:30" ht="39.950000000000003" customHeight="1" x14ac:dyDescent="0.25">
      <c r="A75" s="39">
        <v>89</v>
      </c>
      <c r="B75" s="40" t="s">
        <v>66</v>
      </c>
      <c r="C75" s="44" t="s">
        <v>285</v>
      </c>
      <c r="D75" s="45" t="s">
        <v>286</v>
      </c>
      <c r="E75" s="46" t="s">
        <v>287</v>
      </c>
      <c r="F75" s="46" t="s">
        <v>288</v>
      </c>
      <c r="G75" s="38" t="s">
        <v>32</v>
      </c>
      <c r="H75" s="46" t="s">
        <v>76</v>
      </c>
      <c r="I75" s="27">
        <v>3316.5</v>
      </c>
      <c r="J75" s="8"/>
      <c r="K75" s="13">
        <f t="shared" si="2"/>
        <v>0</v>
      </c>
      <c r="L75" s="14" t="str">
        <f t="shared" si="3"/>
        <v>OK</v>
      </c>
      <c r="M75" s="29"/>
      <c r="N75" s="34"/>
      <c r="O75" s="30"/>
      <c r="P75" s="31"/>
      <c r="Q75" s="31"/>
      <c r="R75" s="33"/>
      <c r="S75" s="32"/>
      <c r="T75" s="30"/>
      <c r="U75" s="30"/>
      <c r="V75" s="30"/>
      <c r="W75" s="30"/>
      <c r="X75" s="30"/>
      <c r="Y75" s="31"/>
      <c r="Z75" s="31"/>
      <c r="AA75" s="31"/>
      <c r="AB75" s="31"/>
      <c r="AC75" s="31"/>
      <c r="AD75" s="31"/>
    </row>
    <row r="76" spans="1:30" ht="39.950000000000003" customHeight="1" x14ac:dyDescent="0.25">
      <c r="A76" s="39">
        <v>90</v>
      </c>
      <c r="B76" s="40" t="s">
        <v>146</v>
      </c>
      <c r="C76" s="44" t="s">
        <v>289</v>
      </c>
      <c r="D76" s="45" t="s">
        <v>290</v>
      </c>
      <c r="E76" s="46" t="s">
        <v>119</v>
      </c>
      <c r="F76" s="46" t="s">
        <v>291</v>
      </c>
      <c r="G76" s="38" t="s">
        <v>32</v>
      </c>
      <c r="H76" s="46" t="s">
        <v>76</v>
      </c>
      <c r="I76" s="27">
        <v>3100</v>
      </c>
      <c r="J76" s="8"/>
      <c r="K76" s="13">
        <f t="shared" si="2"/>
        <v>0</v>
      </c>
      <c r="L76" s="14" t="str">
        <f t="shared" si="3"/>
        <v>OK</v>
      </c>
      <c r="M76" s="29"/>
      <c r="N76" s="34"/>
      <c r="O76" s="30"/>
      <c r="P76" s="31"/>
      <c r="Q76" s="31"/>
      <c r="R76" s="33"/>
      <c r="S76" s="32"/>
      <c r="T76" s="30"/>
      <c r="U76" s="30"/>
      <c r="V76" s="30"/>
      <c r="W76" s="30"/>
      <c r="X76" s="30"/>
      <c r="Y76" s="31"/>
      <c r="Z76" s="31"/>
      <c r="AA76" s="31"/>
      <c r="AB76" s="31"/>
      <c r="AC76" s="31"/>
      <c r="AD76" s="31"/>
    </row>
    <row r="77" spans="1:30" ht="39.950000000000003" customHeight="1" x14ac:dyDescent="0.25">
      <c r="A77" s="39">
        <v>91</v>
      </c>
      <c r="B77" s="40" t="s">
        <v>88</v>
      </c>
      <c r="C77" s="50" t="s">
        <v>292</v>
      </c>
      <c r="D77" s="51" t="s">
        <v>293</v>
      </c>
      <c r="E77" s="37" t="s">
        <v>187</v>
      </c>
      <c r="F77" s="38" t="s">
        <v>294</v>
      </c>
      <c r="G77" s="38" t="s">
        <v>32</v>
      </c>
      <c r="H77" s="38" t="s">
        <v>46</v>
      </c>
      <c r="I77" s="27">
        <v>400</v>
      </c>
      <c r="J77" s="8"/>
      <c r="K77" s="13">
        <f t="shared" si="2"/>
        <v>0</v>
      </c>
      <c r="L77" s="14" t="str">
        <f t="shared" si="3"/>
        <v>OK</v>
      </c>
      <c r="M77" s="29"/>
      <c r="N77" s="34"/>
      <c r="O77" s="30"/>
      <c r="P77" s="31"/>
      <c r="Q77" s="31"/>
      <c r="R77" s="33"/>
      <c r="S77" s="32"/>
      <c r="T77" s="30"/>
      <c r="U77" s="30"/>
      <c r="V77" s="30"/>
      <c r="W77" s="30"/>
      <c r="X77" s="30"/>
      <c r="Y77" s="31"/>
      <c r="Z77" s="31"/>
      <c r="AA77" s="31"/>
      <c r="AB77" s="31"/>
      <c r="AC77" s="31"/>
      <c r="AD77" s="31"/>
    </row>
    <row r="78" spans="1:30" ht="39.950000000000003" customHeight="1" x14ac:dyDescent="0.25">
      <c r="A78" s="39">
        <v>92</v>
      </c>
      <c r="B78" s="40" t="s">
        <v>238</v>
      </c>
      <c r="C78" s="44" t="s">
        <v>295</v>
      </c>
      <c r="D78" s="45" t="s">
        <v>296</v>
      </c>
      <c r="E78" s="46" t="s">
        <v>287</v>
      </c>
      <c r="F78" s="46" t="s">
        <v>288</v>
      </c>
      <c r="G78" s="38" t="s">
        <v>32</v>
      </c>
      <c r="H78" s="46" t="s">
        <v>76</v>
      </c>
      <c r="I78" s="27">
        <v>2438</v>
      </c>
      <c r="J78" s="8"/>
      <c r="K78" s="13">
        <f t="shared" si="2"/>
        <v>0</v>
      </c>
      <c r="L78" s="14" t="str">
        <f t="shared" si="3"/>
        <v>OK</v>
      </c>
      <c r="M78" s="29"/>
      <c r="N78" s="34"/>
      <c r="O78" s="30"/>
      <c r="P78" s="31"/>
      <c r="Q78" s="31"/>
      <c r="R78" s="33"/>
      <c r="S78" s="32"/>
      <c r="T78" s="30"/>
      <c r="U78" s="30"/>
      <c r="V78" s="30"/>
      <c r="W78" s="30"/>
      <c r="X78" s="30"/>
      <c r="Y78" s="31"/>
      <c r="Z78" s="31"/>
      <c r="AA78" s="31"/>
      <c r="AB78" s="31"/>
      <c r="AC78" s="31"/>
      <c r="AD78" s="31"/>
    </row>
    <row r="79" spans="1:30" ht="39.950000000000003" customHeight="1" x14ac:dyDescent="0.25">
      <c r="A79" s="39">
        <v>93</v>
      </c>
      <c r="B79" s="40" t="s">
        <v>88</v>
      </c>
      <c r="C79" s="44" t="s">
        <v>297</v>
      </c>
      <c r="D79" s="45" t="s">
        <v>298</v>
      </c>
      <c r="E79" s="46" t="s">
        <v>287</v>
      </c>
      <c r="F79" s="46" t="s">
        <v>288</v>
      </c>
      <c r="G79" s="38" t="s">
        <v>32</v>
      </c>
      <c r="H79" s="46" t="s">
        <v>76</v>
      </c>
      <c r="I79" s="27">
        <v>715</v>
      </c>
      <c r="J79" s="8"/>
      <c r="K79" s="13">
        <f t="shared" si="2"/>
        <v>0</v>
      </c>
      <c r="L79" s="14" t="str">
        <f t="shared" si="3"/>
        <v>OK</v>
      </c>
      <c r="M79" s="29"/>
      <c r="N79" s="34"/>
      <c r="O79" s="30"/>
      <c r="P79" s="31"/>
      <c r="Q79" s="31"/>
      <c r="R79" s="33"/>
      <c r="S79" s="32"/>
      <c r="T79" s="30"/>
      <c r="U79" s="30"/>
      <c r="V79" s="30"/>
      <c r="W79" s="30"/>
      <c r="X79" s="30"/>
      <c r="Y79" s="31"/>
      <c r="Z79" s="31"/>
      <c r="AA79" s="31"/>
      <c r="AB79" s="31"/>
      <c r="AC79" s="31"/>
      <c r="AD79" s="31"/>
    </row>
    <row r="80" spans="1:30" ht="39.950000000000003" customHeight="1" x14ac:dyDescent="0.25">
      <c r="A80" s="39">
        <v>94</v>
      </c>
      <c r="B80" s="40" t="s">
        <v>88</v>
      </c>
      <c r="C80" s="44" t="s">
        <v>299</v>
      </c>
      <c r="D80" s="45" t="s">
        <v>300</v>
      </c>
      <c r="E80" s="46" t="s">
        <v>287</v>
      </c>
      <c r="F80" s="46" t="s">
        <v>288</v>
      </c>
      <c r="G80" s="38" t="s">
        <v>32</v>
      </c>
      <c r="H80" s="46" t="s">
        <v>76</v>
      </c>
      <c r="I80" s="27">
        <v>2850</v>
      </c>
      <c r="J80" s="8"/>
      <c r="K80" s="13">
        <f t="shared" si="2"/>
        <v>0</v>
      </c>
      <c r="L80" s="14" t="str">
        <f t="shared" si="3"/>
        <v>OK</v>
      </c>
      <c r="M80" s="29"/>
      <c r="N80" s="34"/>
      <c r="O80" s="30"/>
      <c r="P80" s="31"/>
      <c r="Q80" s="31"/>
      <c r="R80" s="33"/>
      <c r="S80" s="32"/>
      <c r="T80" s="30"/>
      <c r="U80" s="30"/>
      <c r="V80" s="30"/>
      <c r="W80" s="30"/>
      <c r="X80" s="30"/>
      <c r="Y80" s="31"/>
      <c r="Z80" s="31"/>
      <c r="AA80" s="31"/>
      <c r="AB80" s="31"/>
      <c r="AC80" s="31"/>
      <c r="AD80" s="31"/>
    </row>
    <row r="81" spans="1:30" ht="39.950000000000003" customHeight="1" x14ac:dyDescent="0.25">
      <c r="A81" s="39">
        <v>96</v>
      </c>
      <c r="B81" s="40" t="s">
        <v>42</v>
      </c>
      <c r="C81" s="44" t="s">
        <v>301</v>
      </c>
      <c r="D81" s="45" t="s">
        <v>302</v>
      </c>
      <c r="E81" s="37" t="s">
        <v>124</v>
      </c>
      <c r="F81" s="38" t="s">
        <v>303</v>
      </c>
      <c r="G81" s="38" t="s">
        <v>32</v>
      </c>
      <c r="H81" s="38" t="s">
        <v>76</v>
      </c>
      <c r="I81" s="27">
        <v>2300</v>
      </c>
      <c r="J81" s="8"/>
      <c r="K81" s="13">
        <f t="shared" si="2"/>
        <v>0</v>
      </c>
      <c r="L81" s="14" t="str">
        <f t="shared" si="3"/>
        <v>OK</v>
      </c>
      <c r="M81" s="29"/>
      <c r="N81" s="34"/>
      <c r="O81" s="30"/>
      <c r="P81" s="31"/>
      <c r="Q81" s="31"/>
      <c r="R81" s="33"/>
      <c r="S81" s="32"/>
      <c r="T81" s="30"/>
      <c r="U81" s="30"/>
      <c r="V81" s="30"/>
      <c r="W81" s="30"/>
      <c r="X81" s="30"/>
      <c r="Y81" s="31"/>
      <c r="Z81" s="31"/>
      <c r="AA81" s="31"/>
      <c r="AB81" s="31"/>
      <c r="AC81" s="31"/>
      <c r="AD81" s="31"/>
    </row>
    <row r="82" spans="1:30" ht="39.950000000000003" customHeight="1" x14ac:dyDescent="0.25">
      <c r="A82" s="39">
        <v>97</v>
      </c>
      <c r="B82" s="40" t="s">
        <v>42</v>
      </c>
      <c r="C82" s="44" t="s">
        <v>304</v>
      </c>
      <c r="D82" s="45" t="s">
        <v>305</v>
      </c>
      <c r="E82" s="37" t="s">
        <v>187</v>
      </c>
      <c r="F82" s="54">
        <v>13080064</v>
      </c>
      <c r="G82" s="38" t="s">
        <v>32</v>
      </c>
      <c r="H82" s="38" t="s">
        <v>46</v>
      </c>
      <c r="I82" s="27">
        <v>2280</v>
      </c>
      <c r="J82" s="8"/>
      <c r="K82" s="13">
        <f t="shared" si="2"/>
        <v>0</v>
      </c>
      <c r="L82" s="14" t="str">
        <f t="shared" si="3"/>
        <v>OK</v>
      </c>
      <c r="M82" s="29"/>
      <c r="N82" s="34"/>
      <c r="O82" s="30"/>
      <c r="P82" s="31"/>
      <c r="Q82" s="31"/>
      <c r="R82" s="33"/>
      <c r="S82" s="32"/>
      <c r="T82" s="30"/>
      <c r="U82" s="30"/>
      <c r="V82" s="30"/>
      <c r="W82" s="30"/>
      <c r="X82" s="30"/>
      <c r="Y82" s="31"/>
      <c r="Z82" s="31"/>
      <c r="AA82" s="31"/>
      <c r="AB82" s="31"/>
      <c r="AC82" s="31"/>
      <c r="AD82" s="31"/>
    </row>
    <row r="83" spans="1:30" ht="39.950000000000003" customHeight="1" x14ac:dyDescent="0.25">
      <c r="A83" s="39">
        <v>98</v>
      </c>
      <c r="B83" s="40" t="s">
        <v>130</v>
      </c>
      <c r="C83" s="44" t="s">
        <v>306</v>
      </c>
      <c r="D83" s="45" t="s">
        <v>307</v>
      </c>
      <c r="E83" s="46" t="s">
        <v>119</v>
      </c>
      <c r="F83" s="46" t="s">
        <v>291</v>
      </c>
      <c r="G83" s="38" t="s">
        <v>32</v>
      </c>
      <c r="H83" s="46" t="s">
        <v>76</v>
      </c>
      <c r="I83" s="27">
        <v>3180</v>
      </c>
      <c r="J83" s="8"/>
      <c r="K83" s="13">
        <f t="shared" si="2"/>
        <v>0</v>
      </c>
      <c r="L83" s="14" t="str">
        <f t="shared" si="3"/>
        <v>OK</v>
      </c>
      <c r="M83" s="29"/>
      <c r="N83" s="34"/>
      <c r="O83" s="30"/>
      <c r="P83" s="31"/>
      <c r="Q83" s="31"/>
      <c r="R83" s="33"/>
      <c r="S83" s="32"/>
      <c r="T83" s="30"/>
      <c r="U83" s="30"/>
      <c r="V83" s="30"/>
      <c r="W83" s="30"/>
      <c r="X83" s="30"/>
      <c r="Y83" s="31"/>
      <c r="Z83" s="31"/>
      <c r="AA83" s="31"/>
      <c r="AB83" s="31"/>
      <c r="AC83" s="31"/>
      <c r="AD83" s="31"/>
    </row>
    <row r="84" spans="1:30" ht="39.950000000000003" customHeight="1" x14ac:dyDescent="0.25">
      <c r="A84" s="39">
        <v>99</v>
      </c>
      <c r="B84" s="40" t="s">
        <v>19</v>
      </c>
      <c r="C84" s="52" t="s">
        <v>308</v>
      </c>
      <c r="D84" s="53" t="s">
        <v>309</v>
      </c>
      <c r="E84" s="49">
        <v>2407</v>
      </c>
      <c r="F84" s="49" t="s">
        <v>310</v>
      </c>
      <c r="G84" s="38" t="s">
        <v>32</v>
      </c>
      <c r="H84" s="46" t="s">
        <v>76</v>
      </c>
      <c r="I84" s="27">
        <v>850</v>
      </c>
      <c r="J84" s="8"/>
      <c r="K84" s="13">
        <f t="shared" si="2"/>
        <v>0</v>
      </c>
      <c r="L84" s="14" t="str">
        <f t="shared" si="3"/>
        <v>OK</v>
      </c>
      <c r="M84" s="29"/>
      <c r="N84" s="34"/>
      <c r="O84" s="30"/>
      <c r="P84" s="31"/>
      <c r="Q84" s="31"/>
      <c r="R84" s="33"/>
      <c r="S84" s="32"/>
      <c r="T84" s="30"/>
      <c r="U84" s="30"/>
      <c r="V84" s="30"/>
      <c r="W84" s="30"/>
      <c r="X84" s="30"/>
      <c r="Y84" s="31"/>
      <c r="Z84" s="31"/>
      <c r="AA84" s="31"/>
      <c r="AB84" s="31"/>
      <c r="AC84" s="31"/>
      <c r="AD84" s="31"/>
    </row>
    <row r="85" spans="1:30" ht="39.950000000000003" customHeight="1" x14ac:dyDescent="0.25">
      <c r="A85" s="39">
        <v>100</v>
      </c>
      <c r="B85" s="40" t="s">
        <v>42</v>
      </c>
      <c r="C85" s="44" t="s">
        <v>311</v>
      </c>
      <c r="D85" s="45" t="s">
        <v>312</v>
      </c>
      <c r="E85" s="46" t="s">
        <v>96</v>
      </c>
      <c r="F85" s="46" t="s">
        <v>276</v>
      </c>
      <c r="G85" s="38" t="s">
        <v>32</v>
      </c>
      <c r="H85" s="46" t="s">
        <v>46</v>
      </c>
      <c r="I85" s="27">
        <v>2300</v>
      </c>
      <c r="J85" s="8"/>
      <c r="K85" s="13">
        <f t="shared" si="2"/>
        <v>0</v>
      </c>
      <c r="L85" s="14" t="str">
        <f t="shared" si="3"/>
        <v>OK</v>
      </c>
      <c r="M85" s="29"/>
      <c r="N85" s="34"/>
      <c r="O85" s="30"/>
      <c r="P85" s="31"/>
      <c r="Q85" s="31"/>
      <c r="R85" s="33"/>
      <c r="S85" s="32"/>
      <c r="T85" s="30"/>
      <c r="U85" s="30"/>
      <c r="V85" s="30"/>
      <c r="W85" s="30"/>
      <c r="X85" s="30"/>
      <c r="Y85" s="31"/>
      <c r="Z85" s="31"/>
      <c r="AA85" s="31"/>
      <c r="AB85" s="31"/>
      <c r="AC85" s="31"/>
      <c r="AD85" s="31"/>
    </row>
    <row r="86" spans="1:30" ht="39.950000000000003" customHeight="1" x14ac:dyDescent="0.25">
      <c r="A86" s="39">
        <v>101</v>
      </c>
      <c r="B86" s="40" t="s">
        <v>146</v>
      </c>
      <c r="C86" s="44" t="s">
        <v>313</v>
      </c>
      <c r="D86" s="45" t="s">
        <v>314</v>
      </c>
      <c r="E86" s="46" t="s">
        <v>41</v>
      </c>
      <c r="F86" s="46" t="s">
        <v>49</v>
      </c>
      <c r="G86" s="38" t="s">
        <v>32</v>
      </c>
      <c r="H86" s="46" t="s">
        <v>46</v>
      </c>
      <c r="I86" s="27">
        <v>1900</v>
      </c>
      <c r="J86" s="8"/>
      <c r="K86" s="13">
        <f t="shared" si="2"/>
        <v>0</v>
      </c>
      <c r="L86" s="14" t="str">
        <f t="shared" si="3"/>
        <v>OK</v>
      </c>
      <c r="M86" s="29"/>
      <c r="N86" s="34"/>
      <c r="O86" s="30"/>
      <c r="P86" s="31"/>
      <c r="Q86" s="31"/>
      <c r="R86" s="33"/>
      <c r="S86" s="32"/>
      <c r="T86" s="30"/>
      <c r="U86" s="30"/>
      <c r="V86" s="30"/>
      <c r="W86" s="30"/>
      <c r="X86" s="30"/>
      <c r="Y86" s="31"/>
      <c r="Z86" s="31"/>
      <c r="AA86" s="31"/>
      <c r="AB86" s="31"/>
      <c r="AC86" s="31"/>
      <c r="AD86" s="31"/>
    </row>
    <row r="87" spans="1:30" ht="39.950000000000003" customHeight="1" x14ac:dyDescent="0.25">
      <c r="A87" s="39">
        <v>102</v>
      </c>
      <c r="B87" s="40" t="s">
        <v>109</v>
      </c>
      <c r="C87" s="50" t="s">
        <v>315</v>
      </c>
      <c r="D87" s="51" t="s">
        <v>316</v>
      </c>
      <c r="E87" s="43" t="s">
        <v>57</v>
      </c>
      <c r="F87" s="38" t="s">
        <v>317</v>
      </c>
      <c r="G87" s="38" t="s">
        <v>32</v>
      </c>
      <c r="H87" s="38">
        <v>44905233</v>
      </c>
      <c r="I87" s="27">
        <v>5366</v>
      </c>
      <c r="J87" s="8"/>
      <c r="K87" s="13">
        <f t="shared" si="2"/>
        <v>0</v>
      </c>
      <c r="L87" s="14" t="str">
        <f t="shared" si="3"/>
        <v>OK</v>
      </c>
      <c r="M87" s="29"/>
      <c r="N87" s="34"/>
      <c r="O87" s="30"/>
      <c r="P87" s="31"/>
      <c r="Q87" s="31"/>
      <c r="R87" s="33"/>
      <c r="S87" s="32"/>
      <c r="T87" s="30"/>
      <c r="U87" s="30"/>
      <c r="V87" s="30"/>
      <c r="W87" s="30"/>
      <c r="X87" s="30"/>
      <c r="Y87" s="31"/>
      <c r="Z87" s="31"/>
      <c r="AA87" s="31"/>
      <c r="AB87" s="31"/>
      <c r="AC87" s="31"/>
      <c r="AD87" s="31"/>
    </row>
    <row r="88" spans="1:30" ht="39.950000000000003" customHeight="1" x14ac:dyDescent="0.25">
      <c r="A88" s="39">
        <v>103</v>
      </c>
      <c r="B88" s="40" t="s">
        <v>109</v>
      </c>
      <c r="C88" s="61" t="s">
        <v>318</v>
      </c>
      <c r="D88" s="45" t="s">
        <v>316</v>
      </c>
      <c r="E88" s="43" t="s">
        <v>233</v>
      </c>
      <c r="F88" s="46" t="s">
        <v>319</v>
      </c>
      <c r="G88" s="38" t="s">
        <v>32</v>
      </c>
      <c r="H88" s="46" t="s">
        <v>46</v>
      </c>
      <c r="I88" s="27">
        <v>6900</v>
      </c>
      <c r="J88" s="8"/>
      <c r="K88" s="13">
        <f t="shared" si="2"/>
        <v>0</v>
      </c>
      <c r="L88" s="14" t="str">
        <f t="shared" si="3"/>
        <v>OK</v>
      </c>
      <c r="M88" s="29"/>
      <c r="N88" s="34"/>
      <c r="O88" s="30"/>
      <c r="P88" s="31"/>
      <c r="Q88" s="31"/>
      <c r="R88" s="33"/>
      <c r="S88" s="32"/>
      <c r="T88" s="30"/>
      <c r="U88" s="30"/>
      <c r="V88" s="30"/>
      <c r="W88" s="30"/>
      <c r="X88" s="30"/>
      <c r="Y88" s="31"/>
      <c r="Z88" s="31"/>
      <c r="AA88" s="31"/>
      <c r="AB88" s="31"/>
      <c r="AC88" s="31"/>
      <c r="AD88" s="31"/>
    </row>
    <row r="89" spans="1:30" ht="39.950000000000003" customHeight="1" x14ac:dyDescent="0.25">
      <c r="A89" s="39">
        <v>104</v>
      </c>
      <c r="B89" s="40" t="s">
        <v>121</v>
      </c>
      <c r="C89" s="44" t="s">
        <v>320</v>
      </c>
      <c r="D89" s="45" t="s">
        <v>321</v>
      </c>
      <c r="E89" s="46" t="s">
        <v>119</v>
      </c>
      <c r="F89" s="46" t="s">
        <v>322</v>
      </c>
      <c r="G89" s="38" t="s">
        <v>32</v>
      </c>
      <c r="H89" s="46" t="s">
        <v>46</v>
      </c>
      <c r="I89" s="27">
        <v>2100</v>
      </c>
      <c r="J89" s="8"/>
      <c r="K89" s="13">
        <f t="shared" si="2"/>
        <v>0</v>
      </c>
      <c r="L89" s="14" t="str">
        <f t="shared" si="3"/>
        <v>OK</v>
      </c>
      <c r="M89" s="29"/>
      <c r="N89" s="34"/>
      <c r="O89" s="30"/>
      <c r="P89" s="31"/>
      <c r="Q89" s="31"/>
      <c r="R89" s="33"/>
      <c r="S89" s="32"/>
      <c r="T89" s="30"/>
      <c r="U89" s="30"/>
      <c r="V89" s="30"/>
      <c r="W89" s="30"/>
      <c r="X89" s="30"/>
      <c r="Y89" s="31"/>
      <c r="Z89" s="31"/>
      <c r="AA89" s="31"/>
      <c r="AB89" s="31"/>
      <c r="AC89" s="31"/>
      <c r="AD89" s="31"/>
    </row>
    <row r="90" spans="1:30" ht="39.950000000000003" customHeight="1" x14ac:dyDescent="0.25">
      <c r="A90" s="39">
        <v>105</v>
      </c>
      <c r="B90" s="40" t="s">
        <v>66</v>
      </c>
      <c r="C90" s="44" t="s">
        <v>323</v>
      </c>
      <c r="D90" s="45" t="s">
        <v>324</v>
      </c>
      <c r="E90" s="37" t="s">
        <v>233</v>
      </c>
      <c r="F90" s="38" t="s">
        <v>325</v>
      </c>
      <c r="G90" s="38" t="s">
        <v>32</v>
      </c>
      <c r="H90" s="38" t="s">
        <v>326</v>
      </c>
      <c r="I90" s="27">
        <v>2351.25</v>
      </c>
      <c r="J90" s="8"/>
      <c r="K90" s="13">
        <f t="shared" si="2"/>
        <v>0</v>
      </c>
      <c r="L90" s="14" t="str">
        <f t="shared" si="3"/>
        <v>OK</v>
      </c>
      <c r="M90" s="29"/>
      <c r="N90" s="34"/>
      <c r="O90" s="30"/>
      <c r="P90" s="31"/>
      <c r="Q90" s="31"/>
      <c r="R90" s="33"/>
      <c r="S90" s="32"/>
      <c r="T90" s="30"/>
      <c r="U90" s="30"/>
      <c r="V90" s="30"/>
      <c r="W90" s="30"/>
      <c r="X90" s="30"/>
      <c r="Y90" s="31"/>
      <c r="Z90" s="31"/>
      <c r="AA90" s="31"/>
      <c r="AB90" s="31"/>
      <c r="AC90" s="31"/>
      <c r="AD90" s="31"/>
    </row>
    <row r="91" spans="1:30" ht="39.950000000000003" customHeight="1" x14ac:dyDescent="0.25">
      <c r="A91" s="39">
        <v>106</v>
      </c>
      <c r="B91" s="40" t="s">
        <v>327</v>
      </c>
      <c r="C91" s="57" t="s">
        <v>328</v>
      </c>
      <c r="D91" s="58" t="s">
        <v>329</v>
      </c>
      <c r="E91" s="54" t="s">
        <v>330</v>
      </c>
      <c r="F91" s="46" t="s">
        <v>331</v>
      </c>
      <c r="G91" s="38" t="s">
        <v>32</v>
      </c>
      <c r="H91" s="46" t="s">
        <v>16</v>
      </c>
      <c r="I91" s="27">
        <v>19008</v>
      </c>
      <c r="J91" s="8"/>
      <c r="K91" s="13">
        <f t="shared" si="2"/>
        <v>0</v>
      </c>
      <c r="L91" s="14" t="str">
        <f t="shared" si="3"/>
        <v>OK</v>
      </c>
      <c r="M91" s="29"/>
      <c r="N91" s="34"/>
      <c r="O91" s="30"/>
      <c r="P91" s="31"/>
      <c r="Q91" s="31"/>
      <c r="R91" s="33"/>
      <c r="S91" s="32"/>
      <c r="T91" s="30"/>
      <c r="U91" s="30"/>
      <c r="V91" s="30"/>
      <c r="W91" s="30"/>
      <c r="X91" s="30"/>
      <c r="Y91" s="31"/>
      <c r="Z91" s="31"/>
      <c r="AA91" s="31"/>
      <c r="AB91" s="31"/>
      <c r="AC91" s="31"/>
      <c r="AD91" s="31"/>
    </row>
    <row r="92" spans="1:30" ht="39.950000000000003" customHeight="1" x14ac:dyDescent="0.25">
      <c r="A92" s="39">
        <v>107</v>
      </c>
      <c r="B92" s="40" t="s">
        <v>130</v>
      </c>
      <c r="C92" s="44" t="s">
        <v>332</v>
      </c>
      <c r="D92" s="45" t="s">
        <v>333</v>
      </c>
      <c r="E92" s="46" t="s">
        <v>330</v>
      </c>
      <c r="F92" s="46" t="s">
        <v>331</v>
      </c>
      <c r="G92" s="38" t="s">
        <v>32</v>
      </c>
      <c r="H92" s="46" t="s">
        <v>16</v>
      </c>
      <c r="I92" s="27">
        <v>2370</v>
      </c>
      <c r="J92" s="8"/>
      <c r="K92" s="13">
        <f t="shared" si="2"/>
        <v>0</v>
      </c>
      <c r="L92" s="14" t="str">
        <f t="shared" si="3"/>
        <v>OK</v>
      </c>
      <c r="M92" s="29"/>
      <c r="N92" s="34"/>
      <c r="O92" s="30"/>
      <c r="P92" s="31"/>
      <c r="Q92" s="31"/>
      <c r="R92" s="33"/>
      <c r="S92" s="32"/>
      <c r="T92" s="30"/>
      <c r="U92" s="30"/>
      <c r="V92" s="30"/>
      <c r="W92" s="30"/>
      <c r="X92" s="30"/>
      <c r="Y92" s="31"/>
      <c r="Z92" s="31"/>
      <c r="AA92" s="31"/>
      <c r="AB92" s="31"/>
      <c r="AC92" s="31"/>
      <c r="AD92" s="31"/>
    </row>
    <row r="93" spans="1:30" ht="39.950000000000003" customHeight="1" x14ac:dyDescent="0.25">
      <c r="A93" s="39">
        <v>110</v>
      </c>
      <c r="B93" s="40" t="s">
        <v>81</v>
      </c>
      <c r="C93" s="61" t="s">
        <v>334</v>
      </c>
      <c r="D93" s="45" t="s">
        <v>335</v>
      </c>
      <c r="E93" s="43" t="s">
        <v>233</v>
      </c>
      <c r="F93" s="46" t="s">
        <v>336</v>
      </c>
      <c r="G93" s="38" t="s">
        <v>32</v>
      </c>
      <c r="H93" s="46" t="s">
        <v>46</v>
      </c>
      <c r="I93" s="27">
        <v>20278</v>
      </c>
      <c r="J93" s="8"/>
      <c r="K93" s="13">
        <f t="shared" si="2"/>
        <v>0</v>
      </c>
      <c r="L93" s="14" t="str">
        <f t="shared" si="3"/>
        <v>OK</v>
      </c>
      <c r="M93" s="29"/>
      <c r="N93" s="34"/>
      <c r="O93" s="30"/>
      <c r="P93" s="31"/>
      <c r="Q93" s="31"/>
      <c r="R93" s="33"/>
      <c r="S93" s="32"/>
      <c r="T93" s="30"/>
      <c r="U93" s="30"/>
      <c r="V93" s="30"/>
      <c r="W93" s="30"/>
      <c r="X93" s="30"/>
      <c r="Y93" s="31"/>
      <c r="Z93" s="31"/>
      <c r="AA93" s="31"/>
      <c r="AB93" s="31"/>
      <c r="AC93" s="31"/>
      <c r="AD93" s="31"/>
    </row>
    <row r="94" spans="1:30" ht="39.950000000000003" customHeight="1" x14ac:dyDescent="0.25">
      <c r="A94" s="39">
        <v>111</v>
      </c>
      <c r="B94" s="40" t="s">
        <v>38</v>
      </c>
      <c r="C94" s="44" t="s">
        <v>337</v>
      </c>
      <c r="D94" s="45" t="s">
        <v>338</v>
      </c>
      <c r="E94" s="46" t="s">
        <v>119</v>
      </c>
      <c r="F94" s="46" t="s">
        <v>241</v>
      </c>
      <c r="G94" s="38" t="s">
        <v>32</v>
      </c>
      <c r="H94" s="46" t="s">
        <v>76</v>
      </c>
      <c r="I94" s="27">
        <v>1474.8</v>
      </c>
      <c r="J94" s="8"/>
      <c r="K94" s="13">
        <f t="shared" si="2"/>
        <v>0</v>
      </c>
      <c r="L94" s="14" t="str">
        <f t="shared" si="3"/>
        <v>OK</v>
      </c>
      <c r="M94" s="29"/>
      <c r="N94" s="34"/>
      <c r="O94" s="30"/>
      <c r="P94" s="31"/>
      <c r="Q94" s="31"/>
      <c r="R94" s="33"/>
      <c r="S94" s="32"/>
      <c r="T94" s="30"/>
      <c r="U94" s="30"/>
      <c r="V94" s="30"/>
      <c r="W94" s="30"/>
      <c r="X94" s="30"/>
      <c r="Y94" s="31"/>
      <c r="Z94" s="31"/>
      <c r="AA94" s="31"/>
      <c r="AB94" s="31"/>
      <c r="AC94" s="31"/>
      <c r="AD94" s="31"/>
    </row>
    <row r="95" spans="1:30" ht="39.950000000000003" customHeight="1" x14ac:dyDescent="0.25">
      <c r="A95" s="39">
        <v>112</v>
      </c>
      <c r="B95" s="40" t="s">
        <v>38</v>
      </c>
      <c r="C95" s="44" t="s">
        <v>339</v>
      </c>
      <c r="D95" s="45" t="s">
        <v>340</v>
      </c>
      <c r="E95" s="46" t="s">
        <v>119</v>
      </c>
      <c r="F95" s="46" t="s">
        <v>241</v>
      </c>
      <c r="G95" s="38" t="s">
        <v>32</v>
      </c>
      <c r="H95" s="46" t="s">
        <v>76</v>
      </c>
      <c r="I95" s="27">
        <v>845.2</v>
      </c>
      <c r="J95" s="8"/>
      <c r="K95" s="13">
        <f t="shared" si="2"/>
        <v>0</v>
      </c>
      <c r="L95" s="14" t="str">
        <f t="shared" si="3"/>
        <v>OK</v>
      </c>
      <c r="M95" s="29"/>
      <c r="N95" s="34"/>
      <c r="O95" s="30"/>
      <c r="P95" s="31"/>
      <c r="Q95" s="31"/>
      <c r="R95" s="33"/>
      <c r="S95" s="32"/>
      <c r="T95" s="30"/>
      <c r="U95" s="30"/>
      <c r="V95" s="30"/>
      <c r="W95" s="30"/>
      <c r="X95" s="30"/>
      <c r="Y95" s="31"/>
      <c r="Z95" s="31"/>
      <c r="AA95" s="31"/>
      <c r="AB95" s="31"/>
      <c r="AC95" s="31"/>
      <c r="AD95" s="31"/>
    </row>
    <row r="96" spans="1:30" ht="39.950000000000003" customHeight="1" x14ac:dyDescent="0.25">
      <c r="A96" s="39">
        <v>113</v>
      </c>
      <c r="B96" s="40" t="s">
        <v>146</v>
      </c>
      <c r="C96" s="44" t="s">
        <v>341</v>
      </c>
      <c r="D96" s="45" t="s">
        <v>342</v>
      </c>
      <c r="E96" s="46" t="s">
        <v>119</v>
      </c>
      <c r="F96" s="46" t="s">
        <v>241</v>
      </c>
      <c r="G96" s="38" t="s">
        <v>32</v>
      </c>
      <c r="H96" s="46" t="s">
        <v>76</v>
      </c>
      <c r="I96" s="27">
        <v>2000</v>
      </c>
      <c r="J96" s="8"/>
      <c r="K96" s="13">
        <f t="shared" si="2"/>
        <v>0</v>
      </c>
      <c r="L96" s="14" t="str">
        <f t="shared" si="3"/>
        <v>OK</v>
      </c>
      <c r="M96" s="29"/>
      <c r="N96" s="34"/>
      <c r="O96" s="30"/>
      <c r="P96" s="31"/>
      <c r="Q96" s="31"/>
      <c r="R96" s="33"/>
      <c r="S96" s="32"/>
      <c r="T96" s="30"/>
      <c r="U96" s="30"/>
      <c r="V96" s="30"/>
      <c r="W96" s="30"/>
      <c r="X96" s="30"/>
      <c r="Y96" s="31"/>
      <c r="Z96" s="31"/>
      <c r="AA96" s="31"/>
      <c r="AB96" s="31"/>
      <c r="AC96" s="31"/>
      <c r="AD96" s="31"/>
    </row>
    <row r="97" spans="1:30" ht="39.950000000000003" customHeight="1" x14ac:dyDescent="0.25">
      <c r="A97" s="39">
        <v>114</v>
      </c>
      <c r="B97" s="40" t="s">
        <v>33</v>
      </c>
      <c r="C97" s="44" t="s">
        <v>343</v>
      </c>
      <c r="D97" s="45" t="s">
        <v>344</v>
      </c>
      <c r="E97" s="46" t="s">
        <v>119</v>
      </c>
      <c r="F97" s="46" t="s">
        <v>241</v>
      </c>
      <c r="G97" s="38" t="s">
        <v>32</v>
      </c>
      <c r="H97" s="46" t="s">
        <v>76</v>
      </c>
      <c r="I97" s="27">
        <v>856</v>
      </c>
      <c r="J97" s="8"/>
      <c r="K97" s="13">
        <f t="shared" si="2"/>
        <v>0</v>
      </c>
      <c r="L97" s="14" t="str">
        <f t="shared" si="3"/>
        <v>OK</v>
      </c>
      <c r="M97" s="29"/>
      <c r="N97" s="34"/>
      <c r="O97" s="30"/>
      <c r="P97" s="31"/>
      <c r="Q97" s="31"/>
      <c r="R97" s="33"/>
      <c r="S97" s="32"/>
      <c r="T97" s="30"/>
      <c r="U97" s="30"/>
      <c r="V97" s="30"/>
      <c r="W97" s="30"/>
      <c r="X97" s="30"/>
      <c r="Y97" s="31"/>
      <c r="Z97" s="31"/>
      <c r="AA97" s="31"/>
      <c r="AB97" s="31"/>
      <c r="AC97" s="31"/>
      <c r="AD97" s="31"/>
    </row>
    <row r="98" spans="1:30" ht="39.950000000000003" customHeight="1" x14ac:dyDescent="0.25">
      <c r="A98" s="39">
        <v>115</v>
      </c>
      <c r="B98" s="40" t="s">
        <v>33</v>
      </c>
      <c r="C98" s="44" t="s">
        <v>345</v>
      </c>
      <c r="D98" s="45" t="s">
        <v>346</v>
      </c>
      <c r="E98" s="46" t="s">
        <v>119</v>
      </c>
      <c r="F98" s="46" t="s">
        <v>241</v>
      </c>
      <c r="G98" s="38" t="s">
        <v>32</v>
      </c>
      <c r="H98" s="46" t="s">
        <v>76</v>
      </c>
      <c r="I98" s="27">
        <v>866.2</v>
      </c>
      <c r="J98" s="8"/>
      <c r="K98" s="13">
        <f t="shared" si="2"/>
        <v>0</v>
      </c>
      <c r="L98" s="14" t="str">
        <f t="shared" si="3"/>
        <v>OK</v>
      </c>
      <c r="M98" s="29"/>
      <c r="N98" s="34"/>
      <c r="O98" s="30"/>
      <c r="P98" s="31"/>
      <c r="Q98" s="31"/>
      <c r="R98" s="33"/>
      <c r="S98" s="32"/>
      <c r="T98" s="30"/>
      <c r="U98" s="30"/>
      <c r="V98" s="30"/>
      <c r="W98" s="30"/>
      <c r="X98" s="30"/>
      <c r="Y98" s="31"/>
      <c r="Z98" s="31"/>
      <c r="AA98" s="31"/>
      <c r="AB98" s="31"/>
      <c r="AC98" s="31"/>
      <c r="AD98" s="31"/>
    </row>
    <row r="99" spans="1:30" ht="39.950000000000003" customHeight="1" x14ac:dyDescent="0.25">
      <c r="A99" s="39">
        <v>116</v>
      </c>
      <c r="B99" s="40" t="s">
        <v>146</v>
      </c>
      <c r="C99" s="44" t="s">
        <v>347</v>
      </c>
      <c r="D99" s="45" t="s">
        <v>348</v>
      </c>
      <c r="E99" s="46" t="s">
        <v>119</v>
      </c>
      <c r="F99" s="46" t="s">
        <v>241</v>
      </c>
      <c r="G99" s="38" t="s">
        <v>32</v>
      </c>
      <c r="H99" s="46" t="s">
        <v>76</v>
      </c>
      <c r="I99" s="27">
        <v>1180</v>
      </c>
      <c r="J99" s="8"/>
      <c r="K99" s="13">
        <f t="shared" si="2"/>
        <v>0</v>
      </c>
      <c r="L99" s="14" t="str">
        <f t="shared" si="3"/>
        <v>OK</v>
      </c>
      <c r="M99" s="29"/>
      <c r="N99" s="34"/>
      <c r="O99" s="30"/>
      <c r="P99" s="31"/>
      <c r="Q99" s="31"/>
      <c r="R99" s="33"/>
      <c r="S99" s="32"/>
      <c r="T99" s="30"/>
      <c r="U99" s="30"/>
      <c r="V99" s="30"/>
      <c r="W99" s="30"/>
      <c r="X99" s="30"/>
      <c r="Y99" s="31"/>
      <c r="Z99" s="31"/>
      <c r="AA99" s="31"/>
      <c r="AB99" s="31"/>
      <c r="AC99" s="31"/>
      <c r="AD99" s="31"/>
    </row>
    <row r="100" spans="1:30" ht="39.950000000000003" customHeight="1" x14ac:dyDescent="0.25">
      <c r="A100" s="39">
        <v>117</v>
      </c>
      <c r="B100" s="40" t="s">
        <v>28</v>
      </c>
      <c r="C100" s="62" t="s">
        <v>349</v>
      </c>
      <c r="D100" s="63" t="s">
        <v>350</v>
      </c>
      <c r="E100" s="43" t="s">
        <v>351</v>
      </c>
      <c r="F100" s="46" t="s">
        <v>352</v>
      </c>
      <c r="G100" s="38" t="s">
        <v>32</v>
      </c>
      <c r="H100" s="46" t="s">
        <v>76</v>
      </c>
      <c r="I100" s="27">
        <v>2020</v>
      </c>
      <c r="J100" s="8"/>
      <c r="K100" s="13">
        <f t="shared" si="2"/>
        <v>0</v>
      </c>
      <c r="L100" s="14" t="str">
        <f t="shared" si="3"/>
        <v>OK</v>
      </c>
      <c r="M100" s="29"/>
      <c r="N100" s="34"/>
      <c r="O100" s="30"/>
      <c r="P100" s="31"/>
      <c r="Q100" s="31"/>
      <c r="R100" s="33"/>
      <c r="S100" s="32"/>
      <c r="T100" s="30"/>
      <c r="U100" s="30"/>
      <c r="V100" s="30"/>
      <c r="W100" s="30"/>
      <c r="X100" s="30"/>
      <c r="Y100" s="31"/>
      <c r="Z100" s="31"/>
      <c r="AA100" s="31"/>
      <c r="AB100" s="31"/>
      <c r="AC100" s="31"/>
      <c r="AD100" s="31"/>
    </row>
    <row r="101" spans="1:30" ht="39.950000000000003" customHeight="1" x14ac:dyDescent="0.25">
      <c r="A101" s="39">
        <v>118</v>
      </c>
      <c r="B101" s="40" t="s">
        <v>121</v>
      </c>
      <c r="C101" s="44" t="s">
        <v>353</v>
      </c>
      <c r="D101" s="45" t="s">
        <v>354</v>
      </c>
      <c r="E101" s="46" t="s">
        <v>287</v>
      </c>
      <c r="F101" s="46" t="s">
        <v>355</v>
      </c>
      <c r="G101" s="38" t="s">
        <v>32</v>
      </c>
      <c r="H101" s="46" t="s">
        <v>76</v>
      </c>
      <c r="I101" s="27">
        <v>200</v>
      </c>
      <c r="J101" s="8"/>
      <c r="K101" s="13">
        <f t="shared" si="2"/>
        <v>0</v>
      </c>
      <c r="L101" s="14" t="str">
        <f t="shared" si="3"/>
        <v>OK</v>
      </c>
      <c r="M101" s="29"/>
      <c r="N101" s="34"/>
      <c r="O101" s="30"/>
      <c r="P101" s="31"/>
      <c r="Q101" s="31"/>
      <c r="R101" s="33"/>
      <c r="S101" s="32"/>
      <c r="T101" s="30"/>
      <c r="U101" s="30"/>
      <c r="V101" s="30"/>
      <c r="W101" s="30"/>
      <c r="X101" s="30"/>
      <c r="Y101" s="31"/>
      <c r="Z101" s="31"/>
      <c r="AA101" s="31"/>
      <c r="AB101" s="31"/>
      <c r="AC101" s="31"/>
      <c r="AD101" s="31"/>
    </row>
    <row r="102" spans="1:30" ht="39.950000000000003" customHeight="1" x14ac:dyDescent="0.25">
      <c r="A102" s="39">
        <v>120</v>
      </c>
      <c r="B102" s="40" t="s">
        <v>121</v>
      </c>
      <c r="C102" s="52" t="s">
        <v>356</v>
      </c>
      <c r="D102" s="53" t="s">
        <v>357</v>
      </c>
      <c r="E102" s="49">
        <v>5607</v>
      </c>
      <c r="F102" s="49" t="s">
        <v>358</v>
      </c>
      <c r="G102" s="38" t="s">
        <v>32</v>
      </c>
      <c r="H102" s="46" t="s">
        <v>20</v>
      </c>
      <c r="I102" s="27">
        <v>14.3</v>
      </c>
      <c r="J102" s="8"/>
      <c r="K102" s="13">
        <f t="shared" si="2"/>
        <v>0</v>
      </c>
      <c r="L102" s="14" t="str">
        <f t="shared" si="3"/>
        <v>OK</v>
      </c>
      <c r="M102" s="29"/>
      <c r="N102" s="34"/>
      <c r="O102" s="30"/>
      <c r="P102" s="31"/>
      <c r="Q102" s="31"/>
      <c r="R102" s="33"/>
      <c r="S102" s="32"/>
      <c r="T102" s="30"/>
      <c r="U102" s="30"/>
      <c r="V102" s="30"/>
      <c r="W102" s="30"/>
      <c r="X102" s="30"/>
      <c r="Y102" s="31"/>
      <c r="Z102" s="31"/>
      <c r="AA102" s="31"/>
      <c r="AB102" s="31"/>
      <c r="AC102" s="31"/>
      <c r="AD102" s="31"/>
    </row>
    <row r="103" spans="1:30" ht="39.950000000000003" customHeight="1" x14ac:dyDescent="0.25">
      <c r="A103" s="39">
        <v>121</v>
      </c>
      <c r="B103" s="40" t="s">
        <v>121</v>
      </c>
      <c r="C103" s="52" t="s">
        <v>359</v>
      </c>
      <c r="D103" s="53" t="s">
        <v>360</v>
      </c>
      <c r="E103" s="49">
        <v>5607</v>
      </c>
      <c r="F103" s="49" t="s">
        <v>361</v>
      </c>
      <c r="G103" s="38" t="s">
        <v>32</v>
      </c>
      <c r="H103" s="46" t="s">
        <v>20</v>
      </c>
      <c r="I103" s="27">
        <v>21</v>
      </c>
      <c r="J103" s="8"/>
      <c r="K103" s="13">
        <f t="shared" si="2"/>
        <v>0</v>
      </c>
      <c r="L103" s="14" t="str">
        <f t="shared" si="3"/>
        <v>OK</v>
      </c>
      <c r="M103" s="29"/>
      <c r="N103" s="34"/>
      <c r="O103" s="30"/>
      <c r="P103" s="31"/>
      <c r="Q103" s="31"/>
      <c r="R103" s="33"/>
      <c r="S103" s="32"/>
      <c r="T103" s="30"/>
      <c r="U103" s="30"/>
      <c r="V103" s="30"/>
      <c r="W103" s="30"/>
      <c r="X103" s="30"/>
      <c r="Y103" s="31"/>
      <c r="Z103" s="31"/>
      <c r="AA103" s="31"/>
      <c r="AB103" s="31"/>
      <c r="AC103" s="31"/>
      <c r="AD103" s="31"/>
    </row>
    <row r="104" spans="1:30" ht="39.950000000000003" customHeight="1" x14ac:dyDescent="0.25">
      <c r="A104" s="39">
        <v>122</v>
      </c>
      <c r="B104" s="40" t="s">
        <v>121</v>
      </c>
      <c r="C104" s="52" t="s">
        <v>362</v>
      </c>
      <c r="D104" s="53" t="s">
        <v>363</v>
      </c>
      <c r="E104" s="49">
        <v>5607</v>
      </c>
      <c r="F104" s="49" t="s">
        <v>364</v>
      </c>
      <c r="G104" s="38" t="s">
        <v>32</v>
      </c>
      <c r="H104" s="46" t="s">
        <v>20</v>
      </c>
      <c r="I104" s="27">
        <v>21</v>
      </c>
      <c r="J104" s="8"/>
      <c r="K104" s="13">
        <f t="shared" si="2"/>
        <v>0</v>
      </c>
      <c r="L104" s="14" t="str">
        <f t="shared" si="3"/>
        <v>OK</v>
      </c>
      <c r="M104" s="29"/>
      <c r="N104" s="34"/>
      <c r="O104" s="30"/>
      <c r="P104" s="31"/>
      <c r="Q104" s="31"/>
      <c r="R104" s="33"/>
      <c r="S104" s="32"/>
      <c r="T104" s="30"/>
      <c r="U104" s="30"/>
      <c r="V104" s="30"/>
      <c r="W104" s="30"/>
      <c r="X104" s="30"/>
      <c r="Y104" s="31"/>
      <c r="Z104" s="31"/>
      <c r="AA104" s="31"/>
      <c r="AB104" s="31"/>
      <c r="AC104" s="31"/>
      <c r="AD104" s="31"/>
    </row>
    <row r="105" spans="1:30" ht="39.950000000000003" customHeight="1" x14ac:dyDescent="0.25">
      <c r="A105" s="39">
        <v>123</v>
      </c>
      <c r="B105" s="40" t="s">
        <v>365</v>
      </c>
      <c r="C105" s="50" t="s">
        <v>366</v>
      </c>
      <c r="D105" s="51" t="s">
        <v>367</v>
      </c>
      <c r="E105" s="43" t="s">
        <v>233</v>
      </c>
      <c r="F105" s="38" t="s">
        <v>368</v>
      </c>
      <c r="G105" s="38" t="s">
        <v>32</v>
      </c>
      <c r="H105" s="38">
        <v>44905233</v>
      </c>
      <c r="I105" s="27">
        <v>113000</v>
      </c>
      <c r="J105" s="8"/>
      <c r="K105" s="13">
        <f t="shared" si="2"/>
        <v>0</v>
      </c>
      <c r="L105" s="14" t="str">
        <f t="shared" si="3"/>
        <v>OK</v>
      </c>
      <c r="M105" s="29"/>
      <c r="N105" s="34"/>
      <c r="O105" s="30"/>
      <c r="P105" s="31"/>
      <c r="Q105" s="31"/>
      <c r="R105" s="33"/>
      <c r="S105" s="32"/>
      <c r="T105" s="30"/>
      <c r="U105" s="30"/>
      <c r="V105" s="30"/>
      <c r="W105" s="30"/>
      <c r="X105" s="30"/>
      <c r="Y105" s="31"/>
      <c r="Z105" s="31"/>
      <c r="AA105" s="31"/>
      <c r="AB105" s="31"/>
      <c r="AC105" s="31"/>
      <c r="AD105" s="31"/>
    </row>
    <row r="106" spans="1:30" ht="39.950000000000003" customHeight="1" x14ac:dyDescent="0.25">
      <c r="A106" s="39">
        <v>124</v>
      </c>
      <c r="B106" s="40" t="s">
        <v>66</v>
      </c>
      <c r="C106" s="50" t="s">
        <v>369</v>
      </c>
      <c r="D106" s="51" t="s">
        <v>370</v>
      </c>
      <c r="E106" s="37" t="s">
        <v>371</v>
      </c>
      <c r="F106" s="38" t="s">
        <v>372</v>
      </c>
      <c r="G106" s="38" t="s">
        <v>373</v>
      </c>
      <c r="H106" s="38" t="s">
        <v>21</v>
      </c>
      <c r="I106" s="27">
        <v>990</v>
      </c>
      <c r="J106" s="8"/>
      <c r="K106" s="13">
        <f t="shared" si="2"/>
        <v>0</v>
      </c>
      <c r="L106" s="14" t="str">
        <f t="shared" si="3"/>
        <v>OK</v>
      </c>
      <c r="M106" s="29"/>
      <c r="N106" s="34"/>
      <c r="O106" s="30"/>
      <c r="P106" s="31"/>
      <c r="Q106" s="31"/>
      <c r="R106" s="33"/>
      <c r="S106" s="32"/>
      <c r="T106" s="30"/>
      <c r="U106" s="30"/>
      <c r="V106" s="30"/>
      <c r="W106" s="30"/>
      <c r="X106" s="30"/>
      <c r="Y106" s="31"/>
      <c r="Z106" s="31"/>
      <c r="AA106" s="31"/>
      <c r="AB106" s="31"/>
      <c r="AC106" s="31"/>
      <c r="AD106" s="31"/>
    </row>
    <row r="107" spans="1:30" ht="39.950000000000003" customHeight="1" x14ac:dyDescent="0.25">
      <c r="A107" s="39">
        <v>125</v>
      </c>
      <c r="B107" s="40" t="s">
        <v>146</v>
      </c>
      <c r="C107" s="44" t="s">
        <v>374</v>
      </c>
      <c r="D107" s="51" t="s">
        <v>375</v>
      </c>
      <c r="E107" s="46" t="s">
        <v>57</v>
      </c>
      <c r="F107" s="46" t="s">
        <v>376</v>
      </c>
      <c r="G107" s="38" t="s">
        <v>32</v>
      </c>
      <c r="H107" s="46" t="s">
        <v>196</v>
      </c>
      <c r="I107" s="27">
        <v>7999.99</v>
      </c>
      <c r="J107" s="8"/>
      <c r="K107" s="13">
        <f t="shared" si="2"/>
        <v>0</v>
      </c>
      <c r="L107" s="14" t="str">
        <f t="shared" si="3"/>
        <v>OK</v>
      </c>
      <c r="M107" s="29"/>
      <c r="N107" s="34"/>
      <c r="O107" s="30"/>
      <c r="P107" s="31"/>
      <c r="Q107" s="31"/>
      <c r="R107" s="33"/>
      <c r="S107" s="32"/>
      <c r="T107" s="30"/>
      <c r="U107" s="30"/>
      <c r="V107" s="30"/>
      <c r="W107" s="30"/>
      <c r="X107" s="30"/>
      <c r="Y107" s="31"/>
      <c r="Z107" s="31"/>
      <c r="AA107" s="31"/>
      <c r="AB107" s="31"/>
      <c r="AC107" s="31"/>
      <c r="AD107" s="31"/>
    </row>
    <row r="108" spans="1:30" ht="39.950000000000003" customHeight="1" x14ac:dyDescent="0.25">
      <c r="A108" s="39">
        <v>126</v>
      </c>
      <c r="B108" s="40" t="s">
        <v>146</v>
      </c>
      <c r="C108" s="44" t="s">
        <v>377</v>
      </c>
      <c r="D108" s="45" t="s">
        <v>378</v>
      </c>
      <c r="E108" s="46" t="s">
        <v>57</v>
      </c>
      <c r="F108" s="46" t="s">
        <v>376</v>
      </c>
      <c r="G108" s="38" t="s">
        <v>32</v>
      </c>
      <c r="H108" s="46" t="s">
        <v>196</v>
      </c>
      <c r="I108" s="27">
        <v>9400</v>
      </c>
      <c r="J108" s="8"/>
      <c r="K108" s="13">
        <f t="shared" si="2"/>
        <v>0</v>
      </c>
      <c r="L108" s="14" t="str">
        <f t="shared" si="3"/>
        <v>OK</v>
      </c>
      <c r="M108" s="29"/>
      <c r="N108" s="34"/>
      <c r="O108" s="30"/>
      <c r="P108" s="31"/>
      <c r="Q108" s="31"/>
      <c r="R108" s="33"/>
      <c r="S108" s="32"/>
      <c r="T108" s="30"/>
      <c r="U108" s="30"/>
      <c r="V108" s="30"/>
      <c r="W108" s="30"/>
      <c r="X108" s="30"/>
      <c r="Y108" s="31"/>
      <c r="Z108" s="31"/>
      <c r="AA108" s="31"/>
      <c r="AB108" s="31"/>
      <c r="AC108" s="31"/>
      <c r="AD108" s="31"/>
    </row>
    <row r="109" spans="1:30" ht="39.950000000000003" customHeight="1" x14ac:dyDescent="0.25">
      <c r="A109" s="39">
        <v>127</v>
      </c>
      <c r="B109" s="40" t="s">
        <v>42</v>
      </c>
      <c r="C109" s="44" t="s">
        <v>379</v>
      </c>
      <c r="D109" s="45" t="s">
        <v>380</v>
      </c>
      <c r="E109" s="37" t="s">
        <v>381</v>
      </c>
      <c r="F109" s="38" t="s">
        <v>382</v>
      </c>
      <c r="G109" s="38" t="s">
        <v>32</v>
      </c>
      <c r="H109" s="38" t="s">
        <v>20</v>
      </c>
      <c r="I109" s="27">
        <v>479</v>
      </c>
      <c r="J109" s="8"/>
      <c r="K109" s="13">
        <f t="shared" si="2"/>
        <v>0</v>
      </c>
      <c r="L109" s="14" t="str">
        <f t="shared" si="3"/>
        <v>OK</v>
      </c>
      <c r="M109" s="29"/>
      <c r="N109" s="34"/>
      <c r="O109" s="30"/>
      <c r="P109" s="31"/>
      <c r="Q109" s="31"/>
      <c r="R109" s="33"/>
      <c r="S109" s="32"/>
      <c r="T109" s="30"/>
      <c r="U109" s="30"/>
      <c r="V109" s="30"/>
      <c r="W109" s="30"/>
      <c r="X109" s="30"/>
      <c r="Y109" s="31"/>
      <c r="Z109" s="31"/>
      <c r="AA109" s="31"/>
      <c r="AB109" s="31"/>
      <c r="AC109" s="31"/>
      <c r="AD109" s="31"/>
    </row>
    <row r="110" spans="1:30" ht="39.950000000000003" customHeight="1" x14ac:dyDescent="0.25">
      <c r="A110" s="39">
        <v>129</v>
      </c>
      <c r="B110" s="40" t="s">
        <v>81</v>
      </c>
      <c r="C110" s="44" t="s">
        <v>383</v>
      </c>
      <c r="D110" s="45" t="s">
        <v>384</v>
      </c>
      <c r="E110" s="46" t="s">
        <v>385</v>
      </c>
      <c r="F110" s="46" t="s">
        <v>386</v>
      </c>
      <c r="G110" s="38" t="s">
        <v>32</v>
      </c>
      <c r="H110" s="46" t="s">
        <v>76</v>
      </c>
      <c r="I110" s="27">
        <v>500.42</v>
      </c>
      <c r="J110" s="8"/>
      <c r="K110" s="13">
        <f t="shared" si="2"/>
        <v>0</v>
      </c>
      <c r="L110" s="14" t="str">
        <f t="shared" si="3"/>
        <v>OK</v>
      </c>
      <c r="M110" s="29"/>
      <c r="N110" s="34"/>
      <c r="O110" s="30"/>
      <c r="P110" s="31"/>
      <c r="Q110" s="31"/>
      <c r="R110" s="33"/>
      <c r="S110" s="32"/>
      <c r="T110" s="30"/>
      <c r="U110" s="30"/>
      <c r="V110" s="30"/>
      <c r="W110" s="30"/>
      <c r="X110" s="30"/>
      <c r="Y110" s="31"/>
      <c r="Z110" s="31"/>
      <c r="AA110" s="31"/>
      <c r="AB110" s="31"/>
      <c r="AC110" s="31"/>
      <c r="AD110" s="31"/>
    </row>
    <row r="111" spans="1:30" ht="39.950000000000003" customHeight="1" x14ac:dyDescent="0.25">
      <c r="A111" s="39">
        <v>130</v>
      </c>
      <c r="B111" s="40" t="s">
        <v>50</v>
      </c>
      <c r="C111" s="62" t="s">
        <v>387</v>
      </c>
      <c r="D111" s="63" t="s">
        <v>388</v>
      </c>
      <c r="E111" s="43" t="s">
        <v>187</v>
      </c>
      <c r="F111" s="46" t="s">
        <v>389</v>
      </c>
      <c r="G111" s="38" t="s">
        <v>32</v>
      </c>
      <c r="H111" s="46" t="s">
        <v>76</v>
      </c>
      <c r="I111" s="27">
        <v>730</v>
      </c>
      <c r="J111" s="8"/>
      <c r="K111" s="13">
        <f t="shared" si="2"/>
        <v>0</v>
      </c>
      <c r="L111" s="14" t="str">
        <f t="shared" si="3"/>
        <v>OK</v>
      </c>
      <c r="M111" s="29"/>
      <c r="N111" s="34"/>
      <c r="O111" s="30"/>
      <c r="P111" s="31"/>
      <c r="Q111" s="31"/>
      <c r="R111" s="33"/>
      <c r="S111" s="32"/>
      <c r="T111" s="30"/>
      <c r="U111" s="30"/>
      <c r="V111" s="30"/>
      <c r="W111" s="30"/>
      <c r="X111" s="30"/>
      <c r="Y111" s="31"/>
      <c r="Z111" s="31"/>
      <c r="AA111" s="31"/>
      <c r="AB111" s="31"/>
      <c r="AC111" s="31"/>
      <c r="AD111" s="31"/>
    </row>
    <row r="112" spans="1:30" ht="39.950000000000003" customHeight="1" x14ac:dyDescent="0.25">
      <c r="A112" s="39">
        <v>131</v>
      </c>
      <c r="B112" s="40" t="s">
        <v>50</v>
      </c>
      <c r="C112" s="44" t="s">
        <v>390</v>
      </c>
      <c r="D112" s="45" t="s">
        <v>391</v>
      </c>
      <c r="E112" s="37" t="s">
        <v>174</v>
      </c>
      <c r="F112" s="38" t="s">
        <v>392</v>
      </c>
      <c r="G112" s="38" t="s">
        <v>32</v>
      </c>
      <c r="H112" s="38" t="s">
        <v>16</v>
      </c>
      <c r="I112" s="27">
        <v>11498</v>
      </c>
      <c r="J112" s="8"/>
      <c r="K112" s="13">
        <f t="shared" si="2"/>
        <v>0</v>
      </c>
      <c r="L112" s="14" t="str">
        <f t="shared" si="3"/>
        <v>OK</v>
      </c>
      <c r="M112" s="29"/>
      <c r="N112" s="34"/>
      <c r="O112" s="30"/>
      <c r="P112" s="31"/>
      <c r="Q112" s="31"/>
      <c r="R112" s="33"/>
      <c r="S112" s="32"/>
      <c r="T112" s="30"/>
      <c r="U112" s="30"/>
      <c r="V112" s="30"/>
      <c r="W112" s="30"/>
      <c r="X112" s="30"/>
      <c r="Y112" s="31"/>
      <c r="Z112" s="31"/>
      <c r="AA112" s="31"/>
      <c r="AB112" s="31"/>
      <c r="AC112" s="31"/>
      <c r="AD112" s="31"/>
    </row>
    <row r="113" spans="1:30" ht="39.950000000000003" customHeight="1" x14ac:dyDescent="0.25">
      <c r="A113" s="39">
        <v>132</v>
      </c>
      <c r="B113" s="40" t="s">
        <v>146</v>
      </c>
      <c r="C113" s="44" t="s">
        <v>393</v>
      </c>
      <c r="D113" s="45" t="s">
        <v>394</v>
      </c>
      <c r="E113" s="37" t="s">
        <v>187</v>
      </c>
      <c r="F113" s="38" t="s">
        <v>294</v>
      </c>
      <c r="G113" s="38" t="s">
        <v>32</v>
      </c>
      <c r="H113" s="38" t="s">
        <v>46</v>
      </c>
      <c r="I113" s="27">
        <v>2200</v>
      </c>
      <c r="J113" s="8"/>
      <c r="K113" s="13">
        <f t="shared" si="2"/>
        <v>0</v>
      </c>
      <c r="L113" s="14" t="str">
        <f t="shared" si="3"/>
        <v>OK</v>
      </c>
      <c r="M113" s="29"/>
      <c r="N113" s="34"/>
      <c r="O113" s="30"/>
      <c r="P113" s="31"/>
      <c r="Q113" s="31"/>
      <c r="R113" s="33"/>
      <c r="S113" s="32"/>
      <c r="T113" s="30"/>
      <c r="U113" s="30"/>
      <c r="V113" s="30"/>
      <c r="W113" s="30"/>
      <c r="X113" s="30"/>
      <c r="Y113" s="31"/>
      <c r="Z113" s="31"/>
      <c r="AA113" s="31"/>
      <c r="AB113" s="31"/>
      <c r="AC113" s="31"/>
      <c r="AD113" s="31"/>
    </row>
    <row r="114" spans="1:30" ht="39.950000000000003" customHeight="1" x14ac:dyDescent="0.25">
      <c r="A114" s="39">
        <v>133</v>
      </c>
      <c r="B114" s="40" t="s">
        <v>66</v>
      </c>
      <c r="C114" s="52" t="s">
        <v>395</v>
      </c>
      <c r="D114" s="53" t="s">
        <v>396</v>
      </c>
      <c r="E114" s="49">
        <v>2401</v>
      </c>
      <c r="F114" s="49" t="s">
        <v>397</v>
      </c>
      <c r="G114" s="38" t="s">
        <v>32</v>
      </c>
      <c r="H114" s="38" t="s">
        <v>46</v>
      </c>
      <c r="I114" s="27">
        <v>4731.21</v>
      </c>
      <c r="J114" s="8"/>
      <c r="K114" s="13">
        <f t="shared" si="2"/>
        <v>0</v>
      </c>
      <c r="L114" s="14" t="str">
        <f t="shared" si="3"/>
        <v>OK</v>
      </c>
      <c r="M114" s="29"/>
      <c r="N114" s="34"/>
      <c r="O114" s="30"/>
      <c r="P114" s="31"/>
      <c r="Q114" s="31"/>
      <c r="R114" s="33"/>
      <c r="S114" s="32"/>
      <c r="T114" s="30"/>
      <c r="U114" s="30"/>
      <c r="V114" s="30"/>
      <c r="W114" s="30"/>
      <c r="X114" s="30"/>
      <c r="Y114" s="31"/>
      <c r="Z114" s="31"/>
      <c r="AA114" s="31"/>
      <c r="AB114" s="31"/>
      <c r="AC114" s="31"/>
      <c r="AD114" s="31"/>
    </row>
    <row r="115" spans="1:30" ht="39.950000000000003" customHeight="1" x14ac:dyDescent="0.25">
      <c r="A115" s="39">
        <v>134</v>
      </c>
      <c r="B115" s="40" t="s">
        <v>19</v>
      </c>
      <c r="C115" s="41" t="s">
        <v>398</v>
      </c>
      <c r="D115" s="42" t="s">
        <v>399</v>
      </c>
      <c r="E115" s="37" t="s">
        <v>233</v>
      </c>
      <c r="F115" s="64" t="s">
        <v>400</v>
      </c>
      <c r="G115" s="38" t="s">
        <v>32</v>
      </c>
      <c r="H115" s="38" t="s">
        <v>46</v>
      </c>
      <c r="I115" s="27">
        <v>4340</v>
      </c>
      <c r="J115" s="8"/>
      <c r="K115" s="13">
        <f t="shared" si="2"/>
        <v>0</v>
      </c>
      <c r="L115" s="14" t="str">
        <f t="shared" si="3"/>
        <v>OK</v>
      </c>
      <c r="M115" s="29"/>
      <c r="N115" s="34"/>
      <c r="O115" s="30"/>
      <c r="P115" s="31"/>
      <c r="Q115" s="31"/>
      <c r="R115" s="33"/>
      <c r="S115" s="32"/>
      <c r="T115" s="30"/>
      <c r="U115" s="30"/>
      <c r="V115" s="30"/>
      <c r="W115" s="30"/>
      <c r="X115" s="30"/>
      <c r="Y115" s="31"/>
      <c r="Z115" s="31"/>
      <c r="AA115" s="31"/>
      <c r="AB115" s="31"/>
      <c r="AC115" s="31"/>
      <c r="AD115" s="31"/>
    </row>
    <row r="116" spans="1:30" ht="39.950000000000003" customHeight="1" x14ac:dyDescent="0.25">
      <c r="A116" s="39">
        <v>135</v>
      </c>
      <c r="B116" s="40" t="s">
        <v>88</v>
      </c>
      <c r="C116" s="44" t="s">
        <v>401</v>
      </c>
      <c r="D116" s="45" t="s">
        <v>402</v>
      </c>
      <c r="E116" s="43" t="s">
        <v>57</v>
      </c>
      <c r="F116" s="54">
        <v>12360053</v>
      </c>
      <c r="G116" s="38" t="s">
        <v>32</v>
      </c>
      <c r="H116" s="38">
        <v>44905233</v>
      </c>
      <c r="I116" s="27">
        <v>3500</v>
      </c>
      <c r="J116" s="8"/>
      <c r="K116" s="13">
        <f t="shared" si="2"/>
        <v>0</v>
      </c>
      <c r="L116" s="14" t="str">
        <f t="shared" si="3"/>
        <v>OK</v>
      </c>
      <c r="M116" s="29"/>
      <c r="N116" s="34"/>
      <c r="O116" s="30"/>
      <c r="P116" s="31"/>
      <c r="Q116" s="31"/>
      <c r="R116" s="33"/>
      <c r="S116" s="32"/>
      <c r="T116" s="30"/>
      <c r="U116" s="30"/>
      <c r="V116" s="30"/>
      <c r="W116" s="30"/>
      <c r="X116" s="30"/>
      <c r="Y116" s="31"/>
      <c r="Z116" s="31"/>
      <c r="AA116" s="31"/>
      <c r="AB116" s="31"/>
      <c r="AC116" s="31"/>
      <c r="AD116" s="31"/>
    </row>
    <row r="117" spans="1:30" ht="39.950000000000003" customHeight="1" x14ac:dyDescent="0.25">
      <c r="A117" s="39">
        <v>136</v>
      </c>
      <c r="B117" s="40" t="s">
        <v>19</v>
      </c>
      <c r="C117" s="44" t="s">
        <v>403</v>
      </c>
      <c r="D117" s="45" t="s">
        <v>404</v>
      </c>
      <c r="E117" s="43" t="s">
        <v>57</v>
      </c>
      <c r="F117" s="54">
        <v>114332019</v>
      </c>
      <c r="G117" s="38" t="s">
        <v>32</v>
      </c>
      <c r="H117" s="38">
        <v>44905233</v>
      </c>
      <c r="I117" s="27">
        <v>4990</v>
      </c>
      <c r="J117" s="8"/>
      <c r="K117" s="13">
        <f t="shared" si="2"/>
        <v>0</v>
      </c>
      <c r="L117" s="14" t="str">
        <f t="shared" si="3"/>
        <v>OK</v>
      </c>
      <c r="M117" s="29"/>
      <c r="N117" s="34"/>
      <c r="O117" s="30"/>
      <c r="P117" s="31"/>
      <c r="Q117" s="31"/>
      <c r="R117" s="33"/>
      <c r="S117" s="32"/>
      <c r="T117" s="30"/>
      <c r="U117" s="30"/>
      <c r="V117" s="30"/>
      <c r="W117" s="30"/>
      <c r="X117" s="30"/>
      <c r="Y117" s="31"/>
      <c r="Z117" s="31"/>
      <c r="AA117" s="31"/>
      <c r="AB117" s="31"/>
      <c r="AC117" s="31"/>
      <c r="AD117" s="31"/>
    </row>
    <row r="118" spans="1:30" ht="39.950000000000003" customHeight="1" x14ac:dyDescent="0.25">
      <c r="A118" s="39">
        <v>137</v>
      </c>
      <c r="B118" s="40" t="s">
        <v>365</v>
      </c>
      <c r="C118" s="44" t="s">
        <v>405</v>
      </c>
      <c r="D118" s="45" t="s">
        <v>406</v>
      </c>
      <c r="E118" s="46" t="s">
        <v>237</v>
      </c>
      <c r="F118" s="46" t="s">
        <v>407</v>
      </c>
      <c r="G118" s="38" t="s">
        <v>32</v>
      </c>
      <c r="H118" s="46" t="s">
        <v>46</v>
      </c>
      <c r="I118" s="27">
        <v>7000</v>
      </c>
      <c r="J118" s="8"/>
      <c r="K118" s="13">
        <f t="shared" si="2"/>
        <v>0</v>
      </c>
      <c r="L118" s="14" t="str">
        <f t="shared" si="3"/>
        <v>OK</v>
      </c>
      <c r="M118" s="29"/>
      <c r="N118" s="34"/>
      <c r="O118" s="30"/>
      <c r="P118" s="31"/>
      <c r="Q118" s="31"/>
      <c r="R118" s="33"/>
      <c r="S118" s="32"/>
      <c r="T118" s="30"/>
      <c r="U118" s="30"/>
      <c r="V118" s="30"/>
      <c r="W118" s="30"/>
      <c r="X118" s="30"/>
      <c r="Y118" s="31"/>
      <c r="Z118" s="31"/>
      <c r="AA118" s="31"/>
      <c r="AB118" s="31"/>
      <c r="AC118" s="31"/>
      <c r="AD118" s="31"/>
    </row>
    <row r="119" spans="1:30" ht="39.950000000000003" customHeight="1" x14ac:dyDescent="0.25">
      <c r="A119" s="39">
        <v>138</v>
      </c>
      <c r="B119" s="40" t="s">
        <v>88</v>
      </c>
      <c r="C119" s="44" t="s">
        <v>408</v>
      </c>
      <c r="D119" s="45" t="s">
        <v>409</v>
      </c>
      <c r="E119" s="43" t="s">
        <v>57</v>
      </c>
      <c r="F119" s="54">
        <v>114332024</v>
      </c>
      <c r="G119" s="38" t="s">
        <v>32</v>
      </c>
      <c r="H119" s="38">
        <v>44905233</v>
      </c>
      <c r="I119" s="27">
        <v>2720</v>
      </c>
      <c r="J119" s="8"/>
      <c r="K119" s="13">
        <f t="shared" si="2"/>
        <v>0</v>
      </c>
      <c r="L119" s="14" t="str">
        <f t="shared" si="3"/>
        <v>OK</v>
      </c>
      <c r="M119" s="29"/>
      <c r="N119" s="34"/>
      <c r="O119" s="30"/>
      <c r="P119" s="31"/>
      <c r="Q119" s="31"/>
      <c r="R119" s="33"/>
      <c r="S119" s="32"/>
      <c r="T119" s="30"/>
      <c r="U119" s="30"/>
      <c r="V119" s="30"/>
      <c r="W119" s="30"/>
      <c r="X119" s="30"/>
      <c r="Y119" s="31"/>
      <c r="Z119" s="31"/>
      <c r="AA119" s="31"/>
      <c r="AB119" s="31"/>
      <c r="AC119" s="31"/>
      <c r="AD119" s="31"/>
    </row>
    <row r="120" spans="1:30" ht="39.950000000000003" customHeight="1" x14ac:dyDescent="0.25">
      <c r="A120" s="39">
        <v>139</v>
      </c>
      <c r="B120" s="40" t="s">
        <v>50</v>
      </c>
      <c r="C120" s="41" t="s">
        <v>410</v>
      </c>
      <c r="D120" s="42" t="s">
        <v>411</v>
      </c>
      <c r="E120" s="37" t="s">
        <v>233</v>
      </c>
      <c r="F120" s="64" t="s">
        <v>412</v>
      </c>
      <c r="G120" s="38" t="s">
        <v>32</v>
      </c>
      <c r="H120" s="38" t="s">
        <v>46</v>
      </c>
      <c r="I120" s="27">
        <v>1970</v>
      </c>
      <c r="J120" s="8"/>
      <c r="K120" s="13">
        <f t="shared" si="2"/>
        <v>0</v>
      </c>
      <c r="L120" s="14" t="str">
        <f t="shared" si="3"/>
        <v>OK</v>
      </c>
      <c r="M120" s="29"/>
      <c r="N120" s="34"/>
      <c r="O120" s="30"/>
      <c r="P120" s="31"/>
      <c r="Q120" s="31"/>
      <c r="R120" s="33"/>
      <c r="S120" s="32"/>
      <c r="T120" s="30"/>
      <c r="U120" s="30"/>
      <c r="V120" s="30"/>
      <c r="W120" s="30"/>
      <c r="X120" s="30"/>
      <c r="Y120" s="31"/>
      <c r="Z120" s="31"/>
      <c r="AA120" s="31"/>
      <c r="AB120" s="31"/>
      <c r="AC120" s="31"/>
      <c r="AD120" s="31"/>
    </row>
    <row r="121" spans="1:30" ht="39.950000000000003" customHeight="1" x14ac:dyDescent="0.25">
      <c r="A121" s="39">
        <v>140</v>
      </c>
      <c r="B121" s="40" t="s">
        <v>19</v>
      </c>
      <c r="C121" s="50" t="s">
        <v>413</v>
      </c>
      <c r="D121" s="51" t="s">
        <v>414</v>
      </c>
      <c r="E121" s="37" t="s">
        <v>233</v>
      </c>
      <c r="F121" s="38" t="s">
        <v>412</v>
      </c>
      <c r="G121" s="38" t="s">
        <v>32</v>
      </c>
      <c r="H121" s="38" t="s">
        <v>46</v>
      </c>
      <c r="I121" s="27">
        <v>5099</v>
      </c>
      <c r="J121" s="8"/>
      <c r="K121" s="13">
        <f t="shared" si="2"/>
        <v>0</v>
      </c>
      <c r="L121" s="14" t="str">
        <f t="shared" si="3"/>
        <v>OK</v>
      </c>
      <c r="M121" s="29"/>
      <c r="N121" s="34"/>
      <c r="O121" s="30"/>
      <c r="P121" s="31"/>
      <c r="Q121" s="31"/>
      <c r="R121" s="33"/>
      <c r="S121" s="32"/>
      <c r="T121" s="30"/>
      <c r="U121" s="30"/>
      <c r="V121" s="30"/>
      <c r="W121" s="30"/>
      <c r="X121" s="30"/>
      <c r="Y121" s="31"/>
      <c r="Z121" s="31"/>
      <c r="AA121" s="31"/>
      <c r="AB121" s="31"/>
      <c r="AC121" s="31"/>
      <c r="AD121" s="31"/>
    </row>
    <row r="122" spans="1:30" ht="39.950000000000003" customHeight="1" x14ac:dyDescent="0.25">
      <c r="A122" s="39">
        <v>141</v>
      </c>
      <c r="B122" s="40" t="s">
        <v>181</v>
      </c>
      <c r="C122" s="65" t="s">
        <v>415</v>
      </c>
      <c r="D122" s="51" t="s">
        <v>416</v>
      </c>
      <c r="E122" s="37" t="s">
        <v>233</v>
      </c>
      <c r="F122" s="38" t="s">
        <v>412</v>
      </c>
      <c r="G122" s="38" t="s">
        <v>32</v>
      </c>
      <c r="H122" s="38" t="s">
        <v>46</v>
      </c>
      <c r="I122" s="27">
        <v>1875</v>
      </c>
      <c r="J122" s="8"/>
      <c r="K122" s="13">
        <f t="shared" si="2"/>
        <v>0</v>
      </c>
      <c r="L122" s="14" t="str">
        <f t="shared" si="3"/>
        <v>OK</v>
      </c>
      <c r="M122" s="29"/>
      <c r="N122" s="34"/>
      <c r="O122" s="30"/>
      <c r="P122" s="31"/>
      <c r="Q122" s="31"/>
      <c r="R122" s="33"/>
      <c r="S122" s="32"/>
      <c r="T122" s="30"/>
      <c r="U122" s="30"/>
      <c r="V122" s="30"/>
      <c r="W122" s="30"/>
      <c r="X122" s="30"/>
      <c r="Y122" s="31"/>
      <c r="Z122" s="31"/>
      <c r="AA122" s="31"/>
      <c r="AB122" s="31"/>
      <c r="AC122" s="31"/>
      <c r="AD122" s="31"/>
    </row>
    <row r="123" spans="1:30" ht="39.950000000000003" customHeight="1" x14ac:dyDescent="0.25">
      <c r="A123" s="39">
        <v>142</v>
      </c>
      <c r="B123" s="40" t="s">
        <v>81</v>
      </c>
      <c r="C123" s="44" t="s">
        <v>417</v>
      </c>
      <c r="D123" s="45" t="s">
        <v>418</v>
      </c>
      <c r="E123" s="46" t="s">
        <v>419</v>
      </c>
      <c r="F123" s="46" t="s">
        <v>420</v>
      </c>
      <c r="G123" s="38" t="s">
        <v>32</v>
      </c>
      <c r="H123" s="46" t="s">
        <v>76</v>
      </c>
      <c r="I123" s="27">
        <v>1289.94</v>
      </c>
      <c r="J123" s="8"/>
      <c r="K123" s="13">
        <f t="shared" si="2"/>
        <v>0</v>
      </c>
      <c r="L123" s="14" t="str">
        <f t="shared" si="3"/>
        <v>OK</v>
      </c>
      <c r="M123" s="29"/>
      <c r="N123" s="34"/>
      <c r="O123" s="30"/>
      <c r="P123" s="31"/>
      <c r="Q123" s="31"/>
      <c r="R123" s="33"/>
      <c r="S123" s="32"/>
      <c r="T123" s="30"/>
      <c r="U123" s="30"/>
      <c r="V123" s="30"/>
      <c r="W123" s="30"/>
      <c r="X123" s="30"/>
      <c r="Y123" s="31"/>
      <c r="Z123" s="31"/>
      <c r="AA123" s="31"/>
      <c r="AB123" s="31"/>
      <c r="AC123" s="31"/>
      <c r="AD123" s="31"/>
    </row>
    <row r="124" spans="1:30" ht="39.950000000000003" customHeight="1" x14ac:dyDescent="0.25">
      <c r="A124" s="39">
        <v>143</v>
      </c>
      <c r="B124" s="40" t="s">
        <v>81</v>
      </c>
      <c r="C124" s="44" t="s">
        <v>421</v>
      </c>
      <c r="D124" s="45" t="s">
        <v>422</v>
      </c>
      <c r="E124" s="46" t="s">
        <v>419</v>
      </c>
      <c r="F124" s="46" t="s">
        <v>420</v>
      </c>
      <c r="G124" s="38" t="s">
        <v>32</v>
      </c>
      <c r="H124" s="46" t="s">
        <v>76</v>
      </c>
      <c r="I124" s="27">
        <v>387.82</v>
      </c>
      <c r="J124" s="8"/>
      <c r="K124" s="13">
        <f t="shared" si="2"/>
        <v>0</v>
      </c>
      <c r="L124" s="14" t="str">
        <f t="shared" si="3"/>
        <v>OK</v>
      </c>
      <c r="M124" s="29"/>
      <c r="N124" s="34"/>
      <c r="O124" s="30"/>
      <c r="P124" s="31"/>
      <c r="Q124" s="31"/>
      <c r="R124" s="33"/>
      <c r="S124" s="32"/>
      <c r="T124" s="30"/>
      <c r="U124" s="30"/>
      <c r="V124" s="30"/>
      <c r="W124" s="30"/>
      <c r="X124" s="30"/>
      <c r="Y124" s="31"/>
      <c r="Z124" s="31"/>
      <c r="AA124" s="31"/>
      <c r="AB124" s="31"/>
      <c r="AC124" s="31"/>
      <c r="AD124" s="31"/>
    </row>
    <row r="125" spans="1:30" ht="39.950000000000003" customHeight="1" x14ac:dyDescent="0.25">
      <c r="A125" s="39">
        <v>145</v>
      </c>
      <c r="B125" s="40" t="s">
        <v>121</v>
      </c>
      <c r="C125" s="44" t="s">
        <v>423</v>
      </c>
      <c r="D125" s="45" t="s">
        <v>424</v>
      </c>
      <c r="E125" s="46" t="s">
        <v>119</v>
      </c>
      <c r="F125" s="46" t="s">
        <v>120</v>
      </c>
      <c r="G125" s="38" t="s">
        <v>32</v>
      </c>
      <c r="H125" s="46" t="s">
        <v>46</v>
      </c>
      <c r="I125" s="27">
        <v>5100</v>
      </c>
      <c r="J125" s="8"/>
      <c r="K125" s="13">
        <f t="shared" si="2"/>
        <v>0</v>
      </c>
      <c r="L125" s="14" t="str">
        <f t="shared" si="3"/>
        <v>OK</v>
      </c>
      <c r="M125" s="29"/>
      <c r="N125" s="34"/>
      <c r="O125" s="30"/>
      <c r="P125" s="31"/>
      <c r="Q125" s="31"/>
      <c r="R125" s="33"/>
      <c r="S125" s="32"/>
      <c r="T125" s="30"/>
      <c r="U125" s="30"/>
      <c r="V125" s="30"/>
      <c r="W125" s="30"/>
      <c r="X125" s="30"/>
      <c r="Y125" s="31"/>
      <c r="Z125" s="31"/>
      <c r="AA125" s="31"/>
      <c r="AB125" s="31"/>
      <c r="AC125" s="31"/>
      <c r="AD125" s="31"/>
    </row>
    <row r="126" spans="1:30" ht="39.950000000000003" customHeight="1" x14ac:dyDescent="0.25">
      <c r="A126" s="39">
        <v>146</v>
      </c>
      <c r="B126" s="40" t="s">
        <v>81</v>
      </c>
      <c r="C126" s="35" t="s">
        <v>425</v>
      </c>
      <c r="D126" s="45" t="s">
        <v>426</v>
      </c>
      <c r="E126" s="37" t="s">
        <v>427</v>
      </c>
      <c r="F126" s="38" t="s">
        <v>428</v>
      </c>
      <c r="G126" s="38" t="s">
        <v>32</v>
      </c>
      <c r="H126" s="38" t="s">
        <v>163</v>
      </c>
      <c r="I126" s="27">
        <v>338.6</v>
      </c>
      <c r="J126" s="8"/>
      <c r="K126" s="13">
        <f t="shared" si="2"/>
        <v>0</v>
      </c>
      <c r="L126" s="14" t="str">
        <f t="shared" si="3"/>
        <v>OK</v>
      </c>
      <c r="M126" s="29"/>
      <c r="N126" s="34"/>
      <c r="O126" s="30"/>
      <c r="P126" s="31"/>
      <c r="Q126" s="31"/>
      <c r="R126" s="33"/>
      <c r="S126" s="32"/>
      <c r="T126" s="30"/>
      <c r="U126" s="30"/>
      <c r="V126" s="30"/>
      <c r="W126" s="30"/>
      <c r="X126" s="30"/>
      <c r="Y126" s="31"/>
      <c r="Z126" s="31"/>
      <c r="AA126" s="31"/>
      <c r="AB126" s="31"/>
      <c r="AC126" s="31"/>
      <c r="AD126" s="31"/>
    </row>
    <row r="127" spans="1:30" ht="39.950000000000003" customHeight="1" x14ac:dyDescent="0.25">
      <c r="A127" s="39">
        <v>147</v>
      </c>
      <c r="B127" s="40" t="s">
        <v>121</v>
      </c>
      <c r="C127" s="35" t="s">
        <v>429</v>
      </c>
      <c r="D127" s="36" t="s">
        <v>430</v>
      </c>
      <c r="E127" s="37" t="s">
        <v>124</v>
      </c>
      <c r="F127" s="38" t="s">
        <v>431</v>
      </c>
      <c r="G127" s="38" t="s">
        <v>32</v>
      </c>
      <c r="H127" s="38" t="s">
        <v>46</v>
      </c>
      <c r="I127" s="27">
        <v>130</v>
      </c>
      <c r="J127" s="8"/>
      <c r="K127" s="13">
        <f t="shared" si="2"/>
        <v>0</v>
      </c>
      <c r="L127" s="14" t="str">
        <f t="shared" si="3"/>
        <v>OK</v>
      </c>
      <c r="M127" s="29"/>
      <c r="N127" s="34"/>
      <c r="O127" s="30"/>
      <c r="P127" s="31"/>
      <c r="Q127" s="31"/>
      <c r="R127" s="33"/>
      <c r="S127" s="32"/>
      <c r="T127" s="30"/>
      <c r="U127" s="30"/>
      <c r="V127" s="30"/>
      <c r="W127" s="30"/>
      <c r="X127" s="30"/>
      <c r="Y127" s="31"/>
      <c r="Z127" s="31"/>
      <c r="AA127" s="31"/>
      <c r="AB127" s="31"/>
      <c r="AC127" s="31"/>
      <c r="AD127" s="31"/>
    </row>
    <row r="128" spans="1:30" ht="39.950000000000003" customHeight="1" x14ac:dyDescent="0.25">
      <c r="A128" s="39">
        <v>150</v>
      </c>
      <c r="B128" s="40" t="s">
        <v>81</v>
      </c>
      <c r="C128" s="57" t="s">
        <v>432</v>
      </c>
      <c r="D128" s="58" t="s">
        <v>433</v>
      </c>
      <c r="E128" s="37" t="s">
        <v>434</v>
      </c>
      <c r="F128" s="46" t="s">
        <v>435</v>
      </c>
      <c r="G128" s="38" t="s">
        <v>32</v>
      </c>
      <c r="H128" s="46" t="s">
        <v>163</v>
      </c>
      <c r="I128" s="27">
        <v>549.99</v>
      </c>
      <c r="J128" s="8"/>
      <c r="K128" s="13">
        <f t="shared" si="2"/>
        <v>0</v>
      </c>
      <c r="L128" s="14" t="str">
        <f t="shared" si="3"/>
        <v>OK</v>
      </c>
      <c r="M128" s="29"/>
      <c r="N128" s="34"/>
      <c r="O128" s="30"/>
      <c r="P128" s="31"/>
      <c r="Q128" s="31"/>
      <c r="R128" s="33"/>
      <c r="S128" s="32"/>
      <c r="T128" s="30"/>
      <c r="U128" s="30"/>
      <c r="V128" s="30"/>
      <c r="W128" s="30"/>
      <c r="X128" s="30"/>
      <c r="Y128" s="31"/>
      <c r="Z128" s="31"/>
      <c r="AA128" s="31"/>
      <c r="AB128" s="31"/>
      <c r="AC128" s="31"/>
      <c r="AD128" s="31"/>
    </row>
    <row r="129" spans="1:30" ht="39.950000000000003" customHeight="1" x14ac:dyDescent="0.25">
      <c r="A129" s="39">
        <v>152</v>
      </c>
      <c r="B129" s="40" t="s">
        <v>81</v>
      </c>
      <c r="C129" s="44" t="s">
        <v>436</v>
      </c>
      <c r="D129" s="45" t="s">
        <v>437</v>
      </c>
      <c r="E129" s="43" t="s">
        <v>287</v>
      </c>
      <c r="F129" s="54" t="s">
        <v>386</v>
      </c>
      <c r="G129" s="38" t="s">
        <v>32</v>
      </c>
      <c r="H129" s="38">
        <v>44905233</v>
      </c>
      <c r="I129" s="27">
        <v>1354.16</v>
      </c>
      <c r="J129" s="8"/>
      <c r="K129" s="13">
        <f t="shared" si="2"/>
        <v>0</v>
      </c>
      <c r="L129" s="14" t="str">
        <f t="shared" si="3"/>
        <v>OK</v>
      </c>
      <c r="M129" s="29"/>
      <c r="N129" s="34"/>
      <c r="O129" s="30"/>
      <c r="P129" s="31"/>
      <c r="Q129" s="31"/>
      <c r="R129" s="33"/>
      <c r="S129" s="32"/>
      <c r="T129" s="30"/>
      <c r="U129" s="30"/>
      <c r="V129" s="30"/>
      <c r="W129" s="30"/>
      <c r="X129" s="30"/>
      <c r="Y129" s="31"/>
      <c r="Z129" s="31"/>
      <c r="AA129" s="31"/>
      <c r="AB129" s="31"/>
      <c r="AC129" s="31"/>
      <c r="AD129" s="31"/>
    </row>
    <row r="130" spans="1:30" ht="39.950000000000003" customHeight="1" x14ac:dyDescent="0.25">
      <c r="A130" s="39">
        <v>153</v>
      </c>
      <c r="B130" s="40" t="s">
        <v>438</v>
      </c>
      <c r="C130" s="44" t="s">
        <v>439</v>
      </c>
      <c r="D130" s="45" t="s">
        <v>440</v>
      </c>
      <c r="E130" s="43" t="s">
        <v>159</v>
      </c>
      <c r="F130" s="54" t="s">
        <v>441</v>
      </c>
      <c r="G130" s="38" t="s">
        <v>32</v>
      </c>
      <c r="H130" s="38">
        <v>44905235</v>
      </c>
      <c r="I130" s="27">
        <v>19484</v>
      </c>
      <c r="J130" s="8"/>
      <c r="K130" s="13">
        <f t="shared" si="2"/>
        <v>0</v>
      </c>
      <c r="L130" s="14" t="str">
        <f t="shared" si="3"/>
        <v>OK</v>
      </c>
      <c r="M130" s="29"/>
      <c r="N130" s="34"/>
      <c r="O130" s="30"/>
      <c r="P130" s="31"/>
      <c r="Q130" s="31"/>
      <c r="R130" s="33"/>
      <c r="S130" s="32"/>
      <c r="T130" s="30"/>
      <c r="U130" s="30"/>
      <c r="V130" s="30"/>
      <c r="W130" s="30"/>
      <c r="X130" s="30"/>
      <c r="Y130" s="31"/>
      <c r="Z130" s="31"/>
      <c r="AA130" s="31"/>
      <c r="AB130" s="31"/>
      <c r="AC130" s="31"/>
      <c r="AD130" s="31"/>
    </row>
    <row r="131" spans="1:30" ht="39.950000000000003" customHeight="1" x14ac:dyDescent="0.25">
      <c r="A131" s="39">
        <v>154</v>
      </c>
      <c r="B131" s="40" t="s">
        <v>81</v>
      </c>
      <c r="C131" s="44" t="s">
        <v>442</v>
      </c>
      <c r="D131" s="45" t="s">
        <v>443</v>
      </c>
      <c r="E131" s="43" t="s">
        <v>57</v>
      </c>
      <c r="F131" s="46" t="s">
        <v>444</v>
      </c>
      <c r="G131" s="38" t="s">
        <v>32</v>
      </c>
      <c r="H131" s="46" t="s">
        <v>46</v>
      </c>
      <c r="I131" s="27">
        <v>2498.19</v>
      </c>
      <c r="J131" s="8"/>
      <c r="K131" s="13">
        <f t="shared" si="2"/>
        <v>0</v>
      </c>
      <c r="L131" s="14" t="str">
        <f t="shared" si="3"/>
        <v>OK</v>
      </c>
      <c r="M131" s="29"/>
      <c r="N131" s="34"/>
      <c r="O131" s="30"/>
      <c r="P131" s="31"/>
      <c r="Q131" s="31"/>
      <c r="R131" s="33"/>
      <c r="S131" s="32"/>
      <c r="T131" s="30"/>
      <c r="U131" s="30"/>
      <c r="V131" s="30"/>
      <c r="W131" s="30"/>
      <c r="X131" s="30"/>
      <c r="Y131" s="31"/>
      <c r="Z131" s="31"/>
      <c r="AA131" s="31"/>
      <c r="AB131" s="31"/>
      <c r="AC131" s="31"/>
      <c r="AD131" s="31"/>
    </row>
    <row r="132" spans="1:30" ht="39.950000000000003" customHeight="1" x14ac:dyDescent="0.25">
      <c r="A132" s="39">
        <v>155</v>
      </c>
      <c r="B132" s="40" t="s">
        <v>445</v>
      </c>
      <c r="C132" s="61" t="s">
        <v>446</v>
      </c>
      <c r="D132" s="45" t="s">
        <v>447</v>
      </c>
      <c r="E132" s="43" t="s">
        <v>233</v>
      </c>
      <c r="F132" s="46" t="s">
        <v>448</v>
      </c>
      <c r="G132" s="38" t="s">
        <v>32</v>
      </c>
      <c r="H132" s="46" t="s">
        <v>46</v>
      </c>
      <c r="I132" s="27">
        <v>38300</v>
      </c>
      <c r="J132" s="8"/>
      <c r="K132" s="13">
        <f t="shared" ref="K132:K135" si="4">J132-(SUM(M132:AD132))</f>
        <v>0</v>
      </c>
      <c r="L132" s="14" t="str">
        <f t="shared" ref="L132:L136" si="5">IF(K132&lt;0,"ATENÇÃO","OK")</f>
        <v>OK</v>
      </c>
      <c r="M132" s="29"/>
      <c r="N132" s="34"/>
      <c r="O132" s="30"/>
      <c r="P132" s="31"/>
      <c r="Q132" s="31"/>
      <c r="R132" s="33"/>
      <c r="S132" s="32"/>
      <c r="T132" s="30"/>
      <c r="U132" s="30"/>
      <c r="V132" s="30"/>
      <c r="W132" s="30"/>
      <c r="X132" s="30"/>
      <c r="Y132" s="31"/>
      <c r="Z132" s="31"/>
      <c r="AA132" s="31"/>
      <c r="AB132" s="31"/>
      <c r="AC132" s="31"/>
      <c r="AD132" s="31"/>
    </row>
    <row r="133" spans="1:30" ht="39.950000000000003" customHeight="1" x14ac:dyDescent="0.25">
      <c r="A133" s="39">
        <v>156</v>
      </c>
      <c r="B133" s="40" t="s">
        <v>109</v>
      </c>
      <c r="C133" s="44" t="s">
        <v>449</v>
      </c>
      <c r="D133" s="45" t="s">
        <v>450</v>
      </c>
      <c r="E133" s="46" t="s">
        <v>124</v>
      </c>
      <c r="F133" s="46" t="s">
        <v>451</v>
      </c>
      <c r="G133" s="38" t="s">
        <v>32</v>
      </c>
      <c r="H133" s="46" t="s">
        <v>76</v>
      </c>
      <c r="I133" s="27">
        <v>327.5</v>
      </c>
      <c r="J133" s="8"/>
      <c r="K133" s="13">
        <f t="shared" si="4"/>
        <v>0</v>
      </c>
      <c r="L133" s="14" t="str">
        <f t="shared" si="5"/>
        <v>OK</v>
      </c>
      <c r="M133" s="29"/>
      <c r="N133" s="34"/>
      <c r="O133" s="30"/>
      <c r="P133" s="31"/>
      <c r="Q133" s="31"/>
      <c r="R133" s="33"/>
      <c r="S133" s="32"/>
      <c r="T133" s="30"/>
      <c r="U133" s="30"/>
      <c r="V133" s="30"/>
      <c r="W133" s="30"/>
      <c r="X133" s="30"/>
      <c r="Y133" s="31"/>
      <c r="Z133" s="31"/>
      <c r="AA133" s="31"/>
      <c r="AB133" s="31"/>
      <c r="AC133" s="31"/>
      <c r="AD133" s="31"/>
    </row>
    <row r="134" spans="1:30" ht="39.950000000000003" customHeight="1" x14ac:dyDescent="0.25">
      <c r="A134" s="39">
        <v>158</v>
      </c>
      <c r="B134" s="40" t="s">
        <v>33</v>
      </c>
      <c r="C134" s="44" t="s">
        <v>452</v>
      </c>
      <c r="D134" s="45" t="s">
        <v>453</v>
      </c>
      <c r="E134" s="46">
        <v>2407</v>
      </c>
      <c r="F134" s="46" t="s">
        <v>454</v>
      </c>
      <c r="G134" s="38" t="s">
        <v>32</v>
      </c>
      <c r="H134" s="46" t="s">
        <v>76</v>
      </c>
      <c r="I134" s="27">
        <v>1240</v>
      </c>
      <c r="J134" s="8"/>
      <c r="K134" s="13">
        <f t="shared" si="4"/>
        <v>0</v>
      </c>
      <c r="L134" s="14" t="str">
        <f t="shared" si="5"/>
        <v>OK</v>
      </c>
      <c r="M134" s="29"/>
      <c r="N134" s="34"/>
      <c r="O134" s="30"/>
      <c r="P134" s="31"/>
      <c r="Q134" s="31"/>
      <c r="R134" s="33"/>
      <c r="S134" s="32"/>
      <c r="T134" s="30"/>
      <c r="U134" s="30"/>
      <c r="V134" s="30"/>
      <c r="W134" s="30"/>
      <c r="X134" s="30"/>
      <c r="Y134" s="31"/>
      <c r="Z134" s="31"/>
      <c r="AA134" s="31"/>
      <c r="AB134" s="31"/>
      <c r="AC134" s="31"/>
      <c r="AD134" s="31"/>
    </row>
    <row r="135" spans="1:30" ht="39.950000000000003" customHeight="1" x14ac:dyDescent="0.25">
      <c r="A135" s="39">
        <v>159</v>
      </c>
      <c r="B135" s="40" t="s">
        <v>81</v>
      </c>
      <c r="C135" s="44" t="s">
        <v>455</v>
      </c>
      <c r="D135" s="45" t="s">
        <v>456</v>
      </c>
      <c r="E135" s="46">
        <v>2407</v>
      </c>
      <c r="F135" s="46" t="s">
        <v>454</v>
      </c>
      <c r="G135" s="38" t="s">
        <v>32</v>
      </c>
      <c r="H135" s="46" t="s">
        <v>76</v>
      </c>
      <c r="I135" s="27">
        <v>376.13</v>
      </c>
      <c r="J135" s="8"/>
      <c r="K135" s="13">
        <f t="shared" si="4"/>
        <v>0</v>
      </c>
      <c r="L135" s="14" t="str">
        <f t="shared" si="5"/>
        <v>OK</v>
      </c>
      <c r="M135" s="29"/>
      <c r="N135" s="34"/>
      <c r="O135" s="30"/>
      <c r="P135" s="31"/>
      <c r="Q135" s="31"/>
      <c r="R135" s="33"/>
      <c r="S135" s="32"/>
      <c r="T135" s="30"/>
      <c r="U135" s="30"/>
      <c r="V135" s="30"/>
      <c r="W135" s="30"/>
      <c r="X135" s="30"/>
      <c r="Y135" s="31"/>
      <c r="Z135" s="31"/>
      <c r="AA135" s="31"/>
      <c r="AB135" s="31"/>
      <c r="AC135" s="31"/>
      <c r="AD135" s="31"/>
    </row>
    <row r="136" spans="1:30" ht="39.950000000000003" customHeight="1" x14ac:dyDescent="0.25">
      <c r="A136" s="39">
        <v>161</v>
      </c>
      <c r="B136" s="40" t="s">
        <v>33</v>
      </c>
      <c r="C136" s="44" t="s">
        <v>457</v>
      </c>
      <c r="D136" s="45" t="s">
        <v>458</v>
      </c>
      <c r="E136" s="46" t="s">
        <v>287</v>
      </c>
      <c r="F136" s="46" t="s">
        <v>459</v>
      </c>
      <c r="G136" s="38" t="s">
        <v>32</v>
      </c>
      <c r="H136" s="46" t="s">
        <v>76</v>
      </c>
      <c r="I136" s="27">
        <v>485.5</v>
      </c>
      <c r="J136" s="8"/>
      <c r="K136" s="13">
        <f>J136-(SUM(M136:AD136))</f>
        <v>0</v>
      </c>
      <c r="L136" s="14" t="str">
        <f t="shared" si="5"/>
        <v>OK</v>
      </c>
      <c r="M136" s="29"/>
      <c r="N136" s="34"/>
      <c r="O136" s="30"/>
      <c r="P136" s="31"/>
      <c r="Q136" s="31"/>
      <c r="R136" s="33"/>
      <c r="S136" s="32"/>
      <c r="T136" s="30"/>
      <c r="U136" s="30"/>
      <c r="V136" s="30"/>
      <c r="W136" s="30"/>
      <c r="X136" s="30"/>
      <c r="Y136" s="31"/>
      <c r="Z136" s="31"/>
      <c r="AA136" s="31"/>
      <c r="AB136" s="31"/>
      <c r="AC136" s="31"/>
      <c r="AD136" s="31"/>
    </row>
  </sheetData>
  <mergeCells count="22">
    <mergeCell ref="A1:B1"/>
    <mergeCell ref="C1:I1"/>
    <mergeCell ref="AD1:AD2"/>
    <mergeCell ref="A2:L2"/>
    <mergeCell ref="AA1:AA2"/>
    <mergeCell ref="T1:T2"/>
    <mergeCell ref="J1:L1"/>
    <mergeCell ref="O1:O2"/>
    <mergeCell ref="P1:P2"/>
    <mergeCell ref="Q1:Q2"/>
    <mergeCell ref="R1:R2"/>
    <mergeCell ref="S1:S2"/>
    <mergeCell ref="AB1:AB2"/>
    <mergeCell ref="AC1:AC2"/>
    <mergeCell ref="Z1:Z2"/>
    <mergeCell ref="V1:V2"/>
    <mergeCell ref="W1:W2"/>
    <mergeCell ref="X1:X2"/>
    <mergeCell ref="Y1:Y2"/>
    <mergeCell ref="M1:M2"/>
    <mergeCell ref="N1:N2"/>
    <mergeCell ref="U1:U2"/>
  </mergeCells>
  <conditionalFormatting sqref="M4:O136 S4:X136">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hyperlinks>
    <hyperlink ref="D577" r:id="rId1" display="https://www.havan.com.br/mangueira-para-gas-de-cozinha-glp-1-20m-durin-05207.html" xr:uid="{1E00FC0C-69B5-4E5B-A6F7-C4AB99343628}"/>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68E7-931C-4E4D-B809-40F0576F27BB}">
  <sheetPr>
    <tabColor rgb="FF92D050"/>
  </sheetPr>
  <dimension ref="A1:AL649"/>
  <sheetViews>
    <sheetView topLeftCell="A29" zoomScale="70" zoomScaleNormal="70" workbookViewId="0">
      <selection activeCell="E44" sqref="E44"/>
    </sheetView>
  </sheetViews>
  <sheetFormatPr defaultColWidth="9.7109375" defaultRowHeight="26.25"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6.5703125" style="4" customWidth="1"/>
    <col min="12" max="14" width="13.85546875" style="4" customWidth="1"/>
    <col min="15" max="15" width="18.5703125" style="4" customWidth="1"/>
    <col min="16" max="18" width="13.85546875" style="4"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8" t="s">
        <v>467</v>
      </c>
      <c r="L1" s="269"/>
      <c r="M1" s="269"/>
      <c r="N1" s="269"/>
      <c r="O1" s="269"/>
      <c r="P1" s="269"/>
      <c r="Q1" s="269"/>
      <c r="R1" s="269"/>
      <c r="S1" s="269"/>
      <c r="T1" s="269"/>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5</v>
      </c>
      <c r="L4" s="110">
        <f>IF(SUM(U4:AL4)&gt;K4+N4,K4+N4,SUM(U4:AL4))</f>
        <v>0</v>
      </c>
      <c r="M4" s="110">
        <f t="shared" ref="M4:M35" si="0">(SUM(U4:W4))</f>
        <v>0</v>
      </c>
      <c r="N4" s="121"/>
      <c r="O4" s="120">
        <f>ROUND(IF(K4*0.25-0.5&lt;0,0,K4*0.25-0.5),0)-R4-P4</f>
        <v>1</v>
      </c>
      <c r="P4" s="121"/>
      <c r="Q4" s="121"/>
      <c r="R4" s="121"/>
      <c r="S4" s="13">
        <f>K4+N4+P4+Q4-M4</f>
        <v>5</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10</v>
      </c>
      <c r="L5" s="110">
        <f t="shared" ref="L5:L58" si="2">IF(SUM(U5:AL5)&gt;K5+N5,K5+N5,SUM(U5:AL5))</f>
        <v>0</v>
      </c>
      <c r="M5" s="110">
        <f t="shared" si="0"/>
        <v>0</v>
      </c>
      <c r="N5" s="121"/>
      <c r="O5" s="120">
        <f t="shared" ref="O5:O58" si="3">ROUND(IF(K5*0.25-0.5&lt;0,0,K5*0.25-0.5),0)-R5-P5</f>
        <v>2</v>
      </c>
      <c r="P5" s="121"/>
      <c r="Q5" s="121"/>
      <c r="R5" s="121"/>
      <c r="S5" s="13">
        <f t="shared" ref="S5:S58" si="4">K5+N5+P5+Q5-M5</f>
        <v>10</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c r="L6" s="110">
        <f t="shared" si="2"/>
        <v>0</v>
      </c>
      <c r="M6" s="110">
        <f t="shared" si="0"/>
        <v>0</v>
      </c>
      <c r="N6" s="121"/>
      <c r="O6" s="120">
        <f t="shared" si="3"/>
        <v>0</v>
      </c>
      <c r="P6" s="121"/>
      <c r="Q6" s="121"/>
      <c r="R6" s="121"/>
      <c r="S6" s="13">
        <f t="shared" si="4"/>
        <v>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30</v>
      </c>
      <c r="L7" s="110">
        <f t="shared" si="2"/>
        <v>0</v>
      </c>
      <c r="M7" s="110">
        <f t="shared" si="0"/>
        <v>0</v>
      </c>
      <c r="N7" s="121"/>
      <c r="O7" s="120">
        <f t="shared" si="3"/>
        <v>7</v>
      </c>
      <c r="P7" s="121"/>
      <c r="Q7" s="121"/>
      <c r="R7" s="121"/>
      <c r="S7" s="13">
        <f t="shared" si="4"/>
        <v>30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50</v>
      </c>
      <c r="L8" s="110">
        <f t="shared" si="2"/>
        <v>0</v>
      </c>
      <c r="M8" s="110">
        <f t="shared" si="0"/>
        <v>0</v>
      </c>
      <c r="N8" s="121"/>
      <c r="O8" s="120">
        <f t="shared" si="3"/>
        <v>12</v>
      </c>
      <c r="P8" s="121"/>
      <c r="Q8" s="121"/>
      <c r="R8" s="121"/>
      <c r="S8" s="13">
        <f t="shared" si="4"/>
        <v>50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v>15</v>
      </c>
      <c r="L9" s="110">
        <f t="shared" si="2"/>
        <v>0</v>
      </c>
      <c r="M9" s="110">
        <f t="shared" si="0"/>
        <v>0</v>
      </c>
      <c r="N9" s="121"/>
      <c r="O9" s="120">
        <f t="shared" si="3"/>
        <v>3</v>
      </c>
      <c r="P9" s="121"/>
      <c r="Q9" s="121"/>
      <c r="R9" s="121"/>
      <c r="S9" s="13">
        <f t="shared" si="4"/>
        <v>15</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v>30</v>
      </c>
      <c r="L10" s="110">
        <f t="shared" si="2"/>
        <v>0</v>
      </c>
      <c r="M10" s="110">
        <f t="shared" si="0"/>
        <v>0</v>
      </c>
      <c r="N10" s="121"/>
      <c r="O10" s="120">
        <f t="shared" si="3"/>
        <v>7</v>
      </c>
      <c r="P10" s="121"/>
      <c r="Q10" s="121"/>
      <c r="R10" s="121"/>
      <c r="S10" s="13">
        <f t="shared" si="4"/>
        <v>30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50</v>
      </c>
      <c r="L11" s="110">
        <f t="shared" si="2"/>
        <v>0</v>
      </c>
      <c r="M11" s="110">
        <f t="shared" si="0"/>
        <v>0</v>
      </c>
      <c r="N11" s="121"/>
      <c r="O11" s="120">
        <f t="shared" si="3"/>
        <v>12</v>
      </c>
      <c r="P11" s="121"/>
      <c r="Q11" s="121"/>
      <c r="R11" s="121"/>
      <c r="S11" s="13">
        <f t="shared" si="4"/>
        <v>50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v>10</v>
      </c>
      <c r="L12" s="110">
        <f t="shared" si="2"/>
        <v>0</v>
      </c>
      <c r="M12" s="110">
        <f t="shared" si="0"/>
        <v>0</v>
      </c>
      <c r="N12" s="121"/>
      <c r="O12" s="120">
        <f t="shared" si="3"/>
        <v>2</v>
      </c>
      <c r="P12" s="121"/>
      <c r="Q12" s="121"/>
      <c r="R12" s="121"/>
      <c r="S12" s="13">
        <f t="shared" si="4"/>
        <v>10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v>5</v>
      </c>
      <c r="L13" s="110">
        <f t="shared" si="2"/>
        <v>0</v>
      </c>
      <c r="M13" s="110">
        <f t="shared" si="0"/>
        <v>0</v>
      </c>
      <c r="N13" s="121"/>
      <c r="O13" s="120">
        <f t="shared" si="3"/>
        <v>1</v>
      </c>
      <c r="P13" s="121"/>
      <c r="Q13" s="121"/>
      <c r="R13" s="121"/>
      <c r="S13" s="13">
        <f t="shared" si="4"/>
        <v>5</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15</v>
      </c>
      <c r="L15" s="110">
        <f t="shared" si="2"/>
        <v>0</v>
      </c>
      <c r="M15" s="110">
        <f t="shared" si="0"/>
        <v>0</v>
      </c>
      <c r="N15" s="121"/>
      <c r="O15" s="120">
        <f t="shared" si="3"/>
        <v>3</v>
      </c>
      <c r="P15" s="121"/>
      <c r="Q15" s="121"/>
      <c r="R15" s="121"/>
      <c r="S15" s="13">
        <f t="shared" si="4"/>
        <v>15</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20</v>
      </c>
      <c r="L16" s="110">
        <f t="shared" si="2"/>
        <v>0</v>
      </c>
      <c r="M16" s="110">
        <f t="shared" si="0"/>
        <v>0</v>
      </c>
      <c r="N16" s="121"/>
      <c r="O16" s="120">
        <f t="shared" si="3"/>
        <v>5</v>
      </c>
      <c r="P16" s="121"/>
      <c r="Q16" s="121"/>
      <c r="R16" s="121"/>
      <c r="S16" s="13">
        <f t="shared" si="4"/>
        <v>20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15</v>
      </c>
      <c r="L20" s="110">
        <f t="shared" si="2"/>
        <v>0</v>
      </c>
      <c r="M20" s="110">
        <f t="shared" si="0"/>
        <v>0</v>
      </c>
      <c r="N20" s="121"/>
      <c r="O20" s="120">
        <f t="shared" si="3"/>
        <v>3</v>
      </c>
      <c r="P20" s="121"/>
      <c r="Q20" s="121"/>
      <c r="R20" s="121"/>
      <c r="S20" s="13">
        <f t="shared" si="4"/>
        <v>15</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c r="L21" s="110">
        <f t="shared" si="2"/>
        <v>0</v>
      </c>
      <c r="M21" s="110">
        <f t="shared" si="0"/>
        <v>0</v>
      </c>
      <c r="N21" s="121"/>
      <c r="O21" s="120">
        <f t="shared" si="3"/>
        <v>0</v>
      </c>
      <c r="P21" s="121"/>
      <c r="Q21" s="121"/>
      <c r="R21" s="121"/>
      <c r="S21" s="13">
        <f t="shared" si="4"/>
        <v>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20</v>
      </c>
      <c r="L22" s="110">
        <f t="shared" si="2"/>
        <v>0</v>
      </c>
      <c r="M22" s="110">
        <f t="shared" si="0"/>
        <v>0</v>
      </c>
      <c r="N22" s="121"/>
      <c r="O22" s="120">
        <f t="shared" si="3"/>
        <v>5</v>
      </c>
      <c r="P22" s="121"/>
      <c r="Q22" s="121"/>
      <c r="R22" s="121"/>
      <c r="S22" s="13">
        <f t="shared" si="4"/>
        <v>20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5</v>
      </c>
      <c r="L23" s="110">
        <f t="shared" si="2"/>
        <v>0</v>
      </c>
      <c r="M23" s="110">
        <f t="shared" si="0"/>
        <v>0</v>
      </c>
      <c r="N23" s="121"/>
      <c r="O23" s="120">
        <f t="shared" si="3"/>
        <v>1</v>
      </c>
      <c r="P23" s="121"/>
      <c r="Q23" s="121"/>
      <c r="R23" s="121"/>
      <c r="S23" s="13">
        <f t="shared" si="4"/>
        <v>5</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20</v>
      </c>
      <c r="L24" s="110">
        <f t="shared" si="2"/>
        <v>0</v>
      </c>
      <c r="M24" s="110">
        <f t="shared" si="0"/>
        <v>0</v>
      </c>
      <c r="N24" s="121"/>
      <c r="O24" s="120">
        <f t="shared" si="3"/>
        <v>5</v>
      </c>
      <c r="P24" s="121"/>
      <c r="Q24" s="121"/>
      <c r="R24" s="121"/>
      <c r="S24" s="13">
        <f t="shared" si="4"/>
        <v>20</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10</v>
      </c>
      <c r="L25" s="110">
        <f t="shared" si="2"/>
        <v>0</v>
      </c>
      <c r="M25" s="110">
        <f t="shared" si="0"/>
        <v>0</v>
      </c>
      <c r="N25" s="121"/>
      <c r="O25" s="120">
        <f t="shared" si="3"/>
        <v>2</v>
      </c>
      <c r="P25" s="121"/>
      <c r="Q25" s="121"/>
      <c r="R25" s="121"/>
      <c r="S25" s="13">
        <f t="shared" si="4"/>
        <v>10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v>5</v>
      </c>
      <c r="L26" s="110">
        <f t="shared" si="2"/>
        <v>0</v>
      </c>
      <c r="M26" s="110">
        <f t="shared" si="0"/>
        <v>0</v>
      </c>
      <c r="N26" s="121"/>
      <c r="O26" s="120">
        <f t="shared" si="3"/>
        <v>1</v>
      </c>
      <c r="P26" s="121"/>
      <c r="Q26" s="121"/>
      <c r="R26" s="121"/>
      <c r="S26" s="13">
        <f t="shared" si="4"/>
        <v>5</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15</v>
      </c>
      <c r="L27" s="110">
        <f t="shared" si="2"/>
        <v>0</v>
      </c>
      <c r="M27" s="110">
        <f t="shared" si="0"/>
        <v>0</v>
      </c>
      <c r="N27" s="121"/>
      <c r="O27" s="120">
        <f t="shared" si="3"/>
        <v>3</v>
      </c>
      <c r="P27" s="121"/>
      <c r="Q27" s="121"/>
      <c r="R27" s="121"/>
      <c r="S27" s="13">
        <f t="shared" si="4"/>
        <v>15</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15</v>
      </c>
      <c r="L29" s="110">
        <f t="shared" si="2"/>
        <v>0</v>
      </c>
      <c r="M29" s="110">
        <f t="shared" si="0"/>
        <v>0</v>
      </c>
      <c r="N29" s="121"/>
      <c r="O29" s="120">
        <f t="shared" si="3"/>
        <v>3</v>
      </c>
      <c r="P29" s="121"/>
      <c r="Q29" s="121"/>
      <c r="R29" s="121"/>
      <c r="S29" s="13">
        <f t="shared" si="4"/>
        <v>15</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c r="L30" s="110">
        <f t="shared" si="2"/>
        <v>0</v>
      </c>
      <c r="M30" s="110">
        <f t="shared" si="0"/>
        <v>0</v>
      </c>
      <c r="N30" s="121"/>
      <c r="O30" s="120">
        <f t="shared" si="3"/>
        <v>0</v>
      </c>
      <c r="P30" s="121"/>
      <c r="Q30" s="121"/>
      <c r="R30" s="121"/>
      <c r="S30" s="13">
        <f t="shared" si="4"/>
        <v>0</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c r="L31" s="110">
        <f t="shared" si="2"/>
        <v>0</v>
      </c>
      <c r="M31" s="110">
        <f t="shared" si="0"/>
        <v>0</v>
      </c>
      <c r="N31" s="121"/>
      <c r="O31" s="120">
        <f t="shared" si="3"/>
        <v>0</v>
      </c>
      <c r="P31" s="121"/>
      <c r="Q31" s="121"/>
      <c r="R31" s="121"/>
      <c r="S31" s="13">
        <f t="shared" si="4"/>
        <v>0</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20</v>
      </c>
      <c r="L34" s="110">
        <f t="shared" si="2"/>
        <v>0</v>
      </c>
      <c r="M34" s="110">
        <f t="shared" si="0"/>
        <v>0</v>
      </c>
      <c r="N34" s="121"/>
      <c r="O34" s="120">
        <f t="shared" si="3"/>
        <v>5</v>
      </c>
      <c r="P34" s="121"/>
      <c r="Q34" s="121"/>
      <c r="R34" s="121"/>
      <c r="S34" s="13">
        <f t="shared" si="4"/>
        <v>20</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20</v>
      </c>
      <c r="L35" s="110">
        <f t="shared" si="2"/>
        <v>0</v>
      </c>
      <c r="M35" s="110">
        <f t="shared" si="0"/>
        <v>0</v>
      </c>
      <c r="N35" s="121"/>
      <c r="O35" s="120">
        <f t="shared" si="3"/>
        <v>5</v>
      </c>
      <c r="P35" s="121"/>
      <c r="Q35" s="121"/>
      <c r="R35" s="121"/>
      <c r="S35" s="13">
        <f t="shared" si="4"/>
        <v>20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20</v>
      </c>
      <c r="L36" s="110">
        <f t="shared" si="2"/>
        <v>0</v>
      </c>
      <c r="M36" s="110">
        <f t="shared" ref="M36:M58" si="5">(SUM(U36:W36))</f>
        <v>0</v>
      </c>
      <c r="N36" s="121"/>
      <c r="O36" s="120">
        <f t="shared" si="3"/>
        <v>5</v>
      </c>
      <c r="P36" s="121"/>
      <c r="Q36" s="121"/>
      <c r="R36" s="121"/>
      <c r="S36" s="13">
        <f t="shared" si="4"/>
        <v>20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v>5</v>
      </c>
      <c r="L37" s="110">
        <f t="shared" si="2"/>
        <v>0</v>
      </c>
      <c r="M37" s="110">
        <f t="shared" si="5"/>
        <v>0</v>
      </c>
      <c r="N37" s="121"/>
      <c r="O37" s="120">
        <f t="shared" si="3"/>
        <v>1</v>
      </c>
      <c r="P37" s="121"/>
      <c r="Q37" s="121"/>
      <c r="R37" s="121"/>
      <c r="S37" s="13">
        <f t="shared" si="4"/>
        <v>5</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10</v>
      </c>
      <c r="L39" s="110">
        <f t="shared" si="2"/>
        <v>0</v>
      </c>
      <c r="M39" s="110">
        <f t="shared" si="5"/>
        <v>0</v>
      </c>
      <c r="N39" s="121"/>
      <c r="O39" s="120">
        <f t="shared" si="3"/>
        <v>2</v>
      </c>
      <c r="P39" s="121"/>
      <c r="Q39" s="121"/>
      <c r="R39" s="121"/>
      <c r="S39" s="13">
        <f t="shared" si="4"/>
        <v>10</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v>5</v>
      </c>
      <c r="L41" s="110">
        <f t="shared" si="2"/>
        <v>0</v>
      </c>
      <c r="M41" s="110">
        <f t="shared" si="5"/>
        <v>0</v>
      </c>
      <c r="N41" s="121"/>
      <c r="O41" s="120">
        <f t="shared" si="3"/>
        <v>1</v>
      </c>
      <c r="P41" s="121"/>
      <c r="Q41" s="121"/>
      <c r="R41" s="121"/>
      <c r="S41" s="13">
        <f t="shared" si="4"/>
        <v>5</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3</v>
      </c>
      <c r="L42" s="110">
        <f t="shared" si="2"/>
        <v>0</v>
      </c>
      <c r="M42" s="110">
        <f t="shared" si="5"/>
        <v>0</v>
      </c>
      <c r="N42" s="121"/>
      <c r="O42" s="120">
        <f t="shared" si="3"/>
        <v>0</v>
      </c>
      <c r="P42" s="121"/>
      <c r="Q42" s="121"/>
      <c r="R42" s="121"/>
      <c r="S42" s="13">
        <f t="shared" si="4"/>
        <v>3</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5</v>
      </c>
      <c r="L44" s="110">
        <f t="shared" si="2"/>
        <v>0</v>
      </c>
      <c r="M44" s="110">
        <f t="shared" si="5"/>
        <v>0</v>
      </c>
      <c r="N44" s="121"/>
      <c r="O44" s="120">
        <f t="shared" si="3"/>
        <v>1</v>
      </c>
      <c r="P44" s="121"/>
      <c r="Q44" s="121"/>
      <c r="R44" s="121"/>
      <c r="S44" s="13">
        <f t="shared" si="4"/>
        <v>5</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433</v>
      </c>
    </row>
    <row r="60" spans="1:38" ht="39.950000000000003" customHeight="1" x14ac:dyDescent="0.25">
      <c r="K60" s="162">
        <f>SUMPRODUCT($J$4:$J$58,K4:K58)</f>
        <v>136822.90999999997</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V1:V2"/>
    <mergeCell ref="U1:U2"/>
    <mergeCell ref="A1:C1"/>
    <mergeCell ref="D1:J1"/>
    <mergeCell ref="K1:T1"/>
    <mergeCell ref="X1:X2"/>
    <mergeCell ref="Y1:Y2"/>
    <mergeCell ref="Z1:Z2"/>
    <mergeCell ref="AA1:AA2"/>
    <mergeCell ref="AB1:AB2"/>
    <mergeCell ref="AL1:AL2"/>
    <mergeCell ref="A2:T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41" priority="1" stopIfTrue="1" operator="greaterThan">
      <formula>0</formula>
    </cfRule>
    <cfRule type="cellIs" dxfId="40" priority="2" stopIfTrue="1" operator="greaterThan">
      <formula>0</formula>
    </cfRule>
    <cfRule type="cellIs" dxfId="39" priority="3" stopIfTrue="1" operator="greaterThan">
      <formula>0</formula>
    </cfRule>
  </conditionalFormatting>
  <hyperlinks>
    <hyperlink ref="E499" r:id="rId1" display="https://www.havan.com.br/mangueira-para-gas-de-cozinha-glp-1-20m-durin-05207.html" xr:uid="{CAA83C28-B0DA-47AD-853D-11507A80E36F}"/>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L60"/>
  <sheetViews>
    <sheetView topLeftCell="A30" zoomScale="70" zoomScaleNormal="70" workbookViewId="0">
      <selection activeCell="D38" sqref="D38"/>
    </sheetView>
  </sheetViews>
  <sheetFormatPr defaultColWidth="9.7109375" defaultRowHeight="39.950000000000003" customHeight="1" x14ac:dyDescent="0.25"/>
  <cols>
    <col min="1" max="1" width="7"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6" style="4" bestFit="1" customWidth="1"/>
    <col min="12"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8" t="s">
        <v>467</v>
      </c>
      <c r="L1" s="269"/>
      <c r="M1" s="269"/>
      <c r="N1" s="269"/>
      <c r="O1" s="269"/>
      <c r="P1" s="269"/>
      <c r="Q1" s="269"/>
      <c r="R1" s="269"/>
      <c r="S1" s="269"/>
      <c r="T1" s="269"/>
      <c r="U1" s="271" t="s">
        <v>469</v>
      </c>
      <c r="V1" s="271" t="s">
        <v>469</v>
      </c>
      <c r="W1" s="271" t="s">
        <v>469</v>
      </c>
      <c r="X1" s="271"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71"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72"/>
      <c r="V2" s="272"/>
      <c r="W2" s="272"/>
      <c r="X2" s="272"/>
      <c r="Y2" s="258"/>
      <c r="Z2" s="258"/>
      <c r="AA2" s="258"/>
      <c r="AB2" s="258"/>
      <c r="AC2" s="258"/>
      <c r="AD2" s="258"/>
      <c r="AE2" s="258"/>
      <c r="AF2" s="258"/>
      <c r="AG2" s="258"/>
      <c r="AH2" s="258"/>
      <c r="AI2" s="258"/>
      <c r="AJ2" s="258"/>
      <c r="AK2" s="258"/>
      <c r="AL2" s="272"/>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c r="L4" s="110">
        <f>IF(SUM(U4:AL4)&gt;K4+N4,K4+N4,SUM(U4:AL4))</f>
        <v>0</v>
      </c>
      <c r="M4" s="110">
        <f t="shared" ref="M4:M35" si="0">(SUM(U4:W4))</f>
        <v>0</v>
      </c>
      <c r="N4" s="121"/>
      <c r="O4" s="120">
        <f>ROUND(IF(K4*0.25-0.5&lt;0,0,K4*0.25-0.5),0)-R4-P4</f>
        <v>0</v>
      </c>
      <c r="P4" s="121"/>
      <c r="Q4" s="121"/>
      <c r="R4" s="121"/>
      <c r="S4" s="13">
        <f>K4+N4+P4+Q4-M4</f>
        <v>0</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36</v>
      </c>
      <c r="L5" s="110">
        <f t="shared" ref="L5:L58" si="2">IF(SUM(U5:AL5)&gt;K5+N5,K5+N5,SUM(U5:AL5))</f>
        <v>0</v>
      </c>
      <c r="M5" s="110">
        <f t="shared" si="0"/>
        <v>0</v>
      </c>
      <c r="N5" s="121"/>
      <c r="O5" s="120">
        <f t="shared" ref="O5:O58" si="3">ROUND(IF(K5*0.25-0.5&lt;0,0,K5*0.25-0.5),0)-R5-P5</f>
        <v>9</v>
      </c>
      <c r="P5" s="121"/>
      <c r="Q5" s="121"/>
      <c r="R5" s="121"/>
      <c r="S5" s="13">
        <f t="shared" ref="S5:S58" si="4">K5+N5+P5+Q5-M5</f>
        <v>36</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c r="L6" s="110">
        <f t="shared" si="2"/>
        <v>0</v>
      </c>
      <c r="M6" s="110">
        <f t="shared" si="0"/>
        <v>0</v>
      </c>
      <c r="N6" s="121"/>
      <c r="O6" s="120">
        <f t="shared" si="3"/>
        <v>0</v>
      </c>
      <c r="P6" s="121"/>
      <c r="Q6" s="121"/>
      <c r="R6" s="121"/>
      <c r="S6" s="13">
        <f t="shared" si="4"/>
        <v>0</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100</v>
      </c>
      <c r="L7" s="110">
        <f t="shared" si="2"/>
        <v>0</v>
      </c>
      <c r="M7" s="110">
        <f t="shared" si="0"/>
        <v>0</v>
      </c>
      <c r="N7" s="121"/>
      <c r="O7" s="120">
        <f t="shared" si="3"/>
        <v>25</v>
      </c>
      <c r="P7" s="121"/>
      <c r="Q7" s="121"/>
      <c r="R7" s="121"/>
      <c r="S7" s="13">
        <f t="shared" si="4"/>
        <v>100</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15</v>
      </c>
      <c r="L8" s="110">
        <f t="shared" si="2"/>
        <v>0</v>
      </c>
      <c r="M8" s="110">
        <f t="shared" si="0"/>
        <v>0</v>
      </c>
      <c r="N8" s="121"/>
      <c r="O8" s="120">
        <f t="shared" si="3"/>
        <v>3</v>
      </c>
      <c r="P8" s="121"/>
      <c r="Q8" s="121"/>
      <c r="R8" s="121"/>
      <c r="S8" s="13">
        <f t="shared" si="4"/>
        <v>15</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15</v>
      </c>
      <c r="L11" s="110">
        <f t="shared" si="2"/>
        <v>0</v>
      </c>
      <c r="M11" s="110">
        <f t="shared" si="0"/>
        <v>0</v>
      </c>
      <c r="N11" s="121"/>
      <c r="O11" s="120">
        <f t="shared" si="3"/>
        <v>3</v>
      </c>
      <c r="P11" s="121"/>
      <c r="Q11" s="121"/>
      <c r="R11" s="121"/>
      <c r="S11" s="13">
        <f t="shared" si="4"/>
        <v>15</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v>36</v>
      </c>
      <c r="L15" s="110">
        <f t="shared" si="2"/>
        <v>0</v>
      </c>
      <c r="M15" s="110">
        <f t="shared" si="0"/>
        <v>0</v>
      </c>
      <c r="N15" s="121"/>
      <c r="O15" s="120">
        <f t="shared" si="3"/>
        <v>9</v>
      </c>
      <c r="P15" s="121"/>
      <c r="Q15" s="121"/>
      <c r="R15" s="121"/>
      <c r="S15" s="13">
        <f t="shared" si="4"/>
        <v>36</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c r="L16" s="110">
        <f t="shared" si="2"/>
        <v>0</v>
      </c>
      <c r="M16" s="110">
        <f t="shared" si="0"/>
        <v>0</v>
      </c>
      <c r="N16" s="121"/>
      <c r="O16" s="120">
        <f t="shared" si="3"/>
        <v>0</v>
      </c>
      <c r="P16" s="121"/>
      <c r="Q16" s="121"/>
      <c r="R16" s="121"/>
      <c r="S16" s="13">
        <f t="shared" si="4"/>
        <v>0</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v>100</v>
      </c>
      <c r="L17" s="110">
        <f t="shared" si="2"/>
        <v>0</v>
      </c>
      <c r="M17" s="110">
        <f t="shared" si="0"/>
        <v>0</v>
      </c>
      <c r="N17" s="121"/>
      <c r="O17" s="120">
        <f t="shared" si="3"/>
        <v>25</v>
      </c>
      <c r="P17" s="121"/>
      <c r="Q17" s="121"/>
      <c r="R17" s="121"/>
      <c r="S17" s="13">
        <f t="shared" si="4"/>
        <v>100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8</v>
      </c>
      <c r="L20" s="110">
        <f t="shared" si="2"/>
        <v>0</v>
      </c>
      <c r="M20" s="110">
        <f t="shared" si="0"/>
        <v>0</v>
      </c>
      <c r="N20" s="121"/>
      <c r="O20" s="120">
        <f t="shared" si="3"/>
        <v>2</v>
      </c>
      <c r="P20" s="121"/>
      <c r="Q20" s="121"/>
      <c r="R20" s="121"/>
      <c r="S20" s="13">
        <f t="shared" si="4"/>
        <v>8</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40</v>
      </c>
      <c r="L21" s="110">
        <f t="shared" si="2"/>
        <v>0</v>
      </c>
      <c r="M21" s="110">
        <f t="shared" si="0"/>
        <v>0</v>
      </c>
      <c r="N21" s="121"/>
      <c r="O21" s="120">
        <f t="shared" si="3"/>
        <v>10</v>
      </c>
      <c r="P21" s="121"/>
      <c r="Q21" s="121"/>
      <c r="R21" s="121"/>
      <c r="S21" s="13">
        <f t="shared" si="4"/>
        <v>40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30</v>
      </c>
      <c r="L22" s="110">
        <f t="shared" si="2"/>
        <v>0</v>
      </c>
      <c r="M22" s="110">
        <f t="shared" si="0"/>
        <v>0</v>
      </c>
      <c r="N22" s="121"/>
      <c r="O22" s="120">
        <f t="shared" si="3"/>
        <v>7</v>
      </c>
      <c r="P22" s="121"/>
      <c r="Q22" s="121"/>
      <c r="R22" s="121"/>
      <c r="S22" s="13">
        <f t="shared" si="4"/>
        <v>30</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c r="L23" s="110">
        <f t="shared" si="2"/>
        <v>0</v>
      </c>
      <c r="M23" s="110">
        <f t="shared" si="0"/>
        <v>0</v>
      </c>
      <c r="N23" s="121"/>
      <c r="O23" s="120">
        <f t="shared" si="3"/>
        <v>0</v>
      </c>
      <c r="P23" s="121"/>
      <c r="Q23" s="121"/>
      <c r="R23" s="121"/>
      <c r="S23" s="13">
        <f t="shared" si="4"/>
        <v>0</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15</v>
      </c>
      <c r="L24" s="110">
        <f t="shared" si="2"/>
        <v>0</v>
      </c>
      <c r="M24" s="110">
        <f t="shared" si="0"/>
        <v>0</v>
      </c>
      <c r="N24" s="121"/>
      <c r="O24" s="120">
        <f t="shared" si="3"/>
        <v>3</v>
      </c>
      <c r="P24" s="121"/>
      <c r="Q24" s="121"/>
      <c r="R24" s="121"/>
      <c r="S24" s="13">
        <f t="shared" si="4"/>
        <v>15</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v>10</v>
      </c>
      <c r="L25" s="110">
        <f t="shared" si="2"/>
        <v>0</v>
      </c>
      <c r="M25" s="110">
        <f t="shared" si="0"/>
        <v>0</v>
      </c>
      <c r="N25" s="121"/>
      <c r="O25" s="120">
        <f t="shared" si="3"/>
        <v>2</v>
      </c>
      <c r="P25" s="121"/>
      <c r="Q25" s="121"/>
      <c r="R25" s="121"/>
      <c r="S25" s="13">
        <f t="shared" si="4"/>
        <v>10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10</v>
      </c>
      <c r="L27" s="110">
        <f t="shared" si="2"/>
        <v>0</v>
      </c>
      <c r="M27" s="110">
        <f t="shared" si="0"/>
        <v>0</v>
      </c>
      <c r="N27" s="121"/>
      <c r="O27" s="120">
        <f t="shared" si="3"/>
        <v>2</v>
      </c>
      <c r="P27" s="121"/>
      <c r="Q27" s="121"/>
      <c r="R27" s="121"/>
      <c r="S27" s="13">
        <f t="shared" si="4"/>
        <v>10</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5</v>
      </c>
      <c r="L29" s="110">
        <f t="shared" si="2"/>
        <v>0</v>
      </c>
      <c r="M29" s="110">
        <f t="shared" si="0"/>
        <v>0</v>
      </c>
      <c r="N29" s="121"/>
      <c r="O29" s="120">
        <f t="shared" si="3"/>
        <v>1</v>
      </c>
      <c r="P29" s="121"/>
      <c r="Q29" s="121"/>
      <c r="R29" s="121"/>
      <c r="S29" s="13">
        <f t="shared" si="4"/>
        <v>5</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15</v>
      </c>
      <c r="L30" s="110">
        <f t="shared" si="2"/>
        <v>0</v>
      </c>
      <c r="M30" s="110">
        <f t="shared" si="0"/>
        <v>0</v>
      </c>
      <c r="N30" s="121"/>
      <c r="O30" s="120">
        <f t="shared" si="3"/>
        <v>3</v>
      </c>
      <c r="P30" s="121"/>
      <c r="Q30" s="121"/>
      <c r="R30" s="121"/>
      <c r="S30" s="13">
        <f t="shared" si="4"/>
        <v>15</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15</v>
      </c>
      <c r="L31" s="110">
        <f t="shared" si="2"/>
        <v>0</v>
      </c>
      <c r="M31" s="110">
        <f t="shared" si="0"/>
        <v>0</v>
      </c>
      <c r="N31" s="121"/>
      <c r="O31" s="120">
        <f t="shared" si="3"/>
        <v>3</v>
      </c>
      <c r="P31" s="121"/>
      <c r="Q31" s="121"/>
      <c r="R31" s="121"/>
      <c r="S31" s="13">
        <f t="shared" si="4"/>
        <v>15</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25</v>
      </c>
      <c r="L34" s="110">
        <f t="shared" si="2"/>
        <v>0</v>
      </c>
      <c r="M34" s="110">
        <f t="shared" si="0"/>
        <v>0</v>
      </c>
      <c r="N34" s="121"/>
      <c r="O34" s="120">
        <f t="shared" si="3"/>
        <v>6</v>
      </c>
      <c r="P34" s="121"/>
      <c r="Q34" s="121"/>
      <c r="R34" s="121"/>
      <c r="S34" s="13">
        <f t="shared" si="4"/>
        <v>25</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c r="L35" s="110">
        <f t="shared" si="2"/>
        <v>0</v>
      </c>
      <c r="M35" s="110">
        <f t="shared" si="0"/>
        <v>0</v>
      </c>
      <c r="N35" s="121"/>
      <c r="O35" s="120">
        <f t="shared" si="3"/>
        <v>0</v>
      </c>
      <c r="P35" s="121"/>
      <c r="Q35" s="121"/>
      <c r="R35" s="121"/>
      <c r="S35" s="13">
        <f t="shared" si="4"/>
        <v>0</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v>12</v>
      </c>
      <c r="L36" s="110">
        <f t="shared" si="2"/>
        <v>0</v>
      </c>
      <c r="M36" s="110">
        <f t="shared" ref="M36:M58" si="5">(SUM(U36:W36))</f>
        <v>0</v>
      </c>
      <c r="N36" s="121"/>
      <c r="O36" s="120">
        <f t="shared" si="3"/>
        <v>3</v>
      </c>
      <c r="P36" s="121"/>
      <c r="Q36" s="121"/>
      <c r="R36" s="121"/>
      <c r="S36" s="13">
        <f t="shared" si="4"/>
        <v>12</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v>10</v>
      </c>
      <c r="L38" s="110">
        <f t="shared" si="2"/>
        <v>0</v>
      </c>
      <c r="M38" s="110">
        <f t="shared" si="5"/>
        <v>0</v>
      </c>
      <c r="N38" s="121"/>
      <c r="O38" s="120">
        <f t="shared" si="3"/>
        <v>2</v>
      </c>
      <c r="P38" s="121"/>
      <c r="Q38" s="121"/>
      <c r="R38" s="121"/>
      <c r="S38" s="13">
        <f t="shared" si="4"/>
        <v>10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2</v>
      </c>
      <c r="L39" s="110">
        <f t="shared" si="2"/>
        <v>0</v>
      </c>
      <c r="M39" s="110">
        <f t="shared" si="5"/>
        <v>0</v>
      </c>
      <c r="N39" s="121"/>
      <c r="O39" s="120">
        <f t="shared" si="3"/>
        <v>0</v>
      </c>
      <c r="P39" s="121"/>
      <c r="Q39" s="121"/>
      <c r="R39" s="121"/>
      <c r="S39" s="13">
        <f t="shared" si="4"/>
        <v>2</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v>0</v>
      </c>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1</v>
      </c>
      <c r="L42" s="110">
        <f t="shared" si="2"/>
        <v>0</v>
      </c>
      <c r="M42" s="110">
        <f t="shared" si="5"/>
        <v>0</v>
      </c>
      <c r="N42" s="121"/>
      <c r="O42" s="120">
        <f t="shared" si="3"/>
        <v>0</v>
      </c>
      <c r="P42" s="121"/>
      <c r="Q42" s="121"/>
      <c r="R42" s="121"/>
      <c r="S42" s="13">
        <f t="shared" si="4"/>
        <v>1</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1</v>
      </c>
      <c r="L44" s="110">
        <f t="shared" si="2"/>
        <v>0</v>
      </c>
      <c r="M44" s="110">
        <f t="shared" si="5"/>
        <v>0</v>
      </c>
      <c r="N44" s="121"/>
      <c r="O44" s="120">
        <f t="shared" si="3"/>
        <v>0</v>
      </c>
      <c r="P44" s="121"/>
      <c r="Q44" s="121"/>
      <c r="R44" s="121"/>
      <c r="S44" s="13">
        <f t="shared" si="4"/>
        <v>1</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c r="L45" s="110">
        <f t="shared" si="2"/>
        <v>0</v>
      </c>
      <c r="M45" s="110">
        <f t="shared" si="5"/>
        <v>0</v>
      </c>
      <c r="N45" s="121"/>
      <c r="O45" s="120">
        <f t="shared" si="3"/>
        <v>0</v>
      </c>
      <c r="P45" s="121"/>
      <c r="Q45" s="121"/>
      <c r="R45" s="121"/>
      <c r="S45" s="13">
        <f t="shared" si="4"/>
        <v>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c r="L50" s="110">
        <f t="shared" si="2"/>
        <v>0</v>
      </c>
      <c r="M50" s="110">
        <f t="shared" si="5"/>
        <v>0</v>
      </c>
      <c r="N50" s="121"/>
      <c r="O50" s="120">
        <f t="shared" si="3"/>
        <v>0</v>
      </c>
      <c r="P50" s="121"/>
      <c r="Q50" s="121"/>
      <c r="R50" s="121"/>
      <c r="S50" s="13">
        <f t="shared" si="4"/>
        <v>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c r="L51" s="110">
        <f t="shared" si="2"/>
        <v>0</v>
      </c>
      <c r="M51" s="110">
        <f t="shared" si="5"/>
        <v>0</v>
      </c>
      <c r="N51" s="121"/>
      <c r="O51" s="120">
        <f t="shared" si="3"/>
        <v>0</v>
      </c>
      <c r="P51" s="121"/>
      <c r="Q51" s="121"/>
      <c r="R51" s="121"/>
      <c r="S51" s="13">
        <f t="shared" si="4"/>
        <v>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c r="L52" s="110">
        <f t="shared" si="2"/>
        <v>0</v>
      </c>
      <c r="M52" s="110">
        <f t="shared" si="5"/>
        <v>0</v>
      </c>
      <c r="N52" s="121"/>
      <c r="O52" s="120">
        <f t="shared" si="3"/>
        <v>0</v>
      </c>
      <c r="P52" s="121"/>
      <c r="Q52" s="121"/>
      <c r="R52" s="121"/>
      <c r="S52" s="13">
        <f t="shared" si="4"/>
        <v>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c r="L53" s="110">
        <f t="shared" si="2"/>
        <v>0</v>
      </c>
      <c r="M53" s="110">
        <f t="shared" si="5"/>
        <v>0</v>
      </c>
      <c r="N53" s="121"/>
      <c r="O53" s="120">
        <f t="shared" si="3"/>
        <v>0</v>
      </c>
      <c r="P53" s="121"/>
      <c r="Q53" s="121"/>
      <c r="R53" s="121"/>
      <c r="S53" s="13">
        <f t="shared" si="4"/>
        <v>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c r="L54" s="110">
        <f t="shared" si="2"/>
        <v>0</v>
      </c>
      <c r="M54" s="110">
        <f t="shared" si="5"/>
        <v>0</v>
      </c>
      <c r="N54" s="121"/>
      <c r="O54" s="120">
        <f t="shared" si="3"/>
        <v>0</v>
      </c>
      <c r="P54" s="121"/>
      <c r="Q54" s="121"/>
      <c r="R54" s="121"/>
      <c r="S54" s="13">
        <f t="shared" si="4"/>
        <v>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501</v>
      </c>
    </row>
    <row r="60" spans="1:38" ht="39.950000000000003" customHeight="1" x14ac:dyDescent="0.25">
      <c r="K60" s="162">
        <f>SUMPRODUCT($J$4:$J$58,K4:K58)</f>
        <v>130820.98999999999</v>
      </c>
      <c r="L60" s="162">
        <f t="shared" ref="L60:M60" si="6">SUMPRODUCT($J$4:$J$58,L4:L58)</f>
        <v>0</v>
      </c>
      <c r="M60" s="162">
        <f t="shared" si="6"/>
        <v>0</v>
      </c>
    </row>
  </sheetData>
  <mergeCells count="42">
    <mergeCell ref="A1:C1"/>
    <mergeCell ref="D1:J1"/>
    <mergeCell ref="K1:T1"/>
    <mergeCell ref="AD1:AD2"/>
    <mergeCell ref="AB1:AB2"/>
    <mergeCell ref="U1:U2"/>
    <mergeCell ref="V1:V2"/>
    <mergeCell ref="W1:W2"/>
    <mergeCell ref="X1:X2"/>
    <mergeCell ref="Y1:Y2"/>
    <mergeCell ref="AL1:AL2"/>
    <mergeCell ref="A2:T2"/>
    <mergeCell ref="A6:A7"/>
    <mergeCell ref="B6:B7"/>
    <mergeCell ref="A8:A16"/>
    <mergeCell ref="B8:B16"/>
    <mergeCell ref="Z1:Z2"/>
    <mergeCell ref="AK1:AK2"/>
    <mergeCell ref="AF1:AF2"/>
    <mergeCell ref="AG1:AG2"/>
    <mergeCell ref="AH1:AH2"/>
    <mergeCell ref="AI1:AI2"/>
    <mergeCell ref="AJ1:AJ2"/>
    <mergeCell ref="AA1:AA2"/>
    <mergeCell ref="AE1:AE2"/>
    <mergeCell ref="AC1:AC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hyperlinks>
    <hyperlink ref="E499" r:id="rId1" display="https://www.havan.com.br/mangueira-para-gas-de-cozinha-glp-1-20m-durin-05207.html" xr:uid="{0475F284-B76C-442F-8DFB-3E060AA03DEF}"/>
  </hyperlinks>
  <pageMargins left="0.511811024" right="0.511811024" top="0.78740157499999996" bottom="0.78740157499999996" header="0.31496062000000002" footer="0.31496062000000002"/>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0B7-F7A0-4CCE-9945-1297BBF86082}">
  <sheetPr>
    <tabColor rgb="FF92D050"/>
  </sheetPr>
  <dimension ref="A1:AL649"/>
  <sheetViews>
    <sheetView zoomScale="60" zoomScaleNormal="60" workbookViewId="0">
      <pane xSplit="1" ySplit="3" topLeftCell="B30" activePane="bottomRight" state="frozen"/>
      <selection pane="topRight" activeCell="M1" sqref="M1"/>
      <selection pane="bottomLeft" activeCell="A4" sqref="A4"/>
      <selection pane="bottomRight" activeCell="E41" sqref="E41"/>
    </sheetView>
  </sheetViews>
  <sheetFormatPr defaultColWidth="9.7109375" defaultRowHeight="26.25" x14ac:dyDescent="0.25"/>
  <cols>
    <col min="1" max="1" width="7.140625" style="19" customWidth="1"/>
    <col min="2" max="2" width="32.5703125" style="19" customWidth="1"/>
    <col min="3" max="3" width="10.7109375" style="1" customWidth="1"/>
    <col min="4" max="4" width="55.28515625" style="23" customWidth="1"/>
    <col min="5" max="5" width="34.85546875" style="24" bestFit="1" customWidth="1"/>
    <col min="6" max="6" width="19.42578125" style="24" customWidth="1"/>
    <col min="7" max="7" width="14.85546875" style="1" customWidth="1"/>
    <col min="8" max="8" width="10" style="1" customWidth="1"/>
    <col min="9" max="9" width="16.7109375" style="1" customWidth="1"/>
    <col min="10" max="10" width="16.140625" style="17" bestFit="1" customWidth="1"/>
    <col min="11" max="11" width="15.42578125" style="4" bestFit="1" customWidth="1"/>
    <col min="12" max="14" width="13.85546875" style="4" customWidth="1"/>
    <col min="15" max="15" width="18.5703125" style="4" customWidth="1"/>
    <col min="16" max="18" width="13.85546875" style="4" hidden="1" customWidth="1"/>
    <col min="19" max="19" width="13.28515625" style="16" customWidth="1"/>
    <col min="20" max="20" width="12.5703125" style="5" customWidth="1"/>
    <col min="21" max="32" width="13.7109375" style="6" customWidth="1"/>
    <col min="33" max="38" width="13.7109375" style="2" customWidth="1"/>
    <col min="39" max="16384" width="9.7109375" style="2"/>
  </cols>
  <sheetData>
    <row r="1" spans="1:38" ht="39.950000000000003" customHeight="1" x14ac:dyDescent="0.25">
      <c r="A1" s="260" t="s">
        <v>713</v>
      </c>
      <c r="B1" s="261"/>
      <c r="C1" s="260"/>
      <c r="D1" s="260" t="s">
        <v>468</v>
      </c>
      <c r="E1" s="260"/>
      <c r="F1" s="260"/>
      <c r="G1" s="260"/>
      <c r="H1" s="260"/>
      <c r="I1" s="260"/>
      <c r="J1" s="260"/>
      <c r="K1" s="268" t="s">
        <v>467</v>
      </c>
      <c r="L1" s="269"/>
      <c r="M1" s="269"/>
      <c r="N1" s="269"/>
      <c r="O1" s="269"/>
      <c r="P1" s="269"/>
      <c r="Q1" s="269"/>
      <c r="R1" s="269"/>
      <c r="S1" s="269"/>
      <c r="T1" s="269"/>
      <c r="U1" s="258" t="s">
        <v>469</v>
      </c>
      <c r="V1" s="258" t="s">
        <v>469</v>
      </c>
      <c r="W1" s="258" t="s">
        <v>469</v>
      </c>
      <c r="X1" s="258" t="s">
        <v>469</v>
      </c>
      <c r="Y1" s="258" t="s">
        <v>469</v>
      </c>
      <c r="Z1" s="258" t="s">
        <v>469</v>
      </c>
      <c r="AA1" s="258" t="s">
        <v>469</v>
      </c>
      <c r="AB1" s="258" t="s">
        <v>469</v>
      </c>
      <c r="AC1" s="258" t="s">
        <v>469</v>
      </c>
      <c r="AD1" s="258" t="s">
        <v>469</v>
      </c>
      <c r="AE1" s="258" t="s">
        <v>469</v>
      </c>
      <c r="AF1" s="258" t="s">
        <v>469</v>
      </c>
      <c r="AG1" s="258" t="s">
        <v>469</v>
      </c>
      <c r="AH1" s="258" t="s">
        <v>469</v>
      </c>
      <c r="AI1" s="258" t="s">
        <v>469</v>
      </c>
      <c r="AJ1" s="258" t="s">
        <v>469</v>
      </c>
      <c r="AK1" s="258" t="s">
        <v>469</v>
      </c>
      <c r="AL1" s="258" t="s">
        <v>469</v>
      </c>
    </row>
    <row r="2" spans="1:38" ht="39.950000000000003" customHeight="1" x14ac:dyDescent="0.25">
      <c r="A2" s="260" t="s">
        <v>7</v>
      </c>
      <c r="B2" s="261"/>
      <c r="C2" s="260"/>
      <c r="D2" s="260"/>
      <c r="E2" s="260"/>
      <c r="F2" s="260"/>
      <c r="G2" s="260"/>
      <c r="H2" s="260"/>
      <c r="I2" s="260"/>
      <c r="J2" s="260"/>
      <c r="K2" s="260"/>
      <c r="L2" s="261"/>
      <c r="M2" s="261"/>
      <c r="N2" s="261"/>
      <c r="O2" s="261"/>
      <c r="P2" s="261"/>
      <c r="Q2" s="261"/>
      <c r="R2" s="261"/>
      <c r="S2" s="261"/>
      <c r="T2" s="261"/>
      <c r="U2" s="258"/>
      <c r="V2" s="258"/>
      <c r="W2" s="258"/>
      <c r="X2" s="258"/>
      <c r="Y2" s="258"/>
      <c r="Z2" s="258"/>
      <c r="AA2" s="258"/>
      <c r="AB2" s="258"/>
      <c r="AC2" s="258"/>
      <c r="AD2" s="258"/>
      <c r="AE2" s="258"/>
      <c r="AF2" s="258"/>
      <c r="AG2" s="258"/>
      <c r="AH2" s="258"/>
      <c r="AI2" s="258"/>
      <c r="AJ2" s="258"/>
      <c r="AK2" s="258"/>
      <c r="AL2" s="258"/>
    </row>
    <row r="3" spans="1:38" s="3" customFormat="1" ht="57.2" customHeight="1" x14ac:dyDescent="0.2">
      <c r="A3" s="20" t="s">
        <v>465</v>
      </c>
      <c r="B3" s="21" t="s">
        <v>8</v>
      </c>
      <c r="C3" s="20" t="s">
        <v>13</v>
      </c>
      <c r="D3" s="20" t="s">
        <v>466</v>
      </c>
      <c r="E3" s="20" t="s">
        <v>18</v>
      </c>
      <c r="F3" s="21" t="s">
        <v>25</v>
      </c>
      <c r="G3" s="21" t="s">
        <v>26</v>
      </c>
      <c r="H3" s="21" t="s">
        <v>27</v>
      </c>
      <c r="I3" s="21" t="s">
        <v>10</v>
      </c>
      <c r="J3" s="22" t="s">
        <v>14</v>
      </c>
      <c r="K3" s="21" t="s">
        <v>15</v>
      </c>
      <c r="L3" s="103" t="s">
        <v>707</v>
      </c>
      <c r="M3" s="103" t="s">
        <v>708</v>
      </c>
      <c r="N3" s="103" t="s">
        <v>703</v>
      </c>
      <c r="O3" s="103" t="s">
        <v>623</v>
      </c>
      <c r="P3" s="103" t="s">
        <v>704</v>
      </c>
      <c r="Q3" s="103" t="s">
        <v>705</v>
      </c>
      <c r="R3" s="103" t="s">
        <v>706</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39.950000000000003" customHeight="1" x14ac:dyDescent="0.25">
      <c r="A4" s="76">
        <v>1</v>
      </c>
      <c r="B4" s="77" t="s">
        <v>470</v>
      </c>
      <c r="C4" s="78">
        <v>1</v>
      </c>
      <c r="D4" s="79" t="s">
        <v>544</v>
      </c>
      <c r="E4" s="80" t="s">
        <v>471</v>
      </c>
      <c r="F4" s="46" t="s">
        <v>472</v>
      </c>
      <c r="G4" s="54" t="s">
        <v>604</v>
      </c>
      <c r="H4" s="38" t="s">
        <v>600</v>
      </c>
      <c r="I4" s="99">
        <v>33903026</v>
      </c>
      <c r="J4" s="101">
        <v>38.409999999999997</v>
      </c>
      <c r="K4" s="8">
        <v>3</v>
      </c>
      <c r="L4" s="110">
        <f>IF(SUM(U4:AL4)&gt;K4+N4,K4+N4,SUM(U4:AL4))</f>
        <v>0</v>
      </c>
      <c r="M4" s="110">
        <f t="shared" ref="M4:M35" si="0">(SUM(U4:W4))</f>
        <v>0</v>
      </c>
      <c r="N4" s="121"/>
      <c r="O4" s="120">
        <f>ROUND(IF(K4*0.25-0.5&lt;0,0,K4*0.25-0.5),0)-R4-P4</f>
        <v>0</v>
      </c>
      <c r="P4" s="121"/>
      <c r="Q4" s="121"/>
      <c r="R4" s="121"/>
      <c r="S4" s="13">
        <f>K4+N4+P4+Q4-M4</f>
        <v>3</v>
      </c>
      <c r="T4" s="14" t="str">
        <f t="shared" ref="T4:T58" si="1">IF(S4&lt;0,"ATENÇÃO","OK")</f>
        <v>OK</v>
      </c>
      <c r="U4" s="30"/>
      <c r="V4" s="34"/>
      <c r="W4" s="30"/>
      <c r="X4" s="31"/>
      <c r="Y4" s="31"/>
      <c r="Z4" s="31"/>
      <c r="AA4" s="31"/>
      <c r="AB4" s="30"/>
      <c r="AC4" s="30"/>
      <c r="AD4" s="30"/>
      <c r="AE4" s="30"/>
      <c r="AF4" s="30"/>
      <c r="AG4" s="31"/>
      <c r="AH4" s="31"/>
      <c r="AI4" s="31"/>
      <c r="AJ4" s="31"/>
      <c r="AK4" s="31"/>
      <c r="AL4" s="31"/>
    </row>
    <row r="5" spans="1:38" ht="39.950000000000003" customHeight="1" x14ac:dyDescent="0.25">
      <c r="A5" s="81">
        <v>2</v>
      </c>
      <c r="B5" s="82" t="s">
        <v>473</v>
      </c>
      <c r="C5" s="83">
        <v>2</v>
      </c>
      <c r="D5" s="84" t="s">
        <v>545</v>
      </c>
      <c r="E5" s="85" t="s">
        <v>474</v>
      </c>
      <c r="F5" s="86" t="s">
        <v>475</v>
      </c>
      <c r="G5" s="54">
        <v>105961017</v>
      </c>
      <c r="H5" s="38" t="s">
        <v>600</v>
      </c>
      <c r="I5" s="100">
        <v>33903017</v>
      </c>
      <c r="J5" s="102">
        <v>33.200000000000003</v>
      </c>
      <c r="K5" s="8">
        <v>12</v>
      </c>
      <c r="L5" s="110">
        <f t="shared" ref="L5:L58" si="2">IF(SUM(U5:AL5)&gt;K5+N5,K5+N5,SUM(U5:AL5))</f>
        <v>0</v>
      </c>
      <c r="M5" s="110">
        <f t="shared" si="0"/>
        <v>0</v>
      </c>
      <c r="N5" s="121"/>
      <c r="O5" s="120">
        <f t="shared" ref="O5:O58" si="3">ROUND(IF(K5*0.25-0.5&lt;0,0,K5*0.25-0.5),0)-R5-P5</f>
        <v>3</v>
      </c>
      <c r="P5" s="121"/>
      <c r="Q5" s="121"/>
      <c r="R5" s="121"/>
      <c r="S5" s="13">
        <f t="shared" ref="S5:S58" si="4">K5+N5+P5+Q5-M5</f>
        <v>12</v>
      </c>
      <c r="T5" s="14" t="str">
        <f>IF(S5&lt;0,"ATENÇÃO","OK")</f>
        <v>OK</v>
      </c>
      <c r="U5" s="30"/>
      <c r="V5" s="34"/>
      <c r="W5" s="30"/>
      <c r="X5" s="31"/>
      <c r="Y5" s="31"/>
      <c r="Z5" s="31"/>
      <c r="AA5" s="31"/>
      <c r="AB5" s="30"/>
      <c r="AC5" s="30"/>
      <c r="AD5" s="30"/>
      <c r="AE5" s="30"/>
      <c r="AF5" s="30"/>
      <c r="AG5" s="31"/>
      <c r="AH5" s="31"/>
      <c r="AI5" s="31"/>
      <c r="AJ5" s="31"/>
      <c r="AK5" s="31"/>
      <c r="AL5" s="31"/>
    </row>
    <row r="6" spans="1:38" ht="39.950000000000003" customHeight="1" x14ac:dyDescent="0.25">
      <c r="A6" s="252">
        <v>3</v>
      </c>
      <c r="B6" s="254" t="s">
        <v>476</v>
      </c>
      <c r="C6" s="78">
        <v>3</v>
      </c>
      <c r="D6" s="67" t="s">
        <v>546</v>
      </c>
      <c r="E6" s="68" t="s">
        <v>477</v>
      </c>
      <c r="F6" s="46" t="s">
        <v>475</v>
      </c>
      <c r="G6" s="54" t="s">
        <v>605</v>
      </c>
      <c r="H6" s="38" t="s">
        <v>600</v>
      </c>
      <c r="I6" s="99">
        <v>33903017</v>
      </c>
      <c r="J6" s="101">
        <v>36.270000000000003</v>
      </c>
      <c r="K6" s="8">
        <v>15</v>
      </c>
      <c r="L6" s="110">
        <f t="shared" si="2"/>
        <v>0</v>
      </c>
      <c r="M6" s="110">
        <f t="shared" si="0"/>
        <v>0</v>
      </c>
      <c r="N6" s="121"/>
      <c r="O6" s="120">
        <f t="shared" si="3"/>
        <v>3</v>
      </c>
      <c r="P6" s="121"/>
      <c r="Q6" s="121"/>
      <c r="R6" s="121"/>
      <c r="S6" s="13">
        <f t="shared" si="4"/>
        <v>15</v>
      </c>
      <c r="T6" s="14" t="str">
        <f t="shared" si="1"/>
        <v>OK</v>
      </c>
      <c r="U6" s="30"/>
      <c r="V6" s="34"/>
      <c r="W6" s="30"/>
      <c r="X6" s="31"/>
      <c r="Y6" s="31"/>
      <c r="Z6" s="31"/>
      <c r="AA6" s="31"/>
      <c r="AB6" s="30"/>
      <c r="AC6" s="30"/>
      <c r="AD6" s="30"/>
      <c r="AE6" s="30"/>
      <c r="AF6" s="30"/>
      <c r="AG6" s="31"/>
      <c r="AH6" s="31"/>
      <c r="AI6" s="31"/>
      <c r="AJ6" s="31"/>
      <c r="AK6" s="31"/>
      <c r="AL6" s="31"/>
    </row>
    <row r="7" spans="1:38" ht="39.950000000000003" customHeight="1" x14ac:dyDescent="0.25">
      <c r="A7" s="257"/>
      <c r="B7" s="256"/>
      <c r="C7" s="78">
        <v>4</v>
      </c>
      <c r="D7" s="67" t="s">
        <v>547</v>
      </c>
      <c r="E7" s="68" t="s">
        <v>478</v>
      </c>
      <c r="F7" s="46" t="s">
        <v>479</v>
      </c>
      <c r="G7" s="54">
        <v>25097009</v>
      </c>
      <c r="H7" s="38" t="s">
        <v>600</v>
      </c>
      <c r="I7" s="99">
        <v>33903017</v>
      </c>
      <c r="J7" s="101">
        <v>32.130000000000003</v>
      </c>
      <c r="K7" s="8">
        <v>7</v>
      </c>
      <c r="L7" s="110">
        <f t="shared" si="2"/>
        <v>0</v>
      </c>
      <c r="M7" s="110">
        <f t="shared" si="0"/>
        <v>0</v>
      </c>
      <c r="N7" s="121"/>
      <c r="O7" s="120">
        <f t="shared" si="3"/>
        <v>1</v>
      </c>
      <c r="P7" s="121"/>
      <c r="Q7" s="121"/>
      <c r="R7" s="121"/>
      <c r="S7" s="13">
        <f t="shared" si="4"/>
        <v>7</v>
      </c>
      <c r="T7" s="14" t="str">
        <f t="shared" si="1"/>
        <v>OK</v>
      </c>
      <c r="U7" s="30"/>
      <c r="V7" s="34"/>
      <c r="W7" s="30"/>
      <c r="X7" s="31"/>
      <c r="Y7" s="31"/>
      <c r="Z7" s="31"/>
      <c r="AA7" s="31"/>
      <c r="AB7" s="30"/>
      <c r="AC7" s="30"/>
      <c r="AD7" s="30"/>
      <c r="AE7" s="30"/>
      <c r="AF7" s="30"/>
      <c r="AG7" s="31"/>
      <c r="AH7" s="31"/>
      <c r="AI7" s="31"/>
      <c r="AJ7" s="31"/>
      <c r="AK7" s="31"/>
      <c r="AL7" s="31"/>
    </row>
    <row r="8" spans="1:38" ht="39.950000000000003" customHeight="1" x14ac:dyDescent="0.25">
      <c r="A8" s="247">
        <v>4</v>
      </c>
      <c r="B8" s="249" t="s">
        <v>480</v>
      </c>
      <c r="C8" s="83">
        <v>5</v>
      </c>
      <c r="D8" s="84" t="s">
        <v>548</v>
      </c>
      <c r="E8" s="85" t="s">
        <v>481</v>
      </c>
      <c r="F8" s="86" t="s">
        <v>475</v>
      </c>
      <c r="G8" s="54">
        <v>77500014</v>
      </c>
      <c r="H8" s="38" t="s">
        <v>600</v>
      </c>
      <c r="I8" s="100">
        <v>33903017</v>
      </c>
      <c r="J8" s="102">
        <v>28</v>
      </c>
      <c r="K8" s="8">
        <v>10</v>
      </c>
      <c r="L8" s="110">
        <f t="shared" si="2"/>
        <v>0</v>
      </c>
      <c r="M8" s="110">
        <f t="shared" si="0"/>
        <v>0</v>
      </c>
      <c r="N8" s="121"/>
      <c r="O8" s="120">
        <f t="shared" si="3"/>
        <v>2</v>
      </c>
      <c r="P8" s="121"/>
      <c r="Q8" s="121"/>
      <c r="R8" s="121"/>
      <c r="S8" s="13">
        <f t="shared" si="4"/>
        <v>10</v>
      </c>
      <c r="T8" s="14" t="str">
        <f t="shared" si="1"/>
        <v>OK</v>
      </c>
      <c r="U8" s="30"/>
      <c r="V8" s="34"/>
      <c r="W8" s="30"/>
      <c r="X8" s="31"/>
      <c r="Y8" s="31"/>
      <c r="Z8" s="31"/>
      <c r="AA8" s="31"/>
      <c r="AB8" s="30"/>
      <c r="AC8" s="30"/>
      <c r="AD8" s="30"/>
      <c r="AE8" s="30"/>
      <c r="AF8" s="30"/>
      <c r="AG8" s="31"/>
      <c r="AH8" s="31"/>
      <c r="AI8" s="31"/>
      <c r="AJ8" s="31"/>
      <c r="AK8" s="31"/>
      <c r="AL8" s="31"/>
    </row>
    <row r="9" spans="1:38" ht="39.950000000000003" customHeight="1" x14ac:dyDescent="0.25">
      <c r="A9" s="248"/>
      <c r="B9" s="250"/>
      <c r="C9" s="83">
        <v>6</v>
      </c>
      <c r="D9" s="87" t="s">
        <v>549</v>
      </c>
      <c r="E9" s="88" t="s">
        <v>482</v>
      </c>
      <c r="F9" s="89" t="s">
        <v>483</v>
      </c>
      <c r="G9" s="54">
        <v>77500014</v>
      </c>
      <c r="H9" s="38" t="s">
        <v>600</v>
      </c>
      <c r="I9" s="100" t="s">
        <v>603</v>
      </c>
      <c r="J9" s="102">
        <v>665</v>
      </c>
      <c r="K9" s="8"/>
      <c r="L9" s="110">
        <f t="shared" si="2"/>
        <v>0</v>
      </c>
      <c r="M9" s="110">
        <f t="shared" si="0"/>
        <v>0</v>
      </c>
      <c r="N9" s="121"/>
      <c r="O9" s="120">
        <f t="shared" si="3"/>
        <v>0</v>
      </c>
      <c r="P9" s="121"/>
      <c r="Q9" s="121"/>
      <c r="R9" s="121"/>
      <c r="S9" s="13">
        <f t="shared" si="4"/>
        <v>0</v>
      </c>
      <c r="T9" s="14" t="str">
        <f t="shared" si="1"/>
        <v>OK</v>
      </c>
      <c r="U9" s="30"/>
      <c r="V9" s="34"/>
      <c r="W9" s="30"/>
      <c r="X9" s="31"/>
      <c r="Y9" s="31"/>
      <c r="Z9" s="31"/>
      <c r="AA9" s="31"/>
      <c r="AB9" s="30"/>
      <c r="AC9" s="30"/>
      <c r="AD9" s="30"/>
      <c r="AE9" s="30"/>
      <c r="AF9" s="30"/>
      <c r="AG9" s="31"/>
      <c r="AH9" s="31"/>
      <c r="AI9" s="31"/>
      <c r="AJ9" s="31"/>
      <c r="AK9" s="31"/>
      <c r="AL9" s="31"/>
    </row>
    <row r="10" spans="1:38" ht="39.950000000000003" customHeight="1" x14ac:dyDescent="0.25">
      <c r="A10" s="248"/>
      <c r="B10" s="250"/>
      <c r="C10" s="83">
        <v>7</v>
      </c>
      <c r="D10" s="90" t="s">
        <v>550</v>
      </c>
      <c r="E10" s="88" t="s">
        <v>484</v>
      </c>
      <c r="F10" s="89" t="s">
        <v>483</v>
      </c>
      <c r="G10" s="54">
        <v>77500014</v>
      </c>
      <c r="H10" s="38" t="s">
        <v>600</v>
      </c>
      <c r="I10" s="100" t="s">
        <v>603</v>
      </c>
      <c r="J10" s="102">
        <v>246</v>
      </c>
      <c r="K10" s="8"/>
      <c r="L10" s="110">
        <f t="shared" si="2"/>
        <v>0</v>
      </c>
      <c r="M10" s="110">
        <f t="shared" si="0"/>
        <v>0</v>
      </c>
      <c r="N10" s="121"/>
      <c r="O10" s="120">
        <f t="shared" si="3"/>
        <v>0</v>
      </c>
      <c r="P10" s="121"/>
      <c r="Q10" s="121"/>
      <c r="R10" s="121"/>
      <c r="S10" s="13">
        <f t="shared" si="4"/>
        <v>0</v>
      </c>
      <c r="T10" s="14" t="str">
        <f t="shared" si="1"/>
        <v>OK</v>
      </c>
      <c r="U10" s="30"/>
      <c r="V10" s="34"/>
      <c r="W10" s="30"/>
      <c r="X10" s="31"/>
      <c r="Y10" s="31"/>
      <c r="Z10" s="31"/>
      <c r="AA10" s="31"/>
      <c r="AB10" s="30"/>
      <c r="AC10" s="30"/>
      <c r="AD10" s="30"/>
      <c r="AE10" s="30"/>
      <c r="AF10" s="30"/>
      <c r="AG10" s="31"/>
      <c r="AH10" s="31"/>
      <c r="AI10" s="31"/>
      <c r="AJ10" s="31"/>
      <c r="AK10" s="31"/>
      <c r="AL10" s="31"/>
    </row>
    <row r="11" spans="1:38" ht="39.950000000000003" customHeight="1" x14ac:dyDescent="0.25">
      <c r="A11" s="248"/>
      <c r="B11" s="250"/>
      <c r="C11" s="83">
        <v>8</v>
      </c>
      <c r="D11" s="91" t="s">
        <v>551</v>
      </c>
      <c r="E11" s="88" t="s">
        <v>485</v>
      </c>
      <c r="F11" s="86" t="s">
        <v>475</v>
      </c>
      <c r="G11" s="54">
        <v>125377006</v>
      </c>
      <c r="H11" s="38" t="s">
        <v>600</v>
      </c>
      <c r="I11" s="98">
        <v>33903017</v>
      </c>
      <c r="J11" s="102">
        <v>30</v>
      </c>
      <c r="K11" s="8">
        <v>10</v>
      </c>
      <c r="L11" s="110">
        <f t="shared" si="2"/>
        <v>0</v>
      </c>
      <c r="M11" s="110">
        <f t="shared" si="0"/>
        <v>0</v>
      </c>
      <c r="N11" s="121"/>
      <c r="O11" s="120">
        <f t="shared" si="3"/>
        <v>2</v>
      </c>
      <c r="P11" s="121"/>
      <c r="Q11" s="121"/>
      <c r="R11" s="121"/>
      <c r="S11" s="13">
        <f t="shared" si="4"/>
        <v>10</v>
      </c>
      <c r="T11" s="14" t="str">
        <f t="shared" si="1"/>
        <v>OK</v>
      </c>
      <c r="U11" s="30"/>
      <c r="V11" s="34"/>
      <c r="W11" s="30"/>
      <c r="X11" s="31"/>
      <c r="Y11" s="31"/>
      <c r="Z11" s="31"/>
      <c r="AA11" s="34"/>
      <c r="AB11" s="30"/>
      <c r="AC11" s="30"/>
      <c r="AD11" s="30"/>
      <c r="AE11" s="30"/>
      <c r="AF11" s="30"/>
      <c r="AG11" s="31"/>
      <c r="AH11" s="31"/>
      <c r="AI11" s="31"/>
      <c r="AJ11" s="31"/>
      <c r="AK11" s="31"/>
      <c r="AL11" s="31"/>
    </row>
    <row r="12" spans="1:38" ht="39.950000000000003" customHeight="1" x14ac:dyDescent="0.25">
      <c r="A12" s="248"/>
      <c r="B12" s="250"/>
      <c r="C12" s="83">
        <v>9</v>
      </c>
      <c r="D12" s="87" t="s">
        <v>552</v>
      </c>
      <c r="E12" s="92" t="s">
        <v>486</v>
      </c>
      <c r="F12" s="86" t="s">
        <v>475</v>
      </c>
      <c r="G12" s="54">
        <v>125377006</v>
      </c>
      <c r="H12" s="38" t="s">
        <v>600</v>
      </c>
      <c r="I12" s="98">
        <v>33903017</v>
      </c>
      <c r="J12" s="102">
        <v>930</v>
      </c>
      <c r="K12" s="8"/>
      <c r="L12" s="110">
        <f t="shared" si="2"/>
        <v>0</v>
      </c>
      <c r="M12" s="110">
        <f t="shared" si="0"/>
        <v>0</v>
      </c>
      <c r="N12" s="121"/>
      <c r="O12" s="120">
        <f t="shared" si="3"/>
        <v>0</v>
      </c>
      <c r="P12" s="121"/>
      <c r="Q12" s="121"/>
      <c r="R12" s="121"/>
      <c r="S12" s="13">
        <f t="shared" si="4"/>
        <v>0</v>
      </c>
      <c r="T12" s="14" t="str">
        <f t="shared" si="1"/>
        <v>OK</v>
      </c>
      <c r="U12" s="30"/>
      <c r="V12" s="34"/>
      <c r="W12" s="30"/>
      <c r="X12" s="31"/>
      <c r="Y12" s="31"/>
      <c r="Z12" s="31"/>
      <c r="AA12" s="31"/>
      <c r="AB12" s="30"/>
      <c r="AC12" s="30"/>
      <c r="AD12" s="30"/>
      <c r="AE12" s="30"/>
      <c r="AF12" s="30"/>
      <c r="AG12" s="31"/>
      <c r="AH12" s="31"/>
      <c r="AI12" s="31"/>
      <c r="AJ12" s="31"/>
      <c r="AK12" s="31"/>
      <c r="AL12" s="31"/>
    </row>
    <row r="13" spans="1:38" ht="39.950000000000003" customHeight="1" x14ac:dyDescent="0.25">
      <c r="A13" s="248"/>
      <c r="B13" s="250"/>
      <c r="C13" s="83">
        <v>10</v>
      </c>
      <c r="D13" s="93" t="s">
        <v>553</v>
      </c>
      <c r="E13" s="92" t="s">
        <v>487</v>
      </c>
      <c r="F13" s="86" t="s">
        <v>475</v>
      </c>
      <c r="G13" s="54">
        <v>125377006</v>
      </c>
      <c r="H13" s="38" t="s">
        <v>600</v>
      </c>
      <c r="I13" s="98">
        <v>33903047</v>
      </c>
      <c r="J13" s="102">
        <v>380</v>
      </c>
      <c r="K13" s="8"/>
      <c r="L13" s="110">
        <f t="shared" si="2"/>
        <v>0</v>
      </c>
      <c r="M13" s="110">
        <f t="shared" si="0"/>
        <v>0</v>
      </c>
      <c r="N13" s="121"/>
      <c r="O13" s="120">
        <f t="shared" si="3"/>
        <v>0</v>
      </c>
      <c r="P13" s="121"/>
      <c r="Q13" s="121"/>
      <c r="R13" s="121"/>
      <c r="S13" s="13">
        <f t="shared" si="4"/>
        <v>0</v>
      </c>
      <c r="T13" s="14" t="str">
        <f t="shared" si="1"/>
        <v>OK</v>
      </c>
      <c r="U13" s="30"/>
      <c r="V13" s="34"/>
      <c r="W13" s="30"/>
      <c r="X13" s="31"/>
      <c r="Y13" s="31"/>
      <c r="Z13" s="31"/>
      <c r="AA13" s="31"/>
      <c r="AB13" s="30"/>
      <c r="AC13" s="30"/>
      <c r="AD13" s="30"/>
      <c r="AE13" s="30"/>
      <c r="AF13" s="30"/>
      <c r="AG13" s="31"/>
      <c r="AH13" s="31"/>
      <c r="AI13" s="31"/>
      <c r="AJ13" s="31"/>
      <c r="AK13" s="31"/>
      <c r="AL13" s="31"/>
    </row>
    <row r="14" spans="1:38" ht="63" x14ac:dyDescent="0.25">
      <c r="A14" s="248"/>
      <c r="B14" s="250"/>
      <c r="C14" s="83">
        <v>11</v>
      </c>
      <c r="D14" s="91" t="s">
        <v>554</v>
      </c>
      <c r="E14" s="92" t="s">
        <v>488</v>
      </c>
      <c r="F14" s="86" t="s">
        <v>475</v>
      </c>
      <c r="G14" s="54">
        <v>125377006</v>
      </c>
      <c r="H14" s="38" t="s">
        <v>600</v>
      </c>
      <c r="I14" s="98">
        <v>33903047</v>
      </c>
      <c r="J14" s="102">
        <v>31</v>
      </c>
      <c r="K14" s="8"/>
      <c r="L14" s="110">
        <f t="shared" si="2"/>
        <v>0</v>
      </c>
      <c r="M14" s="110">
        <f t="shared" si="0"/>
        <v>0</v>
      </c>
      <c r="N14" s="121"/>
      <c r="O14" s="120">
        <f t="shared" si="3"/>
        <v>0</v>
      </c>
      <c r="P14" s="121"/>
      <c r="Q14" s="121"/>
      <c r="R14" s="121"/>
      <c r="S14" s="13">
        <f t="shared" si="4"/>
        <v>0</v>
      </c>
      <c r="T14" s="14" t="str">
        <f t="shared" si="1"/>
        <v>OK</v>
      </c>
      <c r="U14" s="30"/>
      <c r="V14" s="34"/>
      <c r="W14" s="30"/>
      <c r="X14" s="31"/>
      <c r="Y14" s="33"/>
      <c r="Z14" s="32"/>
      <c r="AA14" s="31"/>
      <c r="AB14" s="30"/>
      <c r="AC14" s="30"/>
      <c r="AD14" s="30"/>
      <c r="AE14" s="30"/>
      <c r="AF14" s="30"/>
      <c r="AG14" s="31"/>
      <c r="AH14" s="31"/>
      <c r="AI14" s="31"/>
      <c r="AJ14" s="31"/>
      <c r="AK14" s="31"/>
      <c r="AL14" s="31"/>
    </row>
    <row r="15" spans="1:38" ht="39.950000000000003" customHeight="1" x14ac:dyDescent="0.25">
      <c r="A15" s="248"/>
      <c r="B15" s="250"/>
      <c r="C15" s="83">
        <v>12</v>
      </c>
      <c r="D15" s="87" t="s">
        <v>555</v>
      </c>
      <c r="E15" s="88" t="s">
        <v>489</v>
      </c>
      <c r="F15" s="86" t="s">
        <v>475</v>
      </c>
      <c r="G15" s="54">
        <v>504220065</v>
      </c>
      <c r="H15" s="38" t="s">
        <v>600</v>
      </c>
      <c r="I15" s="100" t="s">
        <v>603</v>
      </c>
      <c r="J15" s="102">
        <v>150</v>
      </c>
      <c r="K15" s="8"/>
      <c r="L15" s="110">
        <f t="shared" si="2"/>
        <v>0</v>
      </c>
      <c r="M15" s="110">
        <f t="shared" si="0"/>
        <v>0</v>
      </c>
      <c r="N15" s="121"/>
      <c r="O15" s="120">
        <f t="shared" si="3"/>
        <v>0</v>
      </c>
      <c r="P15" s="121"/>
      <c r="Q15" s="121"/>
      <c r="R15" s="121"/>
      <c r="S15" s="13">
        <f t="shared" si="4"/>
        <v>0</v>
      </c>
      <c r="T15" s="14" t="str">
        <f t="shared" si="1"/>
        <v>OK</v>
      </c>
      <c r="U15" s="30"/>
      <c r="V15" s="34"/>
      <c r="W15" s="30"/>
      <c r="X15" s="31"/>
      <c r="Y15" s="33"/>
      <c r="Z15" s="32"/>
      <c r="AA15" s="31"/>
      <c r="AB15" s="30"/>
      <c r="AC15" s="30"/>
      <c r="AD15" s="30"/>
      <c r="AE15" s="30"/>
      <c r="AF15" s="30"/>
      <c r="AG15" s="31"/>
      <c r="AH15" s="31"/>
      <c r="AI15" s="31"/>
      <c r="AJ15" s="31"/>
      <c r="AK15" s="31"/>
      <c r="AL15" s="31"/>
    </row>
    <row r="16" spans="1:38" ht="39.950000000000003" customHeight="1" x14ac:dyDescent="0.25">
      <c r="A16" s="248"/>
      <c r="B16" s="251"/>
      <c r="C16" s="83">
        <v>13</v>
      </c>
      <c r="D16" s="93" t="s">
        <v>556</v>
      </c>
      <c r="E16" s="92" t="s">
        <v>490</v>
      </c>
      <c r="F16" s="86" t="s">
        <v>475</v>
      </c>
      <c r="G16" s="54">
        <v>504220065</v>
      </c>
      <c r="H16" s="38" t="s">
        <v>600</v>
      </c>
      <c r="I16" s="100" t="s">
        <v>603</v>
      </c>
      <c r="J16" s="102">
        <v>285</v>
      </c>
      <c r="K16" s="8">
        <v>6</v>
      </c>
      <c r="L16" s="110">
        <f t="shared" si="2"/>
        <v>0</v>
      </c>
      <c r="M16" s="110">
        <f t="shared" si="0"/>
        <v>0</v>
      </c>
      <c r="N16" s="121"/>
      <c r="O16" s="120">
        <f t="shared" si="3"/>
        <v>1</v>
      </c>
      <c r="P16" s="121"/>
      <c r="Q16" s="121"/>
      <c r="R16" s="121"/>
      <c r="S16" s="13">
        <f t="shared" si="4"/>
        <v>6</v>
      </c>
      <c r="T16" s="14" t="str">
        <f t="shared" si="1"/>
        <v>OK</v>
      </c>
      <c r="U16" s="30"/>
      <c r="V16" s="34"/>
      <c r="W16" s="30"/>
      <c r="X16" s="31"/>
      <c r="Y16" s="33"/>
      <c r="Z16" s="32"/>
      <c r="AA16" s="31"/>
      <c r="AB16" s="30"/>
      <c r="AC16" s="30"/>
      <c r="AD16" s="30"/>
      <c r="AE16" s="30"/>
      <c r="AF16" s="30"/>
      <c r="AG16" s="31"/>
      <c r="AH16" s="31"/>
      <c r="AI16" s="31"/>
      <c r="AJ16" s="31"/>
      <c r="AK16" s="31"/>
      <c r="AL16" s="31"/>
    </row>
    <row r="17" spans="1:38" ht="39.950000000000003" customHeight="1" x14ac:dyDescent="0.25">
      <c r="A17" s="252">
        <v>5</v>
      </c>
      <c r="B17" s="254" t="s">
        <v>491</v>
      </c>
      <c r="C17" s="78">
        <v>14</v>
      </c>
      <c r="D17" s="67" t="s">
        <v>557</v>
      </c>
      <c r="E17" s="68" t="s">
        <v>492</v>
      </c>
      <c r="F17" s="46" t="s">
        <v>475</v>
      </c>
      <c r="G17" s="54">
        <v>79588061</v>
      </c>
      <c r="H17" s="38" t="s">
        <v>600</v>
      </c>
      <c r="I17" s="54">
        <v>33903017</v>
      </c>
      <c r="J17" s="101">
        <v>501.2</v>
      </c>
      <c r="K17" s="8"/>
      <c r="L17" s="110">
        <f t="shared" si="2"/>
        <v>0</v>
      </c>
      <c r="M17" s="110">
        <f t="shared" si="0"/>
        <v>0</v>
      </c>
      <c r="N17" s="121"/>
      <c r="O17" s="120">
        <f t="shared" si="3"/>
        <v>0</v>
      </c>
      <c r="P17" s="121"/>
      <c r="Q17" s="121"/>
      <c r="R17" s="121"/>
      <c r="S17" s="13">
        <f t="shared" si="4"/>
        <v>0</v>
      </c>
      <c r="T17" s="14" t="str">
        <f t="shared" si="1"/>
        <v>OK</v>
      </c>
      <c r="U17" s="30"/>
      <c r="V17" s="34"/>
      <c r="W17" s="30"/>
      <c r="X17" s="31"/>
      <c r="Y17" s="33"/>
      <c r="Z17" s="32"/>
      <c r="AA17" s="31"/>
      <c r="AB17" s="30"/>
      <c r="AC17" s="30"/>
      <c r="AD17" s="30"/>
      <c r="AE17" s="30"/>
      <c r="AF17" s="30"/>
      <c r="AG17" s="31"/>
      <c r="AH17" s="31"/>
      <c r="AI17" s="31"/>
      <c r="AJ17" s="31"/>
      <c r="AK17" s="31"/>
      <c r="AL17" s="31"/>
    </row>
    <row r="18" spans="1:38" ht="39.950000000000003" customHeight="1" x14ac:dyDescent="0.25">
      <c r="A18" s="257"/>
      <c r="B18" s="255"/>
      <c r="C18" s="78">
        <v>15</v>
      </c>
      <c r="D18" s="67" t="s">
        <v>558</v>
      </c>
      <c r="E18" s="68" t="s">
        <v>493</v>
      </c>
      <c r="F18" s="46" t="s">
        <v>475</v>
      </c>
      <c r="G18" s="54">
        <v>79588061</v>
      </c>
      <c r="H18" s="38" t="s">
        <v>600</v>
      </c>
      <c r="I18" s="54">
        <v>33903017</v>
      </c>
      <c r="J18" s="101">
        <v>677.7</v>
      </c>
      <c r="K18" s="8"/>
      <c r="L18" s="110">
        <f t="shared" si="2"/>
        <v>0</v>
      </c>
      <c r="M18" s="110">
        <f t="shared" si="0"/>
        <v>0</v>
      </c>
      <c r="N18" s="121"/>
      <c r="O18" s="120">
        <f t="shared" si="3"/>
        <v>0</v>
      </c>
      <c r="P18" s="121"/>
      <c r="Q18" s="121"/>
      <c r="R18" s="121"/>
      <c r="S18" s="13">
        <f t="shared" si="4"/>
        <v>0</v>
      </c>
      <c r="T18" s="14" t="str">
        <f t="shared" si="1"/>
        <v>OK</v>
      </c>
      <c r="U18" s="30"/>
      <c r="V18" s="34"/>
      <c r="W18" s="30"/>
      <c r="X18" s="31"/>
      <c r="Y18" s="33"/>
      <c r="Z18" s="32"/>
      <c r="AA18" s="31"/>
      <c r="AB18" s="30"/>
      <c r="AC18" s="30"/>
      <c r="AD18" s="30"/>
      <c r="AE18" s="30"/>
      <c r="AF18" s="30"/>
      <c r="AG18" s="31"/>
      <c r="AH18" s="31"/>
      <c r="AI18" s="31"/>
      <c r="AJ18" s="31"/>
      <c r="AK18" s="31"/>
      <c r="AL18" s="31"/>
    </row>
    <row r="19" spans="1:38" ht="39.950000000000003" customHeight="1" x14ac:dyDescent="0.25">
      <c r="A19" s="257"/>
      <c r="B19" s="256"/>
      <c r="C19" s="78">
        <v>16</v>
      </c>
      <c r="D19" s="67" t="s">
        <v>559</v>
      </c>
      <c r="E19" s="68" t="s">
        <v>494</v>
      </c>
      <c r="F19" s="46" t="s">
        <v>475</v>
      </c>
      <c r="G19" s="54">
        <v>79588061</v>
      </c>
      <c r="H19" s="38" t="s">
        <v>600</v>
      </c>
      <c r="I19" s="54" t="s">
        <v>17</v>
      </c>
      <c r="J19" s="101">
        <v>460.2</v>
      </c>
      <c r="K19" s="8"/>
      <c r="L19" s="110">
        <f t="shared" si="2"/>
        <v>0</v>
      </c>
      <c r="M19" s="110">
        <f t="shared" si="0"/>
        <v>0</v>
      </c>
      <c r="N19" s="121"/>
      <c r="O19" s="120">
        <f t="shared" si="3"/>
        <v>0</v>
      </c>
      <c r="P19" s="121"/>
      <c r="Q19" s="121"/>
      <c r="R19" s="121"/>
      <c r="S19" s="13">
        <f t="shared" si="4"/>
        <v>0</v>
      </c>
      <c r="T19" s="14" t="str">
        <f t="shared" si="1"/>
        <v>OK</v>
      </c>
      <c r="U19" s="30"/>
      <c r="V19" s="34"/>
      <c r="W19" s="30"/>
      <c r="X19" s="31"/>
      <c r="Y19" s="33"/>
      <c r="Z19" s="32"/>
      <c r="AA19" s="31"/>
      <c r="AB19" s="30"/>
      <c r="AC19" s="30"/>
      <c r="AD19" s="30"/>
      <c r="AE19" s="30"/>
      <c r="AF19" s="30"/>
      <c r="AG19" s="31"/>
      <c r="AH19" s="31"/>
      <c r="AI19" s="31"/>
      <c r="AJ19" s="31"/>
      <c r="AK19" s="31"/>
      <c r="AL19" s="31"/>
    </row>
    <row r="20" spans="1:38" ht="39.950000000000003" customHeight="1" x14ac:dyDescent="0.25">
      <c r="A20" s="81">
        <v>6</v>
      </c>
      <c r="B20" s="82" t="s">
        <v>473</v>
      </c>
      <c r="C20" s="83">
        <v>17</v>
      </c>
      <c r="D20" s="91" t="s">
        <v>560</v>
      </c>
      <c r="E20" s="92" t="s">
        <v>495</v>
      </c>
      <c r="F20" s="86" t="s">
        <v>475</v>
      </c>
      <c r="G20" s="54">
        <v>504220069</v>
      </c>
      <c r="H20" s="38" t="s">
        <v>600</v>
      </c>
      <c r="I20" s="98">
        <v>33903017</v>
      </c>
      <c r="J20" s="102">
        <v>621.25</v>
      </c>
      <c r="K20" s="8">
        <v>2</v>
      </c>
      <c r="L20" s="110">
        <f t="shared" si="2"/>
        <v>0</v>
      </c>
      <c r="M20" s="110">
        <f t="shared" si="0"/>
        <v>0</v>
      </c>
      <c r="N20" s="121"/>
      <c r="O20" s="120">
        <f t="shared" si="3"/>
        <v>0</v>
      </c>
      <c r="P20" s="121"/>
      <c r="Q20" s="121"/>
      <c r="R20" s="121"/>
      <c r="S20" s="13">
        <f t="shared" si="4"/>
        <v>2</v>
      </c>
      <c r="T20" s="14" t="str">
        <f t="shared" si="1"/>
        <v>OK</v>
      </c>
      <c r="U20" s="30"/>
      <c r="V20" s="34"/>
      <c r="W20" s="30"/>
      <c r="X20" s="31"/>
      <c r="Y20" s="33"/>
      <c r="Z20" s="32"/>
      <c r="AA20" s="31"/>
      <c r="AB20" s="30"/>
      <c r="AC20" s="30"/>
      <c r="AD20" s="30"/>
      <c r="AE20" s="30"/>
      <c r="AF20" s="30"/>
      <c r="AG20" s="31"/>
      <c r="AH20" s="31"/>
      <c r="AI20" s="31"/>
      <c r="AJ20" s="31"/>
      <c r="AK20" s="31"/>
      <c r="AL20" s="31"/>
    </row>
    <row r="21" spans="1:38" ht="39.950000000000003" customHeight="1" x14ac:dyDescent="0.25">
      <c r="A21" s="252">
        <v>9</v>
      </c>
      <c r="B21" s="254" t="s">
        <v>496</v>
      </c>
      <c r="C21" s="78">
        <v>26</v>
      </c>
      <c r="D21" s="79" t="s">
        <v>561</v>
      </c>
      <c r="E21" s="80" t="s">
        <v>497</v>
      </c>
      <c r="F21" s="46" t="s">
        <v>475</v>
      </c>
      <c r="G21" s="54" t="s">
        <v>599</v>
      </c>
      <c r="H21" s="38" t="s">
        <v>600</v>
      </c>
      <c r="I21" s="54">
        <v>33903017</v>
      </c>
      <c r="J21" s="101">
        <v>105</v>
      </c>
      <c r="K21" s="8">
        <v>30</v>
      </c>
      <c r="L21" s="110">
        <f t="shared" si="2"/>
        <v>0</v>
      </c>
      <c r="M21" s="110">
        <f t="shared" si="0"/>
        <v>0</v>
      </c>
      <c r="N21" s="121"/>
      <c r="O21" s="120">
        <f t="shared" si="3"/>
        <v>7</v>
      </c>
      <c r="P21" s="121"/>
      <c r="Q21" s="121"/>
      <c r="R21" s="121"/>
      <c r="S21" s="13">
        <f t="shared" si="4"/>
        <v>30</v>
      </c>
      <c r="T21" s="14" t="str">
        <f t="shared" si="1"/>
        <v>OK</v>
      </c>
      <c r="U21" s="30"/>
      <c r="V21" s="34"/>
      <c r="W21" s="30"/>
      <c r="X21" s="31"/>
      <c r="Y21" s="33"/>
      <c r="Z21" s="32"/>
      <c r="AA21" s="31"/>
      <c r="AB21" s="30"/>
      <c r="AC21" s="30"/>
      <c r="AD21" s="30"/>
      <c r="AE21" s="30"/>
      <c r="AF21" s="30"/>
      <c r="AG21" s="31"/>
      <c r="AH21" s="31"/>
      <c r="AI21" s="31"/>
      <c r="AJ21" s="31"/>
      <c r="AK21" s="31"/>
      <c r="AL21" s="31"/>
    </row>
    <row r="22" spans="1:38" ht="39.950000000000003" customHeight="1" x14ac:dyDescent="0.25">
      <c r="A22" s="257"/>
      <c r="B22" s="255"/>
      <c r="C22" s="78">
        <v>27</v>
      </c>
      <c r="D22" s="94" t="s">
        <v>562</v>
      </c>
      <c r="E22" s="95" t="s">
        <v>498</v>
      </c>
      <c r="F22" s="43" t="s">
        <v>475</v>
      </c>
      <c r="G22" s="54">
        <v>105392001</v>
      </c>
      <c r="H22" s="38" t="s">
        <v>600</v>
      </c>
      <c r="I22" s="54">
        <v>33903017</v>
      </c>
      <c r="J22" s="101">
        <v>450.09</v>
      </c>
      <c r="K22" s="8">
        <v>1</v>
      </c>
      <c r="L22" s="110">
        <f t="shared" si="2"/>
        <v>0</v>
      </c>
      <c r="M22" s="110">
        <f t="shared" si="0"/>
        <v>0</v>
      </c>
      <c r="N22" s="121"/>
      <c r="O22" s="120">
        <f t="shared" si="3"/>
        <v>0</v>
      </c>
      <c r="P22" s="121"/>
      <c r="Q22" s="121"/>
      <c r="R22" s="121"/>
      <c r="S22" s="13">
        <f t="shared" si="4"/>
        <v>1</v>
      </c>
      <c r="T22" s="14" t="str">
        <f t="shared" si="1"/>
        <v>OK</v>
      </c>
      <c r="U22" s="30"/>
      <c r="V22" s="34"/>
      <c r="W22" s="30"/>
      <c r="X22" s="31"/>
      <c r="Y22" s="33"/>
      <c r="Z22" s="32"/>
      <c r="AA22" s="31"/>
      <c r="AB22" s="30"/>
      <c r="AC22" s="30"/>
      <c r="AD22" s="30"/>
      <c r="AE22" s="30"/>
      <c r="AF22" s="30"/>
      <c r="AG22" s="31"/>
      <c r="AH22" s="31"/>
      <c r="AI22" s="31"/>
      <c r="AJ22" s="31"/>
      <c r="AK22" s="31"/>
      <c r="AL22" s="31"/>
    </row>
    <row r="23" spans="1:38" ht="39.950000000000003" customHeight="1" x14ac:dyDescent="0.25">
      <c r="A23" s="257"/>
      <c r="B23" s="256"/>
      <c r="C23" s="78">
        <v>28</v>
      </c>
      <c r="D23" s="67" t="s">
        <v>563</v>
      </c>
      <c r="E23" s="68" t="s">
        <v>499</v>
      </c>
      <c r="F23" s="43" t="s">
        <v>500</v>
      </c>
      <c r="G23" s="54">
        <v>105392001</v>
      </c>
      <c r="H23" s="38" t="s">
        <v>600</v>
      </c>
      <c r="I23" s="54">
        <v>33903017</v>
      </c>
      <c r="J23" s="101">
        <v>1371</v>
      </c>
      <c r="K23" s="8">
        <v>2</v>
      </c>
      <c r="L23" s="110">
        <f t="shared" si="2"/>
        <v>0</v>
      </c>
      <c r="M23" s="110">
        <f t="shared" si="0"/>
        <v>0</v>
      </c>
      <c r="N23" s="121"/>
      <c r="O23" s="120">
        <f t="shared" si="3"/>
        <v>0</v>
      </c>
      <c r="P23" s="121"/>
      <c r="Q23" s="121"/>
      <c r="R23" s="121"/>
      <c r="S23" s="13">
        <f t="shared" si="4"/>
        <v>2</v>
      </c>
      <c r="T23" s="14" t="str">
        <f t="shared" si="1"/>
        <v>OK</v>
      </c>
      <c r="U23" s="30"/>
      <c r="V23" s="34"/>
      <c r="W23" s="30"/>
      <c r="X23" s="31"/>
      <c r="Y23" s="33"/>
      <c r="Z23" s="32"/>
      <c r="AA23" s="31"/>
      <c r="AB23" s="30"/>
      <c r="AC23" s="30"/>
      <c r="AD23" s="30"/>
      <c r="AE23" s="30"/>
      <c r="AF23" s="30"/>
      <c r="AG23" s="31"/>
      <c r="AH23" s="31"/>
      <c r="AI23" s="31"/>
      <c r="AJ23" s="31"/>
      <c r="AK23" s="31"/>
      <c r="AL23" s="31"/>
    </row>
    <row r="24" spans="1:38" ht="39.950000000000003" customHeight="1" x14ac:dyDescent="0.25">
      <c r="A24" s="247">
        <v>10</v>
      </c>
      <c r="B24" s="249" t="s">
        <v>501</v>
      </c>
      <c r="C24" s="83">
        <v>29</v>
      </c>
      <c r="D24" s="84" t="s">
        <v>564</v>
      </c>
      <c r="E24" s="85" t="s">
        <v>502</v>
      </c>
      <c r="F24" s="86" t="s">
        <v>385</v>
      </c>
      <c r="G24" s="54" t="s">
        <v>601</v>
      </c>
      <c r="H24" s="38" t="s">
        <v>600</v>
      </c>
      <c r="I24" s="98">
        <v>33903029</v>
      </c>
      <c r="J24" s="102">
        <v>229.85</v>
      </c>
      <c r="K24" s="8">
        <v>18</v>
      </c>
      <c r="L24" s="110">
        <f t="shared" si="2"/>
        <v>0</v>
      </c>
      <c r="M24" s="110">
        <f t="shared" si="0"/>
        <v>0</v>
      </c>
      <c r="N24" s="121"/>
      <c r="O24" s="120">
        <f t="shared" si="3"/>
        <v>4</v>
      </c>
      <c r="P24" s="121"/>
      <c r="Q24" s="121"/>
      <c r="R24" s="121"/>
      <c r="S24" s="13">
        <f t="shared" si="4"/>
        <v>18</v>
      </c>
      <c r="T24" s="14" t="str">
        <f t="shared" si="1"/>
        <v>OK</v>
      </c>
      <c r="U24" s="30"/>
      <c r="V24" s="34"/>
      <c r="W24" s="30"/>
      <c r="X24" s="31"/>
      <c r="Y24" s="33"/>
      <c r="Z24" s="32"/>
      <c r="AA24" s="31"/>
      <c r="AB24" s="30"/>
      <c r="AC24" s="30"/>
      <c r="AD24" s="30"/>
      <c r="AE24" s="30"/>
      <c r="AF24" s="30"/>
      <c r="AG24" s="31"/>
      <c r="AH24" s="31"/>
      <c r="AI24" s="31"/>
      <c r="AJ24" s="31"/>
      <c r="AK24" s="31"/>
      <c r="AL24" s="31"/>
    </row>
    <row r="25" spans="1:38" ht="39.950000000000003" customHeight="1" x14ac:dyDescent="0.25">
      <c r="A25" s="248"/>
      <c r="B25" s="250"/>
      <c r="C25" s="83">
        <v>30</v>
      </c>
      <c r="D25" s="87" t="s">
        <v>565</v>
      </c>
      <c r="E25" s="88" t="s">
        <v>503</v>
      </c>
      <c r="F25" s="86" t="s">
        <v>385</v>
      </c>
      <c r="G25" s="54" t="s">
        <v>602</v>
      </c>
      <c r="H25" s="38" t="s">
        <v>600</v>
      </c>
      <c r="I25" s="98">
        <v>33903029</v>
      </c>
      <c r="J25" s="102">
        <v>471.08</v>
      </c>
      <c r="K25" s="8"/>
      <c r="L25" s="110">
        <f t="shared" si="2"/>
        <v>0</v>
      </c>
      <c r="M25" s="110">
        <f t="shared" si="0"/>
        <v>0</v>
      </c>
      <c r="N25" s="121"/>
      <c r="O25" s="120">
        <f t="shared" si="3"/>
        <v>0</v>
      </c>
      <c r="P25" s="121"/>
      <c r="Q25" s="121"/>
      <c r="R25" s="121"/>
      <c r="S25" s="13">
        <f t="shared" si="4"/>
        <v>0</v>
      </c>
      <c r="T25" s="14" t="str">
        <f t="shared" si="1"/>
        <v>OK</v>
      </c>
      <c r="U25" s="30"/>
      <c r="V25" s="34"/>
      <c r="W25" s="30"/>
      <c r="X25" s="31"/>
      <c r="Y25" s="33"/>
      <c r="Z25" s="32"/>
      <c r="AA25" s="31"/>
      <c r="AB25" s="30"/>
      <c r="AC25" s="30"/>
      <c r="AD25" s="30"/>
      <c r="AE25" s="30"/>
      <c r="AF25" s="30"/>
      <c r="AG25" s="31"/>
      <c r="AH25" s="31"/>
      <c r="AI25" s="31"/>
      <c r="AJ25" s="31"/>
      <c r="AK25" s="31"/>
      <c r="AL25" s="31"/>
    </row>
    <row r="26" spans="1:38" ht="39.950000000000003" customHeight="1" x14ac:dyDescent="0.25">
      <c r="A26" s="248"/>
      <c r="B26" s="251"/>
      <c r="C26" s="83">
        <v>31</v>
      </c>
      <c r="D26" s="90" t="s">
        <v>566</v>
      </c>
      <c r="E26" s="88" t="s">
        <v>504</v>
      </c>
      <c r="F26" s="86" t="s">
        <v>385</v>
      </c>
      <c r="G26" s="54" t="s">
        <v>602</v>
      </c>
      <c r="H26" s="38" t="s">
        <v>600</v>
      </c>
      <c r="I26" s="98">
        <v>33903029</v>
      </c>
      <c r="J26" s="102">
        <v>230.39</v>
      </c>
      <c r="K26" s="8"/>
      <c r="L26" s="110">
        <f t="shared" si="2"/>
        <v>0</v>
      </c>
      <c r="M26" s="110">
        <f t="shared" si="0"/>
        <v>0</v>
      </c>
      <c r="N26" s="121"/>
      <c r="O26" s="120">
        <f t="shared" si="3"/>
        <v>0</v>
      </c>
      <c r="P26" s="121"/>
      <c r="Q26" s="121"/>
      <c r="R26" s="121"/>
      <c r="S26" s="13">
        <f t="shared" si="4"/>
        <v>0</v>
      </c>
      <c r="T26" s="14" t="str">
        <f t="shared" si="1"/>
        <v>OK</v>
      </c>
      <c r="U26" s="30"/>
      <c r="V26" s="34"/>
      <c r="W26" s="30"/>
      <c r="X26" s="31"/>
      <c r="Y26" s="33"/>
      <c r="Z26" s="32"/>
      <c r="AA26" s="31"/>
      <c r="AB26" s="30"/>
      <c r="AC26" s="30"/>
      <c r="AD26" s="30"/>
      <c r="AE26" s="30"/>
      <c r="AF26" s="30"/>
      <c r="AG26" s="31"/>
      <c r="AH26" s="31"/>
      <c r="AI26" s="31"/>
      <c r="AJ26" s="31"/>
      <c r="AK26" s="31"/>
      <c r="AL26" s="31"/>
    </row>
    <row r="27" spans="1:38" ht="57.2" customHeight="1" x14ac:dyDescent="0.25">
      <c r="A27" s="252">
        <v>12</v>
      </c>
      <c r="B27" s="254" t="s">
        <v>470</v>
      </c>
      <c r="C27" s="78">
        <v>33</v>
      </c>
      <c r="D27" s="67" t="s">
        <v>567</v>
      </c>
      <c r="E27" s="68" t="s">
        <v>505</v>
      </c>
      <c r="F27" s="46" t="s">
        <v>506</v>
      </c>
      <c r="G27" s="54" t="s">
        <v>606</v>
      </c>
      <c r="H27" s="38" t="s">
        <v>600</v>
      </c>
      <c r="I27" s="54">
        <v>33903026</v>
      </c>
      <c r="J27" s="101">
        <v>43.53</v>
      </c>
      <c r="K27" s="8">
        <v>3</v>
      </c>
      <c r="L27" s="110">
        <f t="shared" si="2"/>
        <v>0</v>
      </c>
      <c r="M27" s="110">
        <f t="shared" si="0"/>
        <v>0</v>
      </c>
      <c r="N27" s="121"/>
      <c r="O27" s="120">
        <f t="shared" si="3"/>
        <v>0</v>
      </c>
      <c r="P27" s="121"/>
      <c r="Q27" s="121"/>
      <c r="R27" s="121"/>
      <c r="S27" s="13">
        <f t="shared" si="4"/>
        <v>3</v>
      </c>
      <c r="T27" s="14" t="str">
        <f t="shared" si="1"/>
        <v>OK</v>
      </c>
      <c r="U27" s="30"/>
      <c r="V27" s="34"/>
      <c r="W27" s="30"/>
      <c r="X27" s="33"/>
      <c r="Y27" s="31"/>
      <c r="Z27" s="31"/>
      <c r="AA27" s="31"/>
      <c r="AB27" s="30"/>
      <c r="AC27" s="30"/>
      <c r="AD27" s="30"/>
      <c r="AE27" s="30"/>
      <c r="AF27" s="30"/>
      <c r="AG27" s="31"/>
      <c r="AH27" s="31"/>
      <c r="AI27" s="31"/>
      <c r="AJ27" s="31"/>
      <c r="AK27" s="31"/>
      <c r="AL27" s="31"/>
    </row>
    <row r="28" spans="1:38" ht="57.2" customHeight="1" x14ac:dyDescent="0.25">
      <c r="A28" s="253"/>
      <c r="B28" s="255"/>
      <c r="C28" s="78">
        <v>34</v>
      </c>
      <c r="D28" s="67" t="s">
        <v>568</v>
      </c>
      <c r="E28" s="68" t="s">
        <v>507</v>
      </c>
      <c r="F28" s="46" t="s">
        <v>506</v>
      </c>
      <c r="G28" s="54" t="s">
        <v>606</v>
      </c>
      <c r="H28" s="38" t="s">
        <v>600</v>
      </c>
      <c r="I28" s="54">
        <v>33903026</v>
      </c>
      <c r="J28" s="101">
        <v>58.25</v>
      </c>
      <c r="K28" s="8"/>
      <c r="L28" s="110">
        <f t="shared" si="2"/>
        <v>0</v>
      </c>
      <c r="M28" s="110">
        <f t="shared" si="0"/>
        <v>0</v>
      </c>
      <c r="N28" s="121"/>
      <c r="O28" s="120">
        <f t="shared" si="3"/>
        <v>0</v>
      </c>
      <c r="P28" s="121"/>
      <c r="Q28" s="121"/>
      <c r="R28" s="121"/>
      <c r="S28" s="13">
        <f t="shared" si="4"/>
        <v>0</v>
      </c>
      <c r="T28" s="14" t="str">
        <f t="shared" si="1"/>
        <v>OK</v>
      </c>
      <c r="U28" s="30"/>
      <c r="V28" s="34"/>
      <c r="W28" s="30"/>
      <c r="X28" s="33"/>
      <c r="Y28" s="31"/>
      <c r="Z28" s="31"/>
      <c r="AA28" s="31"/>
      <c r="AB28" s="30"/>
      <c r="AC28" s="30"/>
      <c r="AD28" s="30"/>
      <c r="AE28" s="30"/>
      <c r="AF28" s="30"/>
      <c r="AG28" s="31"/>
      <c r="AH28" s="31"/>
      <c r="AI28" s="31"/>
      <c r="AJ28" s="31"/>
      <c r="AK28" s="31"/>
      <c r="AL28" s="31"/>
    </row>
    <row r="29" spans="1:38" ht="57.2" customHeight="1" x14ac:dyDescent="0.25">
      <c r="A29" s="253"/>
      <c r="B29" s="255"/>
      <c r="C29" s="78">
        <v>35</v>
      </c>
      <c r="D29" s="67" t="s">
        <v>569</v>
      </c>
      <c r="E29" s="68" t="s">
        <v>508</v>
      </c>
      <c r="F29" s="46" t="s">
        <v>506</v>
      </c>
      <c r="G29" s="54" t="s">
        <v>606</v>
      </c>
      <c r="H29" s="38" t="s">
        <v>600</v>
      </c>
      <c r="I29" s="54">
        <v>33903026</v>
      </c>
      <c r="J29" s="101">
        <v>308.75</v>
      </c>
      <c r="K29" s="8">
        <v>4</v>
      </c>
      <c r="L29" s="110">
        <f t="shared" si="2"/>
        <v>0</v>
      </c>
      <c r="M29" s="110">
        <f t="shared" si="0"/>
        <v>0</v>
      </c>
      <c r="N29" s="121"/>
      <c r="O29" s="120">
        <f t="shared" si="3"/>
        <v>1</v>
      </c>
      <c r="P29" s="121"/>
      <c r="Q29" s="121"/>
      <c r="R29" s="121"/>
      <c r="S29" s="13">
        <f t="shared" si="4"/>
        <v>4</v>
      </c>
      <c r="T29" s="14" t="str">
        <f t="shared" si="1"/>
        <v>OK</v>
      </c>
      <c r="U29" s="30"/>
      <c r="V29" s="34"/>
      <c r="W29" s="30"/>
      <c r="X29" s="33"/>
      <c r="Y29" s="31"/>
      <c r="Z29" s="31"/>
      <c r="AA29" s="31"/>
      <c r="AB29" s="30"/>
      <c r="AC29" s="30"/>
      <c r="AD29" s="30"/>
      <c r="AE29" s="30"/>
      <c r="AF29" s="30"/>
      <c r="AG29" s="31"/>
      <c r="AH29" s="31"/>
      <c r="AI29" s="31"/>
      <c r="AJ29" s="31"/>
      <c r="AK29" s="31"/>
      <c r="AL29" s="31"/>
    </row>
    <row r="30" spans="1:38" ht="69" customHeight="1" x14ac:dyDescent="0.25">
      <c r="A30" s="253"/>
      <c r="B30" s="255"/>
      <c r="C30" s="78">
        <v>36</v>
      </c>
      <c r="D30" s="67" t="s">
        <v>570</v>
      </c>
      <c r="E30" s="68" t="s">
        <v>509</v>
      </c>
      <c r="F30" s="46" t="s">
        <v>506</v>
      </c>
      <c r="G30" s="54" t="s">
        <v>606</v>
      </c>
      <c r="H30" s="38" t="s">
        <v>600</v>
      </c>
      <c r="I30" s="54">
        <v>33903026</v>
      </c>
      <c r="J30" s="101">
        <v>88.13</v>
      </c>
      <c r="K30" s="8">
        <v>1</v>
      </c>
      <c r="L30" s="110">
        <f t="shared" si="2"/>
        <v>0</v>
      </c>
      <c r="M30" s="110">
        <f t="shared" si="0"/>
        <v>0</v>
      </c>
      <c r="N30" s="121"/>
      <c r="O30" s="120">
        <f t="shared" si="3"/>
        <v>0</v>
      </c>
      <c r="P30" s="121"/>
      <c r="Q30" s="121"/>
      <c r="R30" s="121"/>
      <c r="S30" s="13">
        <f t="shared" si="4"/>
        <v>1</v>
      </c>
      <c r="T30" s="14" t="str">
        <f t="shared" si="1"/>
        <v>OK</v>
      </c>
      <c r="U30" s="30"/>
      <c r="V30" s="34"/>
      <c r="W30" s="30"/>
      <c r="X30" s="31"/>
      <c r="Y30" s="31"/>
      <c r="Z30" s="31"/>
      <c r="AA30" s="31"/>
      <c r="AB30" s="30"/>
      <c r="AC30" s="30"/>
      <c r="AD30" s="30"/>
      <c r="AE30" s="30"/>
      <c r="AF30" s="30"/>
      <c r="AG30" s="31"/>
      <c r="AH30" s="31"/>
      <c r="AI30" s="31"/>
      <c r="AJ30" s="31"/>
      <c r="AK30" s="31"/>
      <c r="AL30" s="31"/>
    </row>
    <row r="31" spans="1:38" ht="39.950000000000003" customHeight="1" x14ac:dyDescent="0.25">
      <c r="A31" s="253"/>
      <c r="B31" s="255"/>
      <c r="C31" s="78">
        <v>37</v>
      </c>
      <c r="D31" s="96" t="s">
        <v>571</v>
      </c>
      <c r="E31" s="95" t="s">
        <v>509</v>
      </c>
      <c r="F31" s="46" t="s">
        <v>506</v>
      </c>
      <c r="G31" s="54" t="s">
        <v>606</v>
      </c>
      <c r="H31" s="38" t="s">
        <v>600</v>
      </c>
      <c r="I31" s="54">
        <v>33903026</v>
      </c>
      <c r="J31" s="101">
        <v>333.27</v>
      </c>
      <c r="K31" s="8">
        <v>1</v>
      </c>
      <c r="L31" s="110">
        <f t="shared" si="2"/>
        <v>0</v>
      </c>
      <c r="M31" s="110">
        <f t="shared" si="0"/>
        <v>0</v>
      </c>
      <c r="N31" s="121"/>
      <c r="O31" s="120">
        <f t="shared" si="3"/>
        <v>0</v>
      </c>
      <c r="P31" s="121"/>
      <c r="Q31" s="121"/>
      <c r="R31" s="121"/>
      <c r="S31" s="13">
        <f t="shared" si="4"/>
        <v>1</v>
      </c>
      <c r="T31" s="14" t="str">
        <f t="shared" si="1"/>
        <v>OK</v>
      </c>
      <c r="U31" s="30"/>
      <c r="V31" s="34"/>
      <c r="W31" s="30"/>
      <c r="X31" s="31"/>
      <c r="Y31" s="31"/>
      <c r="Z31" s="31"/>
      <c r="AA31" s="31"/>
      <c r="AB31" s="30"/>
      <c r="AC31" s="30"/>
      <c r="AD31" s="30"/>
      <c r="AE31" s="30"/>
      <c r="AF31" s="30"/>
      <c r="AG31" s="31"/>
      <c r="AH31" s="31"/>
      <c r="AI31" s="31"/>
      <c r="AJ31" s="31"/>
      <c r="AK31" s="31"/>
      <c r="AL31" s="31"/>
    </row>
    <row r="32" spans="1:38" ht="39.950000000000003" customHeight="1" x14ac:dyDescent="0.25">
      <c r="A32" s="253"/>
      <c r="B32" s="255"/>
      <c r="C32" s="78">
        <v>38</v>
      </c>
      <c r="D32" s="96" t="s">
        <v>572</v>
      </c>
      <c r="E32" s="95" t="s">
        <v>510</v>
      </c>
      <c r="F32" s="46" t="s">
        <v>506</v>
      </c>
      <c r="G32" s="54" t="s">
        <v>606</v>
      </c>
      <c r="H32" s="38" t="s">
        <v>600</v>
      </c>
      <c r="I32" s="54">
        <v>33903026</v>
      </c>
      <c r="J32" s="101">
        <v>331.19</v>
      </c>
      <c r="K32" s="8"/>
      <c r="L32" s="110">
        <f t="shared" si="2"/>
        <v>0</v>
      </c>
      <c r="M32" s="110">
        <f t="shared" si="0"/>
        <v>0</v>
      </c>
      <c r="N32" s="121"/>
      <c r="O32" s="120">
        <f t="shared" si="3"/>
        <v>0</v>
      </c>
      <c r="P32" s="121"/>
      <c r="Q32" s="121"/>
      <c r="R32" s="121"/>
      <c r="S32" s="13">
        <f t="shared" si="4"/>
        <v>0</v>
      </c>
      <c r="T32" s="14" t="str">
        <f t="shared" si="1"/>
        <v>OK</v>
      </c>
      <c r="U32" s="30"/>
      <c r="V32" s="34"/>
      <c r="W32" s="30"/>
      <c r="X32" s="31"/>
      <c r="Y32" s="31"/>
      <c r="Z32" s="31"/>
      <c r="AA32" s="31"/>
      <c r="AB32" s="30"/>
      <c r="AC32" s="30"/>
      <c r="AD32" s="30"/>
      <c r="AE32" s="30"/>
      <c r="AF32" s="30"/>
      <c r="AG32" s="31"/>
      <c r="AH32" s="31"/>
      <c r="AI32" s="31"/>
      <c r="AJ32" s="31"/>
      <c r="AK32" s="31"/>
      <c r="AL32" s="31"/>
    </row>
    <row r="33" spans="1:38" ht="39.950000000000003" customHeight="1" x14ac:dyDescent="0.25">
      <c r="A33" s="253"/>
      <c r="B33" s="256"/>
      <c r="C33" s="78">
        <v>39</v>
      </c>
      <c r="D33" s="67" t="s">
        <v>573</v>
      </c>
      <c r="E33" s="68" t="s">
        <v>511</v>
      </c>
      <c r="F33" s="46" t="s">
        <v>506</v>
      </c>
      <c r="G33" s="54" t="s">
        <v>606</v>
      </c>
      <c r="H33" s="38" t="s">
        <v>600</v>
      </c>
      <c r="I33" s="54">
        <v>33903026</v>
      </c>
      <c r="J33" s="101">
        <v>549.65</v>
      </c>
      <c r="K33" s="8"/>
      <c r="L33" s="110">
        <f t="shared" si="2"/>
        <v>0</v>
      </c>
      <c r="M33" s="110">
        <f t="shared" si="0"/>
        <v>0</v>
      </c>
      <c r="N33" s="121"/>
      <c r="O33" s="120">
        <f t="shared" si="3"/>
        <v>0</v>
      </c>
      <c r="P33" s="121"/>
      <c r="Q33" s="121"/>
      <c r="R33" s="121"/>
      <c r="S33" s="13">
        <f t="shared" si="4"/>
        <v>0</v>
      </c>
      <c r="T33" s="14" t="str">
        <f t="shared" si="1"/>
        <v>OK</v>
      </c>
      <c r="U33" s="30"/>
      <c r="V33" s="34"/>
      <c r="W33" s="30"/>
      <c r="X33" s="31"/>
      <c r="Y33" s="31"/>
      <c r="Z33" s="31"/>
      <c r="AA33" s="31"/>
      <c r="AB33" s="30"/>
      <c r="AC33" s="30"/>
      <c r="AD33" s="30"/>
      <c r="AE33" s="30"/>
      <c r="AF33" s="30"/>
      <c r="AG33" s="31"/>
      <c r="AH33" s="31"/>
      <c r="AI33" s="31"/>
      <c r="AJ33" s="31"/>
      <c r="AK33" s="31"/>
      <c r="AL33" s="31"/>
    </row>
    <row r="34" spans="1:38" ht="39.950000000000003" customHeight="1" x14ac:dyDescent="0.25">
      <c r="A34" s="247">
        <v>18</v>
      </c>
      <c r="B34" s="249" t="s">
        <v>512</v>
      </c>
      <c r="C34" s="83">
        <v>59</v>
      </c>
      <c r="D34" s="91" t="s">
        <v>574</v>
      </c>
      <c r="E34" s="92" t="s">
        <v>513</v>
      </c>
      <c r="F34" s="86" t="s">
        <v>475</v>
      </c>
      <c r="G34" s="54" t="s">
        <v>607</v>
      </c>
      <c r="H34" s="38" t="s">
        <v>600</v>
      </c>
      <c r="I34" s="98">
        <v>33903017</v>
      </c>
      <c r="J34" s="102">
        <v>241.02</v>
      </c>
      <c r="K34" s="8">
        <v>32</v>
      </c>
      <c r="L34" s="110">
        <f t="shared" si="2"/>
        <v>0</v>
      </c>
      <c r="M34" s="110">
        <f t="shared" si="0"/>
        <v>0</v>
      </c>
      <c r="N34" s="121"/>
      <c r="O34" s="120">
        <f t="shared" si="3"/>
        <v>8</v>
      </c>
      <c r="P34" s="121"/>
      <c r="Q34" s="121"/>
      <c r="R34" s="121"/>
      <c r="S34" s="13">
        <f t="shared" si="4"/>
        <v>32</v>
      </c>
      <c r="T34" s="14" t="str">
        <f t="shared" si="1"/>
        <v>OK</v>
      </c>
      <c r="U34" s="30"/>
      <c r="V34" s="34"/>
      <c r="W34" s="30"/>
      <c r="X34" s="31"/>
      <c r="Y34" s="31"/>
      <c r="Z34" s="31"/>
      <c r="AA34" s="31"/>
      <c r="AB34" s="30"/>
      <c r="AC34" s="30"/>
      <c r="AD34" s="30"/>
      <c r="AE34" s="30"/>
      <c r="AF34" s="30"/>
      <c r="AG34" s="31"/>
      <c r="AH34" s="31"/>
      <c r="AI34" s="31"/>
      <c r="AJ34" s="31"/>
      <c r="AK34" s="31"/>
      <c r="AL34" s="31"/>
    </row>
    <row r="35" spans="1:38" ht="39.950000000000003" customHeight="1" x14ac:dyDescent="0.25">
      <c r="A35" s="248"/>
      <c r="B35" s="250"/>
      <c r="C35" s="83">
        <v>60</v>
      </c>
      <c r="D35" s="91" t="s">
        <v>575</v>
      </c>
      <c r="E35" s="92" t="s">
        <v>737</v>
      </c>
      <c r="F35" s="86" t="s">
        <v>475</v>
      </c>
      <c r="G35" s="54" t="s">
        <v>608</v>
      </c>
      <c r="H35" s="38" t="s">
        <v>600</v>
      </c>
      <c r="I35" s="98">
        <v>33903017</v>
      </c>
      <c r="J35" s="102">
        <v>285.95999999999998</v>
      </c>
      <c r="K35" s="8">
        <v>21</v>
      </c>
      <c r="L35" s="110">
        <f t="shared" si="2"/>
        <v>0</v>
      </c>
      <c r="M35" s="110">
        <f t="shared" si="0"/>
        <v>0</v>
      </c>
      <c r="N35" s="121"/>
      <c r="O35" s="120">
        <f t="shared" si="3"/>
        <v>5</v>
      </c>
      <c r="P35" s="121"/>
      <c r="Q35" s="121"/>
      <c r="R35" s="121"/>
      <c r="S35" s="13">
        <f t="shared" si="4"/>
        <v>21</v>
      </c>
      <c r="T35" s="14" t="str">
        <f t="shared" si="1"/>
        <v>OK</v>
      </c>
      <c r="U35" s="30"/>
      <c r="V35" s="34"/>
      <c r="W35" s="30"/>
      <c r="X35" s="31"/>
      <c r="Y35" s="31"/>
      <c r="Z35" s="31"/>
      <c r="AA35" s="31"/>
      <c r="AB35" s="30"/>
      <c r="AC35" s="30"/>
      <c r="AD35" s="30"/>
      <c r="AE35" s="30"/>
      <c r="AF35" s="30"/>
      <c r="AG35" s="31"/>
      <c r="AH35" s="31"/>
      <c r="AI35" s="31"/>
      <c r="AJ35" s="31"/>
      <c r="AK35" s="31"/>
      <c r="AL35" s="31"/>
    </row>
    <row r="36" spans="1:38" ht="39.950000000000003" customHeight="1" x14ac:dyDescent="0.25">
      <c r="A36" s="248"/>
      <c r="B36" s="250"/>
      <c r="C36" s="83">
        <v>61</v>
      </c>
      <c r="D36" s="91" t="s">
        <v>576</v>
      </c>
      <c r="E36" s="92" t="s">
        <v>515</v>
      </c>
      <c r="F36" s="86" t="s">
        <v>475</v>
      </c>
      <c r="G36" s="54" t="s">
        <v>608</v>
      </c>
      <c r="H36" s="38" t="s">
        <v>600</v>
      </c>
      <c r="I36" s="98">
        <v>33903017</v>
      </c>
      <c r="J36" s="102">
        <v>652.70000000000005</v>
      </c>
      <c r="K36" s="8"/>
      <c r="L36" s="110">
        <f t="shared" si="2"/>
        <v>0</v>
      </c>
      <c r="M36" s="110">
        <f t="shared" ref="M36:M58" si="5">(SUM(U36:W36))</f>
        <v>0</v>
      </c>
      <c r="N36" s="121"/>
      <c r="O36" s="120">
        <f t="shared" si="3"/>
        <v>0</v>
      </c>
      <c r="P36" s="121"/>
      <c r="Q36" s="121"/>
      <c r="R36" s="121"/>
      <c r="S36" s="13">
        <f t="shared" si="4"/>
        <v>0</v>
      </c>
      <c r="T36" s="14" t="str">
        <f t="shared" si="1"/>
        <v>OK</v>
      </c>
      <c r="U36" s="30"/>
      <c r="V36" s="34"/>
      <c r="W36" s="30"/>
      <c r="X36" s="31"/>
      <c r="Y36" s="31"/>
      <c r="Z36" s="31"/>
      <c r="AA36" s="31"/>
      <c r="AB36" s="30"/>
      <c r="AC36" s="30"/>
      <c r="AD36" s="30"/>
      <c r="AE36" s="30"/>
      <c r="AF36" s="30"/>
      <c r="AG36" s="31"/>
      <c r="AH36" s="31"/>
      <c r="AI36" s="31"/>
      <c r="AJ36" s="31"/>
      <c r="AK36" s="31"/>
      <c r="AL36" s="31"/>
    </row>
    <row r="37" spans="1:38" ht="39.950000000000003" customHeight="1" x14ac:dyDescent="0.25">
      <c r="A37" s="248"/>
      <c r="B37" s="250"/>
      <c r="C37" s="83">
        <v>62</v>
      </c>
      <c r="D37" s="93" t="s">
        <v>577</v>
      </c>
      <c r="E37" s="92" t="s">
        <v>516</v>
      </c>
      <c r="F37" s="86" t="s">
        <v>475</v>
      </c>
      <c r="G37" s="54" t="s">
        <v>608</v>
      </c>
      <c r="H37" s="38" t="s">
        <v>600</v>
      </c>
      <c r="I37" s="98">
        <v>33903017</v>
      </c>
      <c r="J37" s="102">
        <v>646.72</v>
      </c>
      <c r="K37" s="8"/>
      <c r="L37" s="110">
        <f t="shared" si="2"/>
        <v>0</v>
      </c>
      <c r="M37" s="110">
        <f t="shared" si="5"/>
        <v>0</v>
      </c>
      <c r="N37" s="121"/>
      <c r="O37" s="120">
        <f t="shared" si="3"/>
        <v>0</v>
      </c>
      <c r="P37" s="121"/>
      <c r="Q37" s="121"/>
      <c r="R37" s="121"/>
      <c r="S37" s="13">
        <f t="shared" si="4"/>
        <v>0</v>
      </c>
      <c r="T37" s="14" t="str">
        <f t="shared" si="1"/>
        <v>OK</v>
      </c>
      <c r="U37" s="30"/>
      <c r="V37" s="34"/>
      <c r="W37" s="30"/>
      <c r="X37" s="31"/>
      <c r="Y37" s="31"/>
      <c r="Z37" s="31"/>
      <c r="AA37" s="31"/>
      <c r="AB37" s="30"/>
      <c r="AC37" s="30"/>
      <c r="AD37" s="30"/>
      <c r="AE37" s="30"/>
      <c r="AF37" s="30"/>
      <c r="AG37" s="31"/>
      <c r="AH37" s="31"/>
      <c r="AI37" s="31"/>
      <c r="AJ37" s="31"/>
      <c r="AK37" s="31"/>
      <c r="AL37" s="31"/>
    </row>
    <row r="38" spans="1:38" ht="39.950000000000003" customHeight="1" x14ac:dyDescent="0.25">
      <c r="A38" s="248"/>
      <c r="B38" s="250"/>
      <c r="C38" s="83">
        <v>63</v>
      </c>
      <c r="D38" s="90" t="s">
        <v>578</v>
      </c>
      <c r="E38" s="88" t="s">
        <v>517</v>
      </c>
      <c r="F38" s="86" t="s">
        <v>475</v>
      </c>
      <c r="G38" s="54" t="s">
        <v>608</v>
      </c>
      <c r="H38" s="38" t="s">
        <v>600</v>
      </c>
      <c r="I38" s="98">
        <v>33903017</v>
      </c>
      <c r="J38" s="102">
        <v>1144.82</v>
      </c>
      <c r="K38" s="8"/>
      <c r="L38" s="110">
        <f t="shared" si="2"/>
        <v>0</v>
      </c>
      <c r="M38" s="110">
        <f t="shared" si="5"/>
        <v>0</v>
      </c>
      <c r="N38" s="121"/>
      <c r="O38" s="120">
        <f t="shared" si="3"/>
        <v>0</v>
      </c>
      <c r="P38" s="121"/>
      <c r="Q38" s="121"/>
      <c r="R38" s="121"/>
      <c r="S38" s="13">
        <f t="shared" si="4"/>
        <v>0</v>
      </c>
      <c r="T38" s="14" t="str">
        <f t="shared" si="1"/>
        <v>OK</v>
      </c>
      <c r="U38" s="29"/>
      <c r="V38" s="34"/>
      <c r="W38" s="30"/>
      <c r="X38" s="31"/>
      <c r="Y38" s="31"/>
      <c r="Z38" s="33"/>
      <c r="AA38" s="32"/>
      <c r="AB38" s="30"/>
      <c r="AC38" s="30"/>
      <c r="AD38" s="30"/>
      <c r="AE38" s="30"/>
      <c r="AF38" s="30"/>
      <c r="AG38" s="31"/>
      <c r="AH38" s="31"/>
      <c r="AI38" s="31"/>
      <c r="AJ38" s="31"/>
      <c r="AK38" s="31"/>
      <c r="AL38" s="31"/>
    </row>
    <row r="39" spans="1:38" ht="39.950000000000003" customHeight="1" x14ac:dyDescent="0.25">
      <c r="A39" s="248"/>
      <c r="B39" s="250"/>
      <c r="C39" s="83">
        <v>64</v>
      </c>
      <c r="D39" s="91" t="s">
        <v>579</v>
      </c>
      <c r="E39" s="92" t="s">
        <v>518</v>
      </c>
      <c r="F39" s="86" t="s">
        <v>475</v>
      </c>
      <c r="G39" s="54" t="s">
        <v>609</v>
      </c>
      <c r="H39" s="38" t="s">
        <v>600</v>
      </c>
      <c r="I39" s="98">
        <v>33903017</v>
      </c>
      <c r="J39" s="102">
        <v>2771.79</v>
      </c>
      <c r="K39" s="8">
        <v>6</v>
      </c>
      <c r="L39" s="110">
        <f t="shared" si="2"/>
        <v>0</v>
      </c>
      <c r="M39" s="110">
        <f t="shared" si="5"/>
        <v>0</v>
      </c>
      <c r="N39" s="121"/>
      <c r="O39" s="120">
        <f t="shared" si="3"/>
        <v>1</v>
      </c>
      <c r="P39" s="121"/>
      <c r="Q39" s="121"/>
      <c r="R39" s="121"/>
      <c r="S39" s="13">
        <f t="shared" si="4"/>
        <v>6</v>
      </c>
      <c r="T39" s="14" t="str">
        <f t="shared" si="1"/>
        <v>OK</v>
      </c>
      <c r="U39" s="29"/>
      <c r="V39" s="34"/>
      <c r="W39" s="30"/>
      <c r="X39" s="31"/>
      <c r="Y39" s="31"/>
      <c r="Z39" s="33"/>
      <c r="AA39" s="32"/>
      <c r="AB39" s="30"/>
      <c r="AC39" s="30"/>
      <c r="AD39" s="30"/>
      <c r="AE39" s="30"/>
      <c r="AF39" s="30"/>
      <c r="AG39" s="31"/>
      <c r="AH39" s="31"/>
      <c r="AI39" s="31"/>
      <c r="AJ39" s="31"/>
      <c r="AK39" s="31"/>
      <c r="AL39" s="31"/>
    </row>
    <row r="40" spans="1:38" ht="39.950000000000003" customHeight="1" x14ac:dyDescent="0.25">
      <c r="A40" s="248"/>
      <c r="B40" s="251"/>
      <c r="C40" s="83">
        <v>65</v>
      </c>
      <c r="D40" s="91" t="s">
        <v>580</v>
      </c>
      <c r="E40" s="92" t="s">
        <v>519</v>
      </c>
      <c r="F40" s="86" t="s">
        <v>475</v>
      </c>
      <c r="G40" s="54" t="s">
        <v>610</v>
      </c>
      <c r="H40" s="38" t="s">
        <v>600</v>
      </c>
      <c r="I40" s="98">
        <v>33903017</v>
      </c>
      <c r="J40" s="102">
        <v>1058.8599999999999</v>
      </c>
      <c r="K40" s="8"/>
      <c r="L40" s="110">
        <f t="shared" si="2"/>
        <v>0</v>
      </c>
      <c r="M40" s="110">
        <f t="shared" si="5"/>
        <v>0</v>
      </c>
      <c r="N40" s="121"/>
      <c r="O40" s="120">
        <f t="shared" si="3"/>
        <v>0</v>
      </c>
      <c r="P40" s="121"/>
      <c r="Q40" s="121"/>
      <c r="R40" s="121"/>
      <c r="S40" s="13">
        <f t="shared" si="4"/>
        <v>0</v>
      </c>
      <c r="T40" s="14" t="str">
        <f t="shared" si="1"/>
        <v>OK</v>
      </c>
      <c r="U40" s="29"/>
      <c r="V40" s="34"/>
      <c r="W40" s="30"/>
      <c r="X40" s="31"/>
      <c r="Y40" s="31"/>
      <c r="Z40" s="33"/>
      <c r="AA40" s="32"/>
      <c r="AB40" s="30"/>
      <c r="AC40" s="30"/>
      <c r="AD40" s="30"/>
      <c r="AE40" s="30"/>
      <c r="AF40" s="30"/>
      <c r="AG40" s="31"/>
      <c r="AH40" s="31"/>
      <c r="AI40" s="31"/>
      <c r="AJ40" s="31"/>
      <c r="AK40" s="31"/>
      <c r="AL40" s="31"/>
    </row>
    <row r="41" spans="1:38" ht="39.950000000000003" customHeight="1" x14ac:dyDescent="0.25">
      <c r="A41" s="76">
        <v>21</v>
      </c>
      <c r="B41" s="77" t="s">
        <v>520</v>
      </c>
      <c r="C41" s="78">
        <v>68</v>
      </c>
      <c r="D41" s="96" t="s">
        <v>581</v>
      </c>
      <c r="E41" s="95" t="s">
        <v>521</v>
      </c>
      <c r="F41" s="46" t="s">
        <v>522</v>
      </c>
      <c r="G41" s="54" t="s">
        <v>611</v>
      </c>
      <c r="H41" s="38" t="s">
        <v>600</v>
      </c>
      <c r="I41" s="54">
        <v>33903016</v>
      </c>
      <c r="J41" s="101">
        <v>56.81</v>
      </c>
      <c r="K41" s="8"/>
      <c r="L41" s="110">
        <f t="shared" si="2"/>
        <v>0</v>
      </c>
      <c r="M41" s="110">
        <f t="shared" si="5"/>
        <v>0</v>
      </c>
      <c r="N41" s="121"/>
      <c r="O41" s="120">
        <f t="shared" si="3"/>
        <v>0</v>
      </c>
      <c r="P41" s="121"/>
      <c r="Q41" s="121"/>
      <c r="R41" s="121"/>
      <c r="S41" s="13">
        <f t="shared" si="4"/>
        <v>0</v>
      </c>
      <c r="T41" s="14" t="str">
        <f t="shared" si="1"/>
        <v>OK</v>
      </c>
      <c r="U41" s="29"/>
      <c r="V41" s="34"/>
      <c r="W41" s="30"/>
      <c r="X41" s="31"/>
      <c r="Y41" s="31"/>
      <c r="Z41" s="33"/>
      <c r="AA41" s="32"/>
      <c r="AB41" s="30"/>
      <c r="AC41" s="30"/>
      <c r="AD41" s="30"/>
      <c r="AE41" s="30"/>
      <c r="AF41" s="30"/>
      <c r="AG41" s="31"/>
      <c r="AH41" s="31"/>
      <c r="AI41" s="31"/>
      <c r="AJ41" s="31"/>
      <c r="AK41" s="31"/>
      <c r="AL41" s="31"/>
    </row>
    <row r="42" spans="1:38" ht="39.950000000000003" customHeight="1" x14ac:dyDescent="0.25">
      <c r="A42" s="247">
        <v>23</v>
      </c>
      <c r="B42" s="249" t="s">
        <v>523</v>
      </c>
      <c r="C42" s="83">
        <v>75</v>
      </c>
      <c r="D42" s="84" t="s">
        <v>582</v>
      </c>
      <c r="E42" s="85" t="s">
        <v>524</v>
      </c>
      <c r="F42" s="86" t="s">
        <v>525</v>
      </c>
      <c r="G42" s="54" t="s">
        <v>612</v>
      </c>
      <c r="H42" s="38" t="s">
        <v>600</v>
      </c>
      <c r="I42" s="98">
        <v>33903017</v>
      </c>
      <c r="J42" s="102">
        <v>13.87</v>
      </c>
      <c r="K42" s="8">
        <v>2</v>
      </c>
      <c r="L42" s="110">
        <f t="shared" si="2"/>
        <v>0</v>
      </c>
      <c r="M42" s="110">
        <f t="shared" si="5"/>
        <v>0</v>
      </c>
      <c r="N42" s="121"/>
      <c r="O42" s="120">
        <f t="shared" si="3"/>
        <v>0</v>
      </c>
      <c r="P42" s="121"/>
      <c r="Q42" s="121"/>
      <c r="R42" s="121"/>
      <c r="S42" s="13">
        <f t="shared" si="4"/>
        <v>2</v>
      </c>
      <c r="T42" s="14" t="str">
        <f t="shared" si="1"/>
        <v>OK</v>
      </c>
      <c r="U42" s="29"/>
      <c r="V42" s="34"/>
      <c r="W42" s="30"/>
      <c r="X42" s="31"/>
      <c r="Y42" s="31"/>
      <c r="Z42" s="33"/>
      <c r="AA42" s="32"/>
      <c r="AB42" s="30"/>
      <c r="AC42" s="30"/>
      <c r="AD42" s="30"/>
      <c r="AE42" s="30"/>
      <c r="AF42" s="30"/>
      <c r="AG42" s="31"/>
      <c r="AH42" s="31"/>
      <c r="AI42" s="31"/>
      <c r="AJ42" s="31"/>
      <c r="AK42" s="31"/>
      <c r="AL42" s="31"/>
    </row>
    <row r="43" spans="1:38" ht="39.950000000000003" customHeight="1" x14ac:dyDescent="0.25">
      <c r="A43" s="248"/>
      <c r="B43" s="250"/>
      <c r="C43" s="83">
        <v>76</v>
      </c>
      <c r="D43" s="84" t="s">
        <v>583</v>
      </c>
      <c r="E43" s="85" t="s">
        <v>526</v>
      </c>
      <c r="F43" s="86" t="s">
        <v>527</v>
      </c>
      <c r="G43" s="54">
        <v>3816046</v>
      </c>
      <c r="H43" s="38" t="s">
        <v>600</v>
      </c>
      <c r="I43" s="98">
        <v>33903016</v>
      </c>
      <c r="J43" s="102">
        <v>24.91</v>
      </c>
      <c r="K43" s="8"/>
      <c r="L43" s="110">
        <f t="shared" si="2"/>
        <v>0</v>
      </c>
      <c r="M43" s="110">
        <f t="shared" si="5"/>
        <v>0</v>
      </c>
      <c r="N43" s="121"/>
      <c r="O43" s="120">
        <f t="shared" si="3"/>
        <v>0</v>
      </c>
      <c r="P43" s="121"/>
      <c r="Q43" s="121"/>
      <c r="R43" s="121"/>
      <c r="S43" s="13">
        <f t="shared" si="4"/>
        <v>0</v>
      </c>
      <c r="T43" s="14" t="str">
        <f t="shared" si="1"/>
        <v>OK</v>
      </c>
      <c r="U43" s="29"/>
      <c r="V43" s="34"/>
      <c r="W43" s="30"/>
      <c r="X43" s="31"/>
      <c r="Y43" s="31"/>
      <c r="Z43" s="33"/>
      <c r="AA43" s="32"/>
      <c r="AB43" s="30"/>
      <c r="AC43" s="30"/>
      <c r="AD43" s="30"/>
      <c r="AE43" s="30"/>
      <c r="AF43" s="30"/>
      <c r="AG43" s="31"/>
      <c r="AH43" s="31"/>
      <c r="AI43" s="31"/>
      <c r="AJ43" s="31"/>
      <c r="AK43" s="31"/>
      <c r="AL43" s="31"/>
    </row>
    <row r="44" spans="1:38" ht="39.950000000000003" customHeight="1" x14ac:dyDescent="0.25">
      <c r="A44" s="248"/>
      <c r="B44" s="251"/>
      <c r="C44" s="83">
        <v>77</v>
      </c>
      <c r="D44" s="84" t="s">
        <v>584</v>
      </c>
      <c r="E44" s="85" t="s">
        <v>526</v>
      </c>
      <c r="F44" s="86" t="s">
        <v>528</v>
      </c>
      <c r="G44" s="54">
        <v>36021004</v>
      </c>
      <c r="H44" s="38" t="s">
        <v>600</v>
      </c>
      <c r="I44" s="98">
        <v>33903011</v>
      </c>
      <c r="J44" s="102">
        <v>27.94</v>
      </c>
      <c r="K44" s="8">
        <v>1</v>
      </c>
      <c r="L44" s="110">
        <f t="shared" si="2"/>
        <v>0</v>
      </c>
      <c r="M44" s="110">
        <f t="shared" si="5"/>
        <v>0</v>
      </c>
      <c r="N44" s="121"/>
      <c r="O44" s="120">
        <f t="shared" si="3"/>
        <v>0</v>
      </c>
      <c r="P44" s="121"/>
      <c r="Q44" s="121"/>
      <c r="R44" s="121"/>
      <c r="S44" s="13">
        <f t="shared" si="4"/>
        <v>1</v>
      </c>
      <c r="T44" s="14" t="str">
        <f t="shared" si="1"/>
        <v>OK</v>
      </c>
      <c r="U44" s="29"/>
      <c r="V44" s="34"/>
      <c r="W44" s="30"/>
      <c r="X44" s="31"/>
      <c r="Y44" s="31"/>
      <c r="Z44" s="33"/>
      <c r="AA44" s="32"/>
      <c r="AB44" s="30"/>
      <c r="AC44" s="30"/>
      <c r="AD44" s="30"/>
      <c r="AE44" s="30"/>
      <c r="AF44" s="30"/>
      <c r="AG44" s="31"/>
      <c r="AH44" s="31"/>
      <c r="AI44" s="31"/>
      <c r="AJ44" s="31"/>
      <c r="AK44" s="31"/>
      <c r="AL44" s="31"/>
    </row>
    <row r="45" spans="1:38" ht="39.950000000000003" customHeight="1" x14ac:dyDescent="0.25">
      <c r="A45" s="76">
        <v>24</v>
      </c>
      <c r="B45" s="77" t="s">
        <v>529</v>
      </c>
      <c r="C45" s="78">
        <v>78</v>
      </c>
      <c r="D45" s="97" t="s">
        <v>585</v>
      </c>
      <c r="E45" s="68" t="s">
        <v>530</v>
      </c>
      <c r="F45" s="46" t="s">
        <v>525</v>
      </c>
      <c r="G45" s="54" t="s">
        <v>613</v>
      </c>
      <c r="H45" s="38" t="s">
        <v>600</v>
      </c>
      <c r="I45" s="54">
        <v>33903017</v>
      </c>
      <c r="J45" s="101">
        <v>250</v>
      </c>
      <c r="K45" s="8">
        <v>10</v>
      </c>
      <c r="L45" s="110">
        <f t="shared" si="2"/>
        <v>0</v>
      </c>
      <c r="M45" s="110">
        <f t="shared" si="5"/>
        <v>0</v>
      </c>
      <c r="N45" s="121"/>
      <c r="O45" s="120">
        <f t="shared" si="3"/>
        <v>2</v>
      </c>
      <c r="P45" s="121"/>
      <c r="Q45" s="121"/>
      <c r="R45" s="121"/>
      <c r="S45" s="13">
        <f t="shared" si="4"/>
        <v>10</v>
      </c>
      <c r="T45" s="14" t="str">
        <f t="shared" si="1"/>
        <v>OK</v>
      </c>
      <c r="U45" s="29"/>
      <c r="V45" s="34"/>
      <c r="W45" s="30"/>
      <c r="X45" s="31"/>
      <c r="Y45" s="31"/>
      <c r="Z45" s="33"/>
      <c r="AA45" s="32"/>
      <c r="AB45" s="30"/>
      <c r="AC45" s="30"/>
      <c r="AD45" s="30"/>
      <c r="AE45" s="30"/>
      <c r="AF45" s="30"/>
      <c r="AG45" s="31"/>
      <c r="AH45" s="31"/>
      <c r="AI45" s="31"/>
      <c r="AJ45" s="31"/>
      <c r="AK45" s="31"/>
      <c r="AL45" s="31"/>
    </row>
    <row r="46" spans="1:38" ht="39.950000000000003" customHeight="1" x14ac:dyDescent="0.25">
      <c r="A46" s="247">
        <v>30</v>
      </c>
      <c r="B46" s="249" t="s">
        <v>531</v>
      </c>
      <c r="C46" s="83">
        <v>84</v>
      </c>
      <c r="D46" s="93" t="s">
        <v>586</v>
      </c>
      <c r="E46" s="92" t="s">
        <v>532</v>
      </c>
      <c r="F46" s="86" t="s">
        <v>533</v>
      </c>
      <c r="G46" s="54" t="s">
        <v>614</v>
      </c>
      <c r="H46" s="38" t="s">
        <v>600</v>
      </c>
      <c r="I46" s="98">
        <v>33903017</v>
      </c>
      <c r="J46" s="102">
        <v>1357.6</v>
      </c>
      <c r="K46" s="8"/>
      <c r="L46" s="110">
        <f t="shared" si="2"/>
        <v>0</v>
      </c>
      <c r="M46" s="110">
        <f t="shared" si="5"/>
        <v>0</v>
      </c>
      <c r="N46" s="121"/>
      <c r="O46" s="120">
        <f t="shared" si="3"/>
        <v>0</v>
      </c>
      <c r="P46" s="121"/>
      <c r="Q46" s="121"/>
      <c r="R46" s="121"/>
      <c r="S46" s="13">
        <f t="shared" si="4"/>
        <v>0</v>
      </c>
      <c r="T46" s="14" t="str">
        <f t="shared" si="1"/>
        <v>OK</v>
      </c>
      <c r="U46" s="29"/>
      <c r="V46" s="34"/>
      <c r="W46" s="30"/>
      <c r="X46" s="31"/>
      <c r="Y46" s="31"/>
      <c r="Z46" s="33"/>
      <c r="AA46" s="32"/>
      <c r="AB46" s="30"/>
      <c r="AC46" s="30"/>
      <c r="AD46" s="30"/>
      <c r="AE46" s="30"/>
      <c r="AF46" s="30"/>
      <c r="AG46" s="31"/>
      <c r="AH46" s="31"/>
      <c r="AI46" s="31"/>
      <c r="AJ46" s="31"/>
      <c r="AK46" s="31"/>
      <c r="AL46" s="31"/>
    </row>
    <row r="47" spans="1:38" ht="39.950000000000003" customHeight="1" x14ac:dyDescent="0.25">
      <c r="A47" s="248"/>
      <c r="B47" s="250"/>
      <c r="C47" s="83">
        <v>85</v>
      </c>
      <c r="D47" s="93" t="s">
        <v>587</v>
      </c>
      <c r="E47" s="92" t="s">
        <v>532</v>
      </c>
      <c r="F47" s="86" t="s">
        <v>533</v>
      </c>
      <c r="G47" s="54" t="s">
        <v>614</v>
      </c>
      <c r="H47" s="38" t="s">
        <v>600</v>
      </c>
      <c r="I47" s="98">
        <v>33903017</v>
      </c>
      <c r="J47" s="102">
        <v>1413.46</v>
      </c>
      <c r="K47" s="8"/>
      <c r="L47" s="110">
        <f t="shared" si="2"/>
        <v>0</v>
      </c>
      <c r="M47" s="110">
        <f t="shared" si="5"/>
        <v>0</v>
      </c>
      <c r="N47" s="121"/>
      <c r="O47" s="120">
        <f t="shared" si="3"/>
        <v>0</v>
      </c>
      <c r="P47" s="121"/>
      <c r="Q47" s="121"/>
      <c r="R47" s="121"/>
      <c r="S47" s="13">
        <f t="shared" si="4"/>
        <v>0</v>
      </c>
      <c r="T47" s="14" t="str">
        <f t="shared" si="1"/>
        <v>OK</v>
      </c>
      <c r="U47" s="29"/>
      <c r="V47" s="34"/>
      <c r="W47" s="30"/>
      <c r="X47" s="31"/>
      <c r="Y47" s="31"/>
      <c r="Z47" s="33"/>
      <c r="AA47" s="32"/>
      <c r="AB47" s="30"/>
      <c r="AC47" s="30"/>
      <c r="AD47" s="30"/>
      <c r="AE47" s="30"/>
      <c r="AF47" s="30"/>
      <c r="AG47" s="31"/>
      <c r="AH47" s="31"/>
      <c r="AI47" s="31"/>
      <c r="AJ47" s="31"/>
      <c r="AK47" s="31"/>
      <c r="AL47" s="31"/>
    </row>
    <row r="48" spans="1:38" ht="39.950000000000003" customHeight="1" x14ac:dyDescent="0.25">
      <c r="A48" s="248"/>
      <c r="B48" s="250"/>
      <c r="C48" s="83">
        <v>86</v>
      </c>
      <c r="D48" s="93" t="s">
        <v>588</v>
      </c>
      <c r="E48" s="92" t="s">
        <v>532</v>
      </c>
      <c r="F48" s="86" t="s">
        <v>533</v>
      </c>
      <c r="G48" s="54" t="s">
        <v>614</v>
      </c>
      <c r="H48" s="38" t="s">
        <v>600</v>
      </c>
      <c r="I48" s="98">
        <v>33903017</v>
      </c>
      <c r="J48" s="102">
        <v>1452.36</v>
      </c>
      <c r="K48" s="8"/>
      <c r="L48" s="110">
        <f t="shared" si="2"/>
        <v>0</v>
      </c>
      <c r="M48" s="110">
        <f t="shared" si="5"/>
        <v>0</v>
      </c>
      <c r="N48" s="121"/>
      <c r="O48" s="120">
        <f t="shared" si="3"/>
        <v>0</v>
      </c>
      <c r="P48" s="121"/>
      <c r="Q48" s="121"/>
      <c r="R48" s="121"/>
      <c r="S48" s="13">
        <f t="shared" si="4"/>
        <v>0</v>
      </c>
      <c r="T48" s="14" t="str">
        <f t="shared" si="1"/>
        <v>OK</v>
      </c>
      <c r="U48" s="29"/>
      <c r="V48" s="34"/>
      <c r="W48" s="30"/>
      <c r="X48" s="31"/>
      <c r="Y48" s="31"/>
      <c r="Z48" s="33"/>
      <c r="AA48" s="32"/>
      <c r="AB48" s="30"/>
      <c r="AC48" s="30"/>
      <c r="AD48" s="30"/>
      <c r="AE48" s="30"/>
      <c r="AF48" s="30"/>
      <c r="AG48" s="31"/>
      <c r="AH48" s="31"/>
      <c r="AI48" s="31"/>
      <c r="AJ48" s="31"/>
      <c r="AK48" s="31"/>
      <c r="AL48" s="31"/>
    </row>
    <row r="49" spans="1:38" ht="39.950000000000003" customHeight="1" x14ac:dyDescent="0.25">
      <c r="A49" s="248"/>
      <c r="B49" s="251"/>
      <c r="C49" s="83">
        <v>87</v>
      </c>
      <c r="D49" s="93" t="s">
        <v>589</v>
      </c>
      <c r="E49" s="92" t="s">
        <v>532</v>
      </c>
      <c r="F49" s="86" t="s">
        <v>533</v>
      </c>
      <c r="G49" s="54" t="s">
        <v>614</v>
      </c>
      <c r="H49" s="38" t="s">
        <v>600</v>
      </c>
      <c r="I49" s="98">
        <v>33903017</v>
      </c>
      <c r="J49" s="102">
        <v>1462.34</v>
      </c>
      <c r="K49" s="8"/>
      <c r="L49" s="110">
        <f t="shared" si="2"/>
        <v>0</v>
      </c>
      <c r="M49" s="110">
        <f t="shared" si="5"/>
        <v>0</v>
      </c>
      <c r="N49" s="121"/>
      <c r="O49" s="120">
        <f t="shared" si="3"/>
        <v>0</v>
      </c>
      <c r="P49" s="121"/>
      <c r="Q49" s="121"/>
      <c r="R49" s="121"/>
      <c r="S49" s="13">
        <f t="shared" si="4"/>
        <v>0</v>
      </c>
      <c r="T49" s="14" t="str">
        <f t="shared" si="1"/>
        <v>OK</v>
      </c>
      <c r="U49" s="29"/>
      <c r="V49" s="34"/>
      <c r="W49" s="30"/>
      <c r="X49" s="31"/>
      <c r="Y49" s="31"/>
      <c r="Z49" s="33"/>
      <c r="AA49" s="32"/>
      <c r="AB49" s="30"/>
      <c r="AC49" s="30"/>
      <c r="AD49" s="30"/>
      <c r="AE49" s="30"/>
      <c r="AF49" s="30"/>
      <c r="AG49" s="31"/>
      <c r="AH49" s="31"/>
      <c r="AI49" s="31"/>
      <c r="AJ49" s="31"/>
      <c r="AK49" s="31"/>
      <c r="AL49" s="31"/>
    </row>
    <row r="50" spans="1:38" ht="39.950000000000003" customHeight="1" x14ac:dyDescent="0.25">
      <c r="A50" s="252">
        <v>32</v>
      </c>
      <c r="B50" s="254" t="s">
        <v>535</v>
      </c>
      <c r="C50" s="78">
        <v>89</v>
      </c>
      <c r="D50" s="96" t="s">
        <v>590</v>
      </c>
      <c r="E50" s="95" t="s">
        <v>536</v>
      </c>
      <c r="F50" s="46" t="s">
        <v>534</v>
      </c>
      <c r="G50" s="54" t="s">
        <v>615</v>
      </c>
      <c r="H50" s="38" t="s">
        <v>600</v>
      </c>
      <c r="I50" s="54">
        <v>33903041</v>
      </c>
      <c r="J50" s="101">
        <v>68.25</v>
      </c>
      <c r="K50" s="8">
        <v>20</v>
      </c>
      <c r="L50" s="110">
        <f t="shared" si="2"/>
        <v>0</v>
      </c>
      <c r="M50" s="110">
        <f t="shared" si="5"/>
        <v>0</v>
      </c>
      <c r="N50" s="121"/>
      <c r="O50" s="120">
        <f t="shared" si="3"/>
        <v>5</v>
      </c>
      <c r="P50" s="121"/>
      <c r="Q50" s="121"/>
      <c r="R50" s="121"/>
      <c r="S50" s="13">
        <f t="shared" si="4"/>
        <v>20</v>
      </c>
      <c r="T50" s="14" t="str">
        <f t="shared" si="1"/>
        <v>OK</v>
      </c>
      <c r="U50" s="29"/>
      <c r="V50" s="34"/>
      <c r="W50" s="30"/>
      <c r="X50" s="31"/>
      <c r="Y50" s="31"/>
      <c r="Z50" s="33"/>
      <c r="AA50" s="32"/>
      <c r="AB50" s="30"/>
      <c r="AC50" s="30"/>
      <c r="AD50" s="30"/>
      <c r="AE50" s="30"/>
      <c r="AF50" s="30"/>
      <c r="AG50" s="31"/>
      <c r="AH50" s="31"/>
      <c r="AI50" s="31"/>
      <c r="AJ50" s="31"/>
      <c r="AK50" s="31"/>
      <c r="AL50" s="31"/>
    </row>
    <row r="51" spans="1:38" ht="39.950000000000003" customHeight="1" x14ac:dyDescent="0.25">
      <c r="A51" s="253"/>
      <c r="B51" s="255"/>
      <c r="C51" s="78">
        <v>90</v>
      </c>
      <c r="D51" s="96" t="s">
        <v>591</v>
      </c>
      <c r="E51" s="95" t="s">
        <v>537</v>
      </c>
      <c r="F51" s="46" t="s">
        <v>534</v>
      </c>
      <c r="G51" s="54" t="s">
        <v>615</v>
      </c>
      <c r="H51" s="38" t="s">
        <v>600</v>
      </c>
      <c r="I51" s="54">
        <v>33903041</v>
      </c>
      <c r="J51" s="101">
        <v>72.45</v>
      </c>
      <c r="K51" s="8">
        <v>20</v>
      </c>
      <c r="L51" s="110">
        <f t="shared" si="2"/>
        <v>0</v>
      </c>
      <c r="M51" s="110">
        <f t="shared" si="5"/>
        <v>0</v>
      </c>
      <c r="N51" s="121"/>
      <c r="O51" s="120">
        <f t="shared" si="3"/>
        <v>5</v>
      </c>
      <c r="P51" s="121"/>
      <c r="Q51" s="121"/>
      <c r="R51" s="121"/>
      <c r="S51" s="13">
        <f t="shared" si="4"/>
        <v>20</v>
      </c>
      <c r="T51" s="14" t="str">
        <f t="shared" si="1"/>
        <v>OK</v>
      </c>
      <c r="U51" s="29"/>
      <c r="V51" s="34"/>
      <c r="W51" s="30"/>
      <c r="X51" s="31"/>
      <c r="Y51" s="31"/>
      <c r="Z51" s="33"/>
      <c r="AA51" s="32"/>
      <c r="AB51" s="30"/>
      <c r="AC51" s="30"/>
      <c r="AD51" s="30"/>
      <c r="AE51" s="30"/>
      <c r="AF51" s="30"/>
      <c r="AG51" s="31"/>
      <c r="AH51" s="31"/>
      <c r="AI51" s="31"/>
      <c r="AJ51" s="31"/>
      <c r="AK51" s="31"/>
      <c r="AL51" s="31"/>
    </row>
    <row r="52" spans="1:38" ht="39.950000000000003" customHeight="1" x14ac:dyDescent="0.25">
      <c r="A52" s="253"/>
      <c r="B52" s="255"/>
      <c r="C52" s="78">
        <v>91</v>
      </c>
      <c r="D52" s="96" t="s">
        <v>592</v>
      </c>
      <c r="E52" s="95" t="s">
        <v>538</v>
      </c>
      <c r="F52" s="46" t="s">
        <v>534</v>
      </c>
      <c r="G52" s="54" t="s">
        <v>615</v>
      </c>
      <c r="H52" s="38" t="s">
        <v>600</v>
      </c>
      <c r="I52" s="54">
        <v>33903041</v>
      </c>
      <c r="J52" s="101">
        <v>71.400000000000006</v>
      </c>
      <c r="K52" s="8">
        <v>20</v>
      </c>
      <c r="L52" s="110">
        <f t="shared" si="2"/>
        <v>0</v>
      </c>
      <c r="M52" s="110">
        <f t="shared" si="5"/>
        <v>0</v>
      </c>
      <c r="N52" s="121"/>
      <c r="O52" s="120">
        <f t="shared" si="3"/>
        <v>5</v>
      </c>
      <c r="P52" s="121"/>
      <c r="Q52" s="121"/>
      <c r="R52" s="121"/>
      <c r="S52" s="13">
        <f t="shared" si="4"/>
        <v>20</v>
      </c>
      <c r="T52" s="14" t="str">
        <f t="shared" si="1"/>
        <v>OK</v>
      </c>
      <c r="U52" s="29"/>
      <c r="V52" s="34"/>
      <c r="W52" s="30"/>
      <c r="X52" s="31"/>
      <c r="Y52" s="31"/>
      <c r="Z52" s="33"/>
      <c r="AA52" s="32"/>
      <c r="AB52" s="30"/>
      <c r="AC52" s="30"/>
      <c r="AD52" s="30"/>
      <c r="AE52" s="30"/>
      <c r="AF52" s="30"/>
      <c r="AG52" s="31"/>
      <c r="AH52" s="31"/>
      <c r="AI52" s="31"/>
      <c r="AJ52" s="31"/>
      <c r="AK52" s="31"/>
      <c r="AL52" s="31"/>
    </row>
    <row r="53" spans="1:38" ht="39.950000000000003" customHeight="1" x14ac:dyDescent="0.25">
      <c r="A53" s="253"/>
      <c r="B53" s="255"/>
      <c r="C53" s="78">
        <v>92</v>
      </c>
      <c r="D53" s="96" t="s">
        <v>593</v>
      </c>
      <c r="E53" s="95" t="s">
        <v>539</v>
      </c>
      <c r="F53" s="46" t="s">
        <v>534</v>
      </c>
      <c r="G53" s="54" t="s">
        <v>615</v>
      </c>
      <c r="H53" s="38" t="s">
        <v>600</v>
      </c>
      <c r="I53" s="54">
        <v>33903041</v>
      </c>
      <c r="J53" s="101">
        <v>99.75</v>
      </c>
      <c r="K53" s="8">
        <v>20</v>
      </c>
      <c r="L53" s="110">
        <f t="shared" si="2"/>
        <v>0</v>
      </c>
      <c r="M53" s="110">
        <f t="shared" si="5"/>
        <v>0</v>
      </c>
      <c r="N53" s="121"/>
      <c r="O53" s="120">
        <f t="shared" si="3"/>
        <v>5</v>
      </c>
      <c r="P53" s="121"/>
      <c r="Q53" s="121"/>
      <c r="R53" s="121"/>
      <c r="S53" s="13">
        <f t="shared" si="4"/>
        <v>20</v>
      </c>
      <c r="T53" s="14" t="str">
        <f t="shared" si="1"/>
        <v>OK</v>
      </c>
      <c r="U53" s="29"/>
      <c r="V53" s="34"/>
      <c r="W53" s="30"/>
      <c r="X53" s="31"/>
      <c r="Y53" s="31"/>
      <c r="Z53" s="33"/>
      <c r="AA53" s="32"/>
      <c r="AB53" s="30"/>
      <c r="AC53" s="30"/>
      <c r="AD53" s="30"/>
      <c r="AE53" s="30"/>
      <c r="AF53" s="30"/>
      <c r="AG53" s="31"/>
      <c r="AH53" s="31"/>
      <c r="AI53" s="31"/>
      <c r="AJ53" s="31"/>
      <c r="AK53" s="31"/>
      <c r="AL53" s="31"/>
    </row>
    <row r="54" spans="1:38" ht="39.950000000000003" customHeight="1" x14ac:dyDescent="0.25">
      <c r="A54" s="253"/>
      <c r="B54" s="255"/>
      <c r="C54" s="78">
        <v>93</v>
      </c>
      <c r="D54" s="96" t="s">
        <v>594</v>
      </c>
      <c r="E54" s="95" t="s">
        <v>540</v>
      </c>
      <c r="F54" s="46" t="s">
        <v>534</v>
      </c>
      <c r="G54" s="54" t="s">
        <v>615</v>
      </c>
      <c r="H54" s="38" t="s">
        <v>600</v>
      </c>
      <c r="I54" s="54">
        <v>33903041</v>
      </c>
      <c r="J54" s="101">
        <v>136.5</v>
      </c>
      <c r="K54" s="8">
        <v>20</v>
      </c>
      <c r="L54" s="110">
        <f t="shared" si="2"/>
        <v>0</v>
      </c>
      <c r="M54" s="110">
        <f t="shared" si="5"/>
        <v>0</v>
      </c>
      <c r="N54" s="121"/>
      <c r="O54" s="120">
        <f t="shared" si="3"/>
        <v>5</v>
      </c>
      <c r="P54" s="121"/>
      <c r="Q54" s="121"/>
      <c r="R54" s="121"/>
      <c r="S54" s="13">
        <f t="shared" si="4"/>
        <v>20</v>
      </c>
      <c r="T54" s="14" t="str">
        <f t="shared" si="1"/>
        <v>OK</v>
      </c>
      <c r="U54" s="29"/>
      <c r="V54" s="34"/>
      <c r="W54" s="30"/>
      <c r="X54" s="31"/>
      <c r="Y54" s="31"/>
      <c r="Z54" s="33"/>
      <c r="AA54" s="32"/>
      <c r="AB54" s="30"/>
      <c r="AC54" s="30"/>
      <c r="AD54" s="30"/>
      <c r="AE54" s="30"/>
      <c r="AF54" s="30"/>
      <c r="AG54" s="31"/>
      <c r="AH54" s="31"/>
      <c r="AI54" s="31"/>
      <c r="AJ54" s="31"/>
      <c r="AK54" s="31"/>
      <c r="AL54" s="31"/>
    </row>
    <row r="55" spans="1:38" ht="39.950000000000003" customHeight="1" x14ac:dyDescent="0.25">
      <c r="A55" s="253"/>
      <c r="B55" s="255"/>
      <c r="C55" s="78">
        <v>94</v>
      </c>
      <c r="D55" s="96" t="s">
        <v>595</v>
      </c>
      <c r="E55" s="95" t="s">
        <v>537</v>
      </c>
      <c r="F55" s="46" t="s">
        <v>534</v>
      </c>
      <c r="G55" s="54" t="s">
        <v>615</v>
      </c>
      <c r="H55" s="38" t="s">
        <v>600</v>
      </c>
      <c r="I55" s="54">
        <v>33903041</v>
      </c>
      <c r="J55" s="101">
        <v>72.45</v>
      </c>
      <c r="K55" s="8"/>
      <c r="L55" s="110">
        <f t="shared" si="2"/>
        <v>0</v>
      </c>
      <c r="M55" s="110">
        <f t="shared" si="5"/>
        <v>0</v>
      </c>
      <c r="N55" s="121"/>
      <c r="O55" s="120">
        <f t="shared" si="3"/>
        <v>0</v>
      </c>
      <c r="P55" s="121"/>
      <c r="Q55" s="121"/>
      <c r="R55" s="121"/>
      <c r="S55" s="13">
        <f t="shared" si="4"/>
        <v>0</v>
      </c>
      <c r="T55" s="14" t="str">
        <f t="shared" si="1"/>
        <v>OK</v>
      </c>
      <c r="U55" s="29"/>
      <c r="V55" s="34"/>
      <c r="W55" s="30"/>
      <c r="X55" s="31"/>
      <c r="Y55" s="31"/>
      <c r="Z55" s="33"/>
      <c r="AA55" s="32"/>
      <c r="AB55" s="30"/>
      <c r="AC55" s="30"/>
      <c r="AD55" s="30"/>
      <c r="AE55" s="30"/>
      <c r="AF55" s="30"/>
      <c r="AG55" s="31"/>
      <c r="AH55" s="31"/>
      <c r="AI55" s="31"/>
      <c r="AJ55" s="31"/>
      <c r="AK55" s="31"/>
      <c r="AL55" s="31"/>
    </row>
    <row r="56" spans="1:38" ht="39.950000000000003" customHeight="1" x14ac:dyDescent="0.25">
      <c r="A56" s="253"/>
      <c r="B56" s="255"/>
      <c r="C56" s="78">
        <v>95</v>
      </c>
      <c r="D56" s="96" t="s">
        <v>596</v>
      </c>
      <c r="E56" s="95" t="s">
        <v>538</v>
      </c>
      <c r="F56" s="46" t="s">
        <v>534</v>
      </c>
      <c r="G56" s="54" t="s">
        <v>615</v>
      </c>
      <c r="H56" s="38" t="s">
        <v>600</v>
      </c>
      <c r="I56" s="54">
        <v>33903041</v>
      </c>
      <c r="J56" s="101">
        <v>71.400000000000006</v>
      </c>
      <c r="K56" s="8"/>
      <c r="L56" s="110">
        <f t="shared" si="2"/>
        <v>0</v>
      </c>
      <c r="M56" s="110">
        <f t="shared" si="5"/>
        <v>0</v>
      </c>
      <c r="N56" s="121"/>
      <c r="O56" s="120">
        <f t="shared" si="3"/>
        <v>0</v>
      </c>
      <c r="P56" s="121"/>
      <c r="Q56" s="121"/>
      <c r="R56" s="121"/>
      <c r="S56" s="13">
        <f t="shared" si="4"/>
        <v>0</v>
      </c>
      <c r="T56" s="14" t="str">
        <f t="shared" si="1"/>
        <v>OK</v>
      </c>
      <c r="U56" s="29"/>
      <c r="V56" s="34"/>
      <c r="W56" s="30"/>
      <c r="X56" s="31"/>
      <c r="Y56" s="31"/>
      <c r="Z56" s="33"/>
      <c r="AA56" s="32"/>
      <c r="AB56" s="30"/>
      <c r="AC56" s="30"/>
      <c r="AD56" s="30"/>
      <c r="AE56" s="30"/>
      <c r="AF56" s="30"/>
      <c r="AG56" s="31"/>
      <c r="AH56" s="31"/>
      <c r="AI56" s="31"/>
      <c r="AJ56" s="31"/>
      <c r="AK56" s="31"/>
      <c r="AL56" s="31"/>
    </row>
    <row r="57" spans="1:38" ht="39.950000000000003" customHeight="1" x14ac:dyDescent="0.25">
      <c r="A57" s="253"/>
      <c r="B57" s="256"/>
      <c r="C57" s="78">
        <v>96</v>
      </c>
      <c r="D57" s="67" t="s">
        <v>597</v>
      </c>
      <c r="E57" s="68" t="s">
        <v>540</v>
      </c>
      <c r="F57" s="46" t="s">
        <v>534</v>
      </c>
      <c r="G57" s="54" t="s">
        <v>615</v>
      </c>
      <c r="H57" s="38" t="s">
        <v>600</v>
      </c>
      <c r="I57" s="54">
        <v>33903041</v>
      </c>
      <c r="J57" s="101">
        <v>136.5</v>
      </c>
      <c r="K57" s="8"/>
      <c r="L57" s="110">
        <f t="shared" si="2"/>
        <v>0</v>
      </c>
      <c r="M57" s="110">
        <f t="shared" si="5"/>
        <v>0</v>
      </c>
      <c r="N57" s="121"/>
      <c r="O57" s="120">
        <f t="shared" si="3"/>
        <v>0</v>
      </c>
      <c r="P57" s="121"/>
      <c r="Q57" s="121"/>
      <c r="R57" s="121"/>
      <c r="S57" s="13">
        <f t="shared" si="4"/>
        <v>0</v>
      </c>
      <c r="T57" s="14" t="str">
        <f t="shared" si="1"/>
        <v>OK</v>
      </c>
      <c r="U57" s="29"/>
      <c r="V57" s="34"/>
      <c r="W57" s="30"/>
      <c r="X57" s="31"/>
      <c r="Y57" s="31"/>
      <c r="Z57" s="33"/>
      <c r="AA57" s="32"/>
      <c r="AB57" s="30"/>
      <c r="AC57" s="30"/>
      <c r="AD57" s="30"/>
      <c r="AE57" s="30"/>
      <c r="AF57" s="30"/>
      <c r="AG57" s="31"/>
      <c r="AH57" s="31"/>
      <c r="AI57" s="31"/>
      <c r="AJ57" s="31"/>
      <c r="AK57" s="31"/>
      <c r="AL57" s="31"/>
    </row>
    <row r="58" spans="1:38" ht="39.950000000000003" customHeight="1" x14ac:dyDescent="0.25">
      <c r="A58" s="81">
        <v>36</v>
      </c>
      <c r="B58" s="82" t="s">
        <v>541</v>
      </c>
      <c r="C58" s="83">
        <v>101</v>
      </c>
      <c r="D58" s="87" t="s">
        <v>598</v>
      </c>
      <c r="E58" s="88" t="s">
        <v>542</v>
      </c>
      <c r="F58" s="86" t="s">
        <v>543</v>
      </c>
      <c r="G58" s="54" t="s">
        <v>616</v>
      </c>
      <c r="H58" s="38" t="s">
        <v>600</v>
      </c>
      <c r="I58" s="98">
        <v>33903035</v>
      </c>
      <c r="J58" s="102">
        <v>204.7</v>
      </c>
      <c r="K58" s="8"/>
      <c r="L58" s="110">
        <f t="shared" si="2"/>
        <v>0</v>
      </c>
      <c r="M58" s="110">
        <f t="shared" si="5"/>
        <v>0</v>
      </c>
      <c r="N58" s="121"/>
      <c r="O58" s="120">
        <f t="shared" si="3"/>
        <v>0</v>
      </c>
      <c r="P58" s="121"/>
      <c r="Q58" s="121"/>
      <c r="R58" s="121"/>
      <c r="S58" s="13">
        <f t="shared" si="4"/>
        <v>0</v>
      </c>
      <c r="T58" s="14" t="str">
        <f t="shared" si="1"/>
        <v>OK</v>
      </c>
      <c r="U58" s="29"/>
      <c r="V58" s="34"/>
      <c r="W58" s="30"/>
      <c r="X58" s="31"/>
      <c r="Y58" s="31"/>
      <c r="Z58" s="33"/>
      <c r="AA58" s="32"/>
      <c r="AB58" s="30"/>
      <c r="AC58" s="30"/>
      <c r="AD58" s="30"/>
      <c r="AE58" s="30"/>
      <c r="AF58" s="30"/>
      <c r="AG58" s="31"/>
      <c r="AH58" s="31"/>
      <c r="AI58" s="31"/>
      <c r="AJ58" s="31"/>
      <c r="AK58" s="31"/>
      <c r="AL58" s="31"/>
    </row>
    <row r="59" spans="1:38" ht="39.950000000000003" customHeight="1" x14ac:dyDescent="0.25">
      <c r="S59" s="16">
        <f>SUM(S4:S58)</f>
        <v>297</v>
      </c>
    </row>
    <row r="60" spans="1:38" ht="39.950000000000003" customHeight="1" x14ac:dyDescent="0.25">
      <c r="K60" s="162">
        <f>SUMPRODUCT($J$4:$J$58,K4:K58)</f>
        <v>58952.689999999995</v>
      </c>
      <c r="L60" s="162">
        <f t="shared" ref="L60:M60" si="6">SUMPRODUCT($J$4:$J$58,L4:L58)</f>
        <v>0</v>
      </c>
      <c r="M60" s="162">
        <f t="shared" si="6"/>
        <v>0</v>
      </c>
    </row>
    <row r="61" spans="1:38" ht="39.950000000000003" customHeight="1" x14ac:dyDescent="0.25"/>
    <row r="62" spans="1:38" ht="39.950000000000003" customHeight="1" x14ac:dyDescent="0.25"/>
    <row r="63" spans="1:38" ht="39.950000000000003" customHeight="1" x14ac:dyDescent="0.25"/>
    <row r="64" spans="1:3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42">
    <mergeCell ref="V1:V2"/>
    <mergeCell ref="U1:U2"/>
    <mergeCell ref="A1:C1"/>
    <mergeCell ref="D1:J1"/>
    <mergeCell ref="K1:T1"/>
    <mergeCell ref="X1:X2"/>
    <mergeCell ref="Y1:Y2"/>
    <mergeCell ref="Z1:Z2"/>
    <mergeCell ref="AA1:AA2"/>
    <mergeCell ref="AB1:AB2"/>
    <mergeCell ref="AL1:AL2"/>
    <mergeCell ref="A2:T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A17:A19"/>
    <mergeCell ref="B17:B19"/>
    <mergeCell ref="A21:A23"/>
    <mergeCell ref="B21:B23"/>
    <mergeCell ref="A24:A26"/>
    <mergeCell ref="B24:B26"/>
    <mergeCell ref="A46:A49"/>
    <mergeCell ref="B46:B49"/>
    <mergeCell ref="A50:A57"/>
    <mergeCell ref="B50:B57"/>
    <mergeCell ref="A27:A33"/>
    <mergeCell ref="B27:B33"/>
    <mergeCell ref="A34:A40"/>
    <mergeCell ref="B34:B40"/>
    <mergeCell ref="A42:A44"/>
    <mergeCell ref="B42:B44"/>
  </mergeCells>
  <conditionalFormatting sqref="U4:W58 AA4:AF58">
    <cfRule type="cellIs" dxfId="35" priority="1" stopIfTrue="1" operator="greaterThan">
      <formula>0</formula>
    </cfRule>
    <cfRule type="cellIs" dxfId="34" priority="2" stopIfTrue="1" operator="greaterThan">
      <formula>0</formula>
    </cfRule>
    <cfRule type="cellIs" dxfId="33" priority="3" stopIfTrue="1" operator="greaterThan">
      <formula>0</formula>
    </cfRule>
  </conditionalFormatting>
  <hyperlinks>
    <hyperlink ref="E499" r:id="rId1" display="https://www.havan.com.br/mangueira-para-gas-de-cozinha-glp-1-20m-durin-05207.html" xr:uid="{017ECE79-CC31-43B1-AC47-C6A10DB67188}"/>
  </hyperlinks>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Dashboard</vt:lpstr>
      <vt:lpstr>Dados Dashboard</vt:lpstr>
      <vt:lpstr>Reitoria-SETIC</vt:lpstr>
      <vt:lpstr>Reit - PROEX-PROPPG</vt:lpstr>
      <vt:lpstr>Reit - BU</vt:lpstr>
      <vt:lpstr>Reit - SEMS</vt:lpstr>
      <vt:lpstr>ESAG</vt:lpstr>
      <vt:lpstr>CEART</vt:lpstr>
      <vt:lpstr>FAED</vt:lpstr>
      <vt:lpstr>CEAD</vt:lpstr>
      <vt:lpstr>CEFID</vt:lpstr>
      <vt:lpstr>CERES</vt:lpstr>
      <vt:lpstr>CESFI</vt:lpstr>
      <vt:lpstr>CCT</vt:lpstr>
      <vt:lpstr>CEPLAN</vt:lpstr>
      <vt:lpstr>CEAVI</vt:lpstr>
      <vt:lpstr>CAV</vt:lpstr>
      <vt:lpstr>CEO</vt:lpstr>
      <vt:lpstr>CESMO</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AKAUA FLORES ARROYO</cp:lastModifiedBy>
  <cp:lastPrinted>2018-01-24T18:18:49Z</cp:lastPrinted>
  <dcterms:created xsi:type="dcterms:W3CDTF">2010-06-19T20:43:11Z</dcterms:created>
  <dcterms:modified xsi:type="dcterms:W3CDTF">2025-03-13T17:59:33Z</dcterms:modified>
</cp:coreProperties>
</file>