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1698.2022 SRP SGPE 48852.2022 - Coleta de Resíduos Químicos - VIG 07.02.2024\"/>
    </mc:Choice>
  </mc:AlternateContent>
  <xr:revisionPtr revIDLastSave="0" documentId="13_ncr:1_{8DE06669-310D-4D55-A9A9-98FA0B0D0790}" xr6:coauthVersionLast="36" xr6:coauthVersionMax="47" xr10:uidLastSave="{00000000-0000-0000-0000-000000000000}"/>
  <bookViews>
    <workbookView xWindow="0" yWindow="0" windowWidth="28800" windowHeight="12225" tabRatio="857" activeTab="10" xr2:uid="{00000000-000D-0000-FFFF-FFFF00000000}"/>
  </bookViews>
  <sheets>
    <sheet name="Reitoria " sheetId="113" r:id="rId1"/>
    <sheet name="ESAG" sheetId="129" state="hidden" r:id="rId2"/>
    <sheet name="CEAD" sheetId="132" state="hidden" r:id="rId3"/>
    <sheet name="CEART" sheetId="130" r:id="rId4"/>
    <sheet name="FAED" sheetId="112" state="hidden" r:id="rId5"/>
    <sheet name="CEFID" sheetId="124" r:id="rId6"/>
    <sheet name="ESAGG" sheetId="136" r:id="rId7"/>
    <sheet name="FAEDD" sheetId="137" r:id="rId8"/>
    <sheet name="CERES" sheetId="117" r:id="rId9"/>
    <sheet name="REITORIA" sheetId="133" state="hidden" r:id="rId10"/>
    <sheet name="GESTOR" sheetId="128" r:id="rId11"/>
  </sheets>
  <definedNames>
    <definedName name="CEPLAN" localSheetId="2">#REF!</definedName>
    <definedName name="CEPLAN" localSheetId="3">#REF!</definedName>
    <definedName name="CEPLAN" localSheetId="1">#REF!</definedName>
    <definedName name="CEPLAN" localSheetId="6">#REF!</definedName>
    <definedName name="CEPLAN" localSheetId="7">#REF!</definedName>
    <definedName name="CEPLAN" localSheetId="10">#REF!</definedName>
    <definedName name="CEPLAN" localSheetId="9">#REF!</definedName>
    <definedName name="CEPLAN">#REF!</definedName>
    <definedName name="diasuteis" localSheetId="2">#REF!</definedName>
    <definedName name="diasuteis" localSheetId="3">#REF!</definedName>
    <definedName name="diasuteis" localSheetId="5">#REF!</definedName>
    <definedName name="diasuteis" localSheetId="1">#REF!</definedName>
    <definedName name="diasuteis" localSheetId="6">#REF!</definedName>
    <definedName name="diasuteis" localSheetId="7">#REF!</definedName>
    <definedName name="diasuteis" localSheetId="10">#REF!</definedName>
    <definedName name="diasuteis" localSheetId="9">#REF!</definedName>
    <definedName name="diasuteis">#REF!</definedName>
    <definedName name="Ferias" localSheetId="2">#REF!</definedName>
    <definedName name="Ferias" localSheetId="3">#REF!</definedName>
    <definedName name="Ferias" localSheetId="5">#REF!</definedName>
    <definedName name="Ferias" localSheetId="1">#REF!</definedName>
    <definedName name="Ferias" localSheetId="6">#REF!</definedName>
    <definedName name="Ferias" localSheetId="7">#REF!</definedName>
    <definedName name="Ferias" localSheetId="10">#REF!</definedName>
    <definedName name="Ferias" localSheetId="9">#REF!</definedName>
    <definedName name="Ferias">#REF!</definedName>
    <definedName name="RD" localSheetId="2">OFFSET(#REF!,(MATCH(SMALL(#REF!,ROW()-10),#REF!,0)-1),0)</definedName>
    <definedName name="RD" localSheetId="3">OFFSET(#REF!,(MATCH(SMALL(#REF!,ROW()-10),#REF!,0)-1),0)</definedName>
    <definedName name="RD" localSheetId="5">OFFSET(#REF!,(MATCH(SMALL(#REF!,ROW()-10),#REF!,0)-1),0)</definedName>
    <definedName name="RD" localSheetId="1">OFFSET(#REF!,(MATCH(SMALL(#REF!,ROW()-10),#REF!,0)-1),0)</definedName>
    <definedName name="RD" localSheetId="6">OFFSET(#REF!,(MATCH(SMALL(#REF!,ROW()-10),#REF!,0)-1),0)</definedName>
    <definedName name="RD" localSheetId="7">OFFSET(#REF!,(MATCH(SMALL(#REF!,ROW()-10),#REF!,0)-1),0)</definedName>
    <definedName name="RD" localSheetId="10">OFFSET(#REF!,(MATCH(SMALL(#REF!,ROW()-10),#REF!,0)-1),0)</definedName>
    <definedName name="RD" localSheetId="9">OFFSET(#REF!,(MATCH(SMALL(#REF!,ROW()-10),#REF!,0)-1),0)</definedName>
    <definedName name="RD">OFFSET(#REF!,(MATCH(SMALL(#REF!,ROW()-10),#REF!,0)-1),0)</definedName>
  </definedNames>
  <calcPr calcId="191029" iterateDelta="1E-4"/>
</workbook>
</file>

<file path=xl/calcChain.xml><?xml version="1.0" encoding="utf-8"?>
<calcChain xmlns="http://schemas.openxmlformats.org/spreadsheetml/2006/main">
  <c r="J9" i="117" l="1"/>
  <c r="J9" i="113"/>
  <c r="G5" i="128" l="1"/>
  <c r="G6" i="128"/>
  <c r="G7" i="128"/>
  <c r="G8" i="128"/>
  <c r="G9" i="128"/>
  <c r="G10" i="128"/>
  <c r="G11" i="128"/>
  <c r="G12" i="128"/>
  <c r="G13" i="128"/>
  <c r="G14" i="128"/>
  <c r="G4" i="128" l="1"/>
  <c r="N15" i="137"/>
  <c r="M15" i="137"/>
  <c r="K14" i="137"/>
  <c r="L14" i="137" s="1"/>
  <c r="K13" i="137"/>
  <c r="L13" i="137" s="1"/>
  <c r="K12" i="137"/>
  <c r="L12" i="137" s="1"/>
  <c r="K11" i="137"/>
  <c r="L11" i="137" s="1"/>
  <c r="K10" i="137"/>
  <c r="L10" i="137" s="1"/>
  <c r="K9" i="137"/>
  <c r="L9" i="137" s="1"/>
  <c r="K8" i="137"/>
  <c r="L8" i="137" s="1"/>
  <c r="K7" i="137"/>
  <c r="L7" i="137" s="1"/>
  <c r="K6" i="137"/>
  <c r="L6" i="137" s="1"/>
  <c r="K5" i="137"/>
  <c r="L5" i="137" s="1"/>
  <c r="K4" i="137"/>
  <c r="L4" i="137" s="1"/>
  <c r="N15" i="136"/>
  <c r="M15" i="136"/>
  <c r="K14" i="136"/>
  <c r="L14" i="136" s="1"/>
  <c r="K13" i="136"/>
  <c r="L13" i="136" s="1"/>
  <c r="K12" i="136"/>
  <c r="L12" i="136" s="1"/>
  <c r="K11" i="136"/>
  <c r="L11" i="136" s="1"/>
  <c r="K10" i="136"/>
  <c r="L10" i="136" s="1"/>
  <c r="K9" i="136"/>
  <c r="L9" i="136" s="1"/>
  <c r="K8" i="136"/>
  <c r="L8" i="136" s="1"/>
  <c r="K7" i="136"/>
  <c r="L7" i="136" s="1"/>
  <c r="K6" i="136"/>
  <c r="L6" i="136" s="1"/>
  <c r="K5" i="136"/>
  <c r="L5" i="136" s="1"/>
  <c r="K4" i="136"/>
  <c r="L4" i="136" l="1"/>
  <c r="J8" i="128"/>
  <c r="J10" i="128"/>
  <c r="J11" i="128"/>
  <c r="J5" i="128"/>
  <c r="J6" i="128"/>
  <c r="N15" i="117"/>
  <c r="M15" i="117"/>
  <c r="K14" i="117"/>
  <c r="L14" i="117" s="1"/>
  <c r="K13" i="117"/>
  <c r="L13" i="117" s="1"/>
  <c r="K12" i="117"/>
  <c r="L12" i="117" s="1"/>
  <c r="K11" i="117"/>
  <c r="L11" i="117" s="1"/>
  <c r="K10" i="117"/>
  <c r="L10" i="117" s="1"/>
  <c r="K9" i="117"/>
  <c r="L9" i="117" s="1"/>
  <c r="K8" i="117"/>
  <c r="L8" i="117" s="1"/>
  <c r="K7" i="117"/>
  <c r="L7" i="117" s="1"/>
  <c r="K6" i="117"/>
  <c r="L6" i="117" s="1"/>
  <c r="K5" i="117"/>
  <c r="L5" i="117" s="1"/>
  <c r="K4" i="117"/>
  <c r="L4" i="117" s="1"/>
  <c r="N15" i="124"/>
  <c r="M15" i="124"/>
  <c r="K14" i="124"/>
  <c r="L14" i="124" s="1"/>
  <c r="K13" i="124"/>
  <c r="L13" i="124" s="1"/>
  <c r="K12" i="124"/>
  <c r="L12" i="124" s="1"/>
  <c r="K11" i="124"/>
  <c r="L11" i="124" s="1"/>
  <c r="K10" i="124"/>
  <c r="L10" i="124" s="1"/>
  <c r="K9" i="124"/>
  <c r="L9" i="124" s="1"/>
  <c r="K8" i="124"/>
  <c r="L8" i="124" s="1"/>
  <c r="K7" i="124"/>
  <c r="L7" i="124" s="1"/>
  <c r="K6" i="124"/>
  <c r="L6" i="124" s="1"/>
  <c r="K5" i="124"/>
  <c r="L5" i="124" s="1"/>
  <c r="K4" i="124"/>
  <c r="L4" i="124" s="1"/>
  <c r="N15" i="130"/>
  <c r="M15" i="130"/>
  <c r="K14" i="130"/>
  <c r="L14" i="130" s="1"/>
  <c r="K13" i="130"/>
  <c r="L13" i="130" s="1"/>
  <c r="K12" i="130"/>
  <c r="L12" i="130" s="1"/>
  <c r="K11" i="130"/>
  <c r="L11" i="130" s="1"/>
  <c r="K10" i="130"/>
  <c r="L10" i="130" s="1"/>
  <c r="K9" i="130"/>
  <c r="L9" i="130" s="1"/>
  <c r="K8" i="130"/>
  <c r="L8" i="130" s="1"/>
  <c r="K7" i="130"/>
  <c r="L7" i="130" s="1"/>
  <c r="K6" i="130"/>
  <c r="L6" i="130" s="1"/>
  <c r="K5" i="130"/>
  <c r="L5" i="130" s="1"/>
  <c r="K4" i="130"/>
  <c r="K8" i="113"/>
  <c r="K9" i="113"/>
  <c r="K10" i="113"/>
  <c r="L10" i="113" s="1"/>
  <c r="K11" i="113"/>
  <c r="K4" i="113"/>
  <c r="L4" i="113" s="1"/>
  <c r="K5" i="113"/>
  <c r="L5" i="113" s="1"/>
  <c r="K6" i="113"/>
  <c r="L6" i="113" s="1"/>
  <c r="K7" i="113"/>
  <c r="H8" i="128" l="1"/>
  <c r="H4" i="128"/>
  <c r="H11" i="128"/>
  <c r="H6" i="128"/>
  <c r="K6" i="128" s="1"/>
  <c r="H10" i="128"/>
  <c r="K10" i="128" s="1"/>
  <c r="H9" i="128"/>
  <c r="K9" i="128" s="1"/>
  <c r="H5" i="128"/>
  <c r="K5" i="128" s="1"/>
  <c r="K11" i="128"/>
  <c r="I11" i="128"/>
  <c r="K8" i="128"/>
  <c r="I8" i="128"/>
  <c r="J9" i="128"/>
  <c r="L11" i="113"/>
  <c r="L9" i="113"/>
  <c r="L8" i="113"/>
  <c r="L4" i="130"/>
  <c r="I9" i="128" l="1"/>
  <c r="I10" i="128"/>
  <c r="I5" i="128"/>
  <c r="I6" i="128"/>
  <c r="N9" i="133" l="1"/>
  <c r="M9" i="133"/>
  <c r="K8" i="133"/>
  <c r="L8" i="133" s="1"/>
  <c r="K7" i="133"/>
  <c r="L7" i="133" s="1"/>
  <c r="K6" i="133"/>
  <c r="L6" i="133" s="1"/>
  <c r="K5" i="133"/>
  <c r="L5" i="133" s="1"/>
  <c r="K4" i="133"/>
  <c r="L4" i="133" s="1"/>
  <c r="N9" i="112"/>
  <c r="M9" i="112"/>
  <c r="K8" i="112"/>
  <c r="L8" i="112" s="1"/>
  <c r="K7" i="112"/>
  <c r="L7" i="112" s="1"/>
  <c r="K6" i="112"/>
  <c r="L6" i="112" s="1"/>
  <c r="K5" i="112"/>
  <c r="L5" i="112" s="1"/>
  <c r="K4" i="112"/>
  <c r="L4" i="112" s="1"/>
  <c r="N9" i="129"/>
  <c r="M9" i="129"/>
  <c r="K8" i="129"/>
  <c r="L8" i="129" s="1"/>
  <c r="K7" i="129"/>
  <c r="L7" i="129" s="1"/>
  <c r="L6" i="129"/>
  <c r="K6" i="129"/>
  <c r="K5" i="129"/>
  <c r="L5" i="129" s="1"/>
  <c r="K4" i="129"/>
  <c r="L4" i="129" s="1"/>
  <c r="N9" i="132"/>
  <c r="M9" i="132"/>
  <c r="K8" i="132"/>
  <c r="L8" i="132" s="1"/>
  <c r="K7" i="132"/>
  <c r="L7" i="132" s="1"/>
  <c r="K6" i="132"/>
  <c r="L6" i="132" s="1"/>
  <c r="K5" i="132"/>
  <c r="L5" i="132" s="1"/>
  <c r="K4" i="132"/>
  <c r="L4" i="132" s="1"/>
  <c r="K13" i="113"/>
  <c r="L13" i="113" l="1"/>
  <c r="H13" i="128"/>
  <c r="L7" i="113"/>
  <c r="H7" i="128"/>
  <c r="N15" i="113"/>
  <c r="M15" i="113"/>
  <c r="J4" i="128" l="1"/>
  <c r="J12" i="128"/>
  <c r="J14" i="128"/>
  <c r="G20" i="128"/>
  <c r="K14" i="113"/>
  <c r="H14" i="128" s="1"/>
  <c r="L14" i="113" l="1"/>
  <c r="I14" i="128"/>
  <c r="J7" i="128"/>
  <c r="J13" i="128"/>
  <c r="G22" i="128"/>
  <c r="G21" i="128"/>
  <c r="K14" i="128" l="1"/>
  <c r="K12" i="113"/>
  <c r="H12" i="128" s="1"/>
  <c r="I13" i="128" l="1"/>
  <c r="I12" i="128"/>
  <c r="I4" i="128"/>
  <c r="I7" i="128"/>
  <c r="K12" i="128" l="1"/>
  <c r="K4" i="128"/>
  <c r="K13" i="128"/>
  <c r="K7" i="128"/>
  <c r="J15" i="128"/>
  <c r="K23" i="128" s="1"/>
  <c r="K15" i="128" l="1"/>
  <c r="K24" i="128" s="1"/>
  <c r="L12" i="113" l="1"/>
  <c r="K26" i="1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9" authorId="0" shapeId="0" xr:uid="{A767560C-1EF8-4F42-994B-EA1ADD49A152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-500 cedidos ao CERES 18/05/2023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9" authorId="0" shapeId="0" xr:uid="{B33602D4-4ACE-4C8B-B108-E8F18786EBDE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+500 cedidos pelo Reitoria 18/05/2023</t>
        </r>
      </text>
    </comment>
  </commentList>
</comments>
</file>

<file path=xl/sharedStrings.xml><?xml version="1.0" encoding="utf-8"?>
<sst xmlns="http://schemas.openxmlformats.org/spreadsheetml/2006/main" count="905" uniqueCount="77">
  <si>
    <t>Saldo / Automático</t>
  </si>
  <si>
    <t>LOTE</t>
  </si>
  <si>
    <t>...../...../......</t>
  </si>
  <si>
    <t>Preço UNITÁRIO (R$)</t>
  </si>
  <si>
    <t>ALERTA</t>
  </si>
  <si>
    <t>Unidade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</si>
  <si>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</si>
  <si>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</si>
  <si>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</si>
  <si>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</si>
  <si>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</si>
  <si>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</si>
  <si>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</si>
  <si>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</si>
  <si>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</si>
  <si>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CENTRO PARTICIPANTE: GESTOR</t>
  </si>
  <si>
    <t>Destinação final de Lixo Hospitalar</t>
  </si>
  <si>
    <t>Kg</t>
  </si>
  <si>
    <t>339039.28</t>
  </si>
  <si>
    <t>CENTRO PARTICIPANTE:</t>
  </si>
  <si>
    <t xml:space="preserve">Item </t>
  </si>
  <si>
    <t>Empresa</t>
  </si>
  <si>
    <t>ESPECIFICAÇÕES</t>
  </si>
  <si>
    <t>Grupo-Classe</t>
  </si>
  <si>
    <t>Código NUC</t>
  </si>
  <si>
    <t>Detalhamento</t>
  </si>
  <si>
    <t>02-25</t>
  </si>
  <si>
    <t>05005-1-002</t>
  </si>
  <si>
    <t>05005-1-001</t>
  </si>
  <si>
    <t>Coleta e transporte de produtos químicos.</t>
  </si>
  <si>
    <t>Coleta, transporte, tratamento e destino final de resíduos de fezes, urina e carcaças de camundongos (até 2 sacos de resíduos de fezes e urina e 1 saco de carcaça de camundongo por coleta). Coletas com sacos de até 30 litros</t>
  </si>
  <si>
    <t xml:space="preserve"> AF/OS nº  xxxx/2020 Qtde. DT</t>
  </si>
  <si>
    <t>PROCESSO: 783/2021/UDESC</t>
  </si>
  <si>
    <t>CONTRATAÇÃO DE EMPRESA PARA PRESTAÇÃO DE SERVIÇOS DE COLETA, TRANSPORTE E DESTINAÇÃO FINAL DE RESÍDUOS QUÍMICOS, LABORATORIAIS, HOSPITALARES, ENTULHOS E LÂMPADAS PARA O CAMPUS I, CERES E CESFI DA UDESC - RELANÇAMENTO</t>
  </si>
  <si>
    <t>VIGÊNCIA DA ATA: 30/07/2021 até 30/07/2022</t>
  </si>
  <si>
    <t xml:space="preserve"> AF/OS nº  xxxx/2021 Qtde. DT</t>
  </si>
  <si>
    <t>SANCRISTO COLETA DE RESÍDUOS EIRELI - CNPJ 14.147.098/0001-19</t>
  </si>
  <si>
    <t>Coleta</t>
  </si>
  <si>
    <t>Destinação final de produtos químicos</t>
  </si>
  <si>
    <t>Coleta e transporte de Lixo Hospitalar (materiais biologicos, contaminantes e perfuro cortantes)</t>
  </si>
  <si>
    <t>Litro</t>
  </si>
  <si>
    <t>PROCESSO: 1698/2022/UDESC</t>
  </si>
  <si>
    <t>VIGÊNCIA DA ATA: 07/02/2023 até 07/02/2024</t>
  </si>
  <si>
    <t xml:space="preserve"> AF/OS nº  xxxx/2023 Qtde. DT</t>
  </si>
  <si>
    <t>CONTRATAÇÃO DE EMPRESA PARA A PRESTAÇÃO DE SERVIÇOS DE COLETA, TRANSPORTE E DESTINAÇÃO FINAL DE RESÍDUOS QUÍMICOS, LABORATORIAIS, HOSPITALARES, ENTULHOS E LÂMPADAS, PARA O CAMPUS I, PARA O CENTRO DE EDUCAÇÃO SUPERIOR DA REGIÃO SUL - CERES E PARA O CENTRO DE EDUCAÇÃO SUPERIOR DA FOZ DO ITAJAÍ – CESFI E PARA O CENTRO DE CIÊNCIAS TECNOLÓGICAS – CCT DA UDESC</t>
  </si>
  <si>
    <t>BROOKS AMBIENTAL EIRELI</t>
  </si>
  <si>
    <t>Caçamba</t>
  </si>
  <si>
    <r>
      <t xml:space="preserve">Locação de caçamba estacionária para recolher </t>
    </r>
    <r>
      <rPr>
        <b/>
        <u/>
        <sz val="12"/>
        <rFont val="Calibri"/>
        <family val="2"/>
      </rPr>
      <t>resíduos da construção civil: Tijolos, blocos, telhas, argamassa, concreto, areia e pedra.</t>
    </r>
    <r>
      <rPr>
        <sz val="12"/>
        <rFont val="Calibri"/>
        <family val="2"/>
      </rPr>
      <t xml:space="preserve"> Capacidade da caçamba: 5m³. Incluindo a coleta, o transporte e a destinação final. FLORIANÓPOLIS/SC</t>
    </r>
  </si>
  <si>
    <r>
      <t xml:space="preserve">Locação de caçamba estacionária para recolher </t>
    </r>
    <r>
      <rPr>
        <b/>
        <u/>
        <sz val="12"/>
        <rFont val="Calibri"/>
        <family val="2"/>
      </rPr>
      <t>resíduos da construção civil: Plásticos, papel, papelão, metais, vidros.</t>
    </r>
    <r>
      <rPr>
        <sz val="12"/>
        <rFont val="Calibri"/>
        <family val="2"/>
      </rPr>
      <t xml:space="preserve"> (Exceto madeira de obra, MDF, MDP e compensados, embalagens vazias de tintas imobiliárias e gesso). Capacidade da caçamba: 5m³. Incluindo a coleta, transporte e destinação final. FLORIANÓPOLIS/SC</t>
    </r>
  </si>
  <si>
    <r>
      <t xml:space="preserve">Locação de caçamba estacionária para recolher resíduos da construção civil: </t>
    </r>
    <r>
      <rPr>
        <b/>
        <sz val="12"/>
        <rFont val="Calibri"/>
        <family val="2"/>
      </rPr>
      <t>Madeira de obra</t>
    </r>
    <r>
      <rPr>
        <sz val="12"/>
        <rFont val="Calibri"/>
        <family val="2"/>
      </rPr>
      <t>. (Exceto MDF, MDP e compensados). Capacidade da caçamba: 5m³. Incluindo a coleta, o transporte e a destinação final. FLORIANÓPOLIS/SC</t>
    </r>
  </si>
  <si>
    <r>
      <t xml:space="preserve">Locação de caçamba estacionária para recolher resíduos da construção civil: </t>
    </r>
    <r>
      <rPr>
        <b/>
        <sz val="12"/>
        <rFont val="Calibri"/>
        <family val="2"/>
      </rPr>
      <t>MDF, MDP e compensados.</t>
    </r>
    <r>
      <rPr>
        <sz val="12"/>
        <rFont val="Calibri"/>
        <family val="2"/>
      </rPr>
      <t xml:space="preserve"> Capacidade da caçamba: 5m³. Incluindo a coleta, o transporte e a destinação final. FLORIANÓPOLIS/SC</t>
    </r>
  </si>
  <si>
    <t>50051 5 006</t>
  </si>
  <si>
    <t>339039.27</t>
  </si>
  <si>
    <t>GETECMA - GESTÃO E TECNOLOGIA EM MEIO AMBIENTE LTDA - EPP</t>
  </si>
  <si>
    <t xml:space="preserve">Coleta, transporte e tratamento de lâmpadas fluorescentes </t>
  </si>
  <si>
    <t>50051 0 002</t>
  </si>
  <si>
    <t>Destinação final de lâmpadas fluorescentes</t>
  </si>
  <si>
    <t>50051 0 004</t>
  </si>
  <si>
    <t>50051 0 003</t>
  </si>
  <si>
    <t>50111 0 001</t>
  </si>
  <si>
    <t xml:space="preserve"> OS nº  456/2023 Qtde. DT</t>
  </si>
  <si>
    <t xml:space="preserve"> OS nº  457/2023 Qtde. DT</t>
  </si>
  <si>
    <t xml:space="preserve"> OS nº 958/2023 Qtde. DT</t>
  </si>
  <si>
    <t xml:space="preserve"> AF/OS nº  102/2023 </t>
  </si>
  <si>
    <t xml:space="preserve"> AF/OS nº  708/2023 </t>
  </si>
  <si>
    <t xml:space="preserve"> AF/OS nº  709/2023 </t>
  </si>
  <si>
    <t xml:space="preserve"> AF/OS nº  846/2023</t>
  </si>
  <si>
    <t xml:space="preserve"> AF/OS nº  1098/2023 </t>
  </si>
  <si>
    <t>02/06/2023.</t>
  </si>
  <si>
    <t xml:space="preserve"> AF/OS nº  582/2023 Qtde. DT</t>
  </si>
  <si>
    <t xml:space="preserve"> AF/OS nº  1657/2023 Qtde. DT</t>
  </si>
  <si>
    <t xml:space="preserve"> AF/OS nº  618/2023 Qtde. DT</t>
  </si>
  <si>
    <t xml:space="preserve"> AF/OS nº  1019/2023 Qtde. DT</t>
  </si>
  <si>
    <t xml:space="preserve"> AF/OS nº  1020/2023 Qtde. DT</t>
  </si>
  <si>
    <t xml:space="preserve"> AF/OS nº  1045/2023 Qtde. DT</t>
  </si>
  <si>
    <t xml:space="preserve"> AF/OS nº  1664/2023 Qtde. DT</t>
  </si>
  <si>
    <t>Resumo Atualizado 08/08/2023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</si>
</sst>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0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</font>
    <font>
      <b/>
      <sz val="12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b/>
      <sz val="16"/>
      <name val="Arial"/>
      <family val="2"/>
    </font>
    <font>
      <sz val="12"/>
      <name val="Calibri"/>
      <family val="2"/>
    </font>
    <font>
      <b/>
      <sz val="16"/>
      <color indexed="8"/>
      <name val="Calibri"/>
      <family val="2"/>
    </font>
    <font>
      <b/>
      <sz val="11"/>
      <name val="Calibri"/>
      <family val="2"/>
      <scheme val="minor"/>
    </font>
    <font>
      <b/>
      <u/>
      <sz val="12"/>
      <name val="Calibr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6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68" fontId="5" fillId="8" borderId="2" xfId="1" applyNumberFormat="1" applyFont="1" applyFill="1" applyBorder="1" applyAlignment="1" applyProtection="1">
      <alignment horizontal="right"/>
      <protection locked="0"/>
    </xf>
    <xf numFmtId="168" fontId="5" fillId="8" borderId="3" xfId="1" applyNumberFormat="1" applyFont="1" applyFill="1" applyBorder="1" applyAlignment="1" applyProtection="1">
      <alignment horizontal="right"/>
      <protection locked="0"/>
    </xf>
    <xf numFmtId="9" fontId="5" fillId="8" borderId="4" xfId="12" applyFont="1" applyFill="1" applyBorder="1" applyAlignment="1" applyProtection="1">
      <alignment horizontal="right"/>
      <protection locked="0"/>
    </xf>
    <xf numFmtId="2" fontId="5" fillId="8" borderId="3" xfId="1" applyNumberFormat="1" applyFont="1" applyFill="1" applyBorder="1" applyAlignment="1">
      <alignment horizontal="right"/>
    </xf>
    <xf numFmtId="0" fontId="5" fillId="8" borderId="8" xfId="1" applyFont="1" applyFill="1" applyBorder="1" applyAlignment="1" applyProtection="1">
      <alignment horizontal="left"/>
      <protection locked="0"/>
    </xf>
    <xf numFmtId="0" fontId="5" fillId="8" borderId="15" xfId="1" applyFont="1" applyFill="1" applyBorder="1" applyAlignment="1" applyProtection="1">
      <alignment horizontal="left"/>
      <protection locked="0"/>
    </xf>
    <xf numFmtId="0" fontId="5" fillId="8" borderId="10" xfId="1" applyFont="1" applyFill="1" applyBorder="1" applyAlignment="1" applyProtection="1">
      <alignment horizontal="left"/>
      <protection locked="0"/>
    </xf>
    <xf numFmtId="0" fontId="5" fillId="8" borderId="0" xfId="1" applyFont="1" applyFill="1" applyBorder="1" applyAlignment="1" applyProtection="1">
      <alignment horizontal="left"/>
      <protection locked="0"/>
    </xf>
    <xf numFmtId="0" fontId="5" fillId="8" borderId="12" xfId="1" applyFont="1" applyFill="1" applyBorder="1" applyAlignment="1" applyProtection="1">
      <alignment horizontal="left"/>
      <protection locked="0"/>
    </xf>
    <xf numFmtId="0" fontId="5" fillId="8" borderId="14" xfId="1" applyFont="1" applyFill="1" applyBorder="1" applyAlignment="1" applyProtection="1">
      <alignment horizontal="left"/>
      <protection locked="0"/>
    </xf>
    <xf numFmtId="3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44" fontId="3" fillId="7" borderId="1" xfId="1" applyNumberFormat="1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5" xfId="1" applyNumberFormat="1" applyFont="1" applyFill="1" applyBorder="1" applyAlignment="1" applyProtection="1">
      <alignment horizontal="center" vertical="center" wrapText="1"/>
      <protection locked="0"/>
    </xf>
    <xf numFmtId="44" fontId="3" fillId="2" borderId="1" xfId="13" applyFont="1" applyFill="1" applyBorder="1" applyAlignment="1" applyProtection="1">
      <alignment horizontal="center" vertical="center" wrapText="1"/>
    </xf>
    <xf numFmtId="44" fontId="7" fillId="10" borderId="1" xfId="13" applyFont="1" applyFill="1" applyBorder="1" applyAlignment="1">
      <alignment horizontal="center" vertical="center"/>
    </xf>
    <xf numFmtId="44" fontId="7" fillId="0" borderId="1" xfId="13" applyFont="1" applyFill="1" applyBorder="1" applyAlignment="1">
      <alignment horizontal="center" vertical="center"/>
    </xf>
    <xf numFmtId="44" fontId="3" fillId="0" borderId="0" xfId="13" applyFont="1" applyFill="1" applyAlignment="1">
      <alignment vertical="center" wrapText="1"/>
    </xf>
    <xf numFmtId="0" fontId="9" fillId="10" borderId="1" xfId="0" applyFont="1" applyFill="1" applyBorder="1" applyAlignment="1">
      <alignment horizontal="center" vertical="center"/>
    </xf>
    <xf numFmtId="0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Alignment="1">
      <alignment horizontal="center" vertical="center" wrapText="1"/>
    </xf>
    <xf numFmtId="0" fontId="3" fillId="0" borderId="1" xfId="1" applyFont="1" applyBorder="1" applyAlignment="1" applyProtection="1">
      <alignment wrapText="1"/>
      <protection locked="0"/>
    </xf>
    <xf numFmtId="49" fontId="6" fillId="10" borderId="1" xfId="0" applyNumberFormat="1" applyFont="1" applyFill="1" applyBorder="1" applyAlignment="1">
      <alignment horizontal="center" vertical="center" wrapText="1"/>
    </xf>
    <xf numFmtId="0" fontId="14" fillId="10" borderId="1" xfId="1" applyFont="1" applyFill="1" applyBorder="1" applyAlignment="1">
      <alignment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44" fontId="3" fillId="14" borderId="2" xfId="13" applyFont="1" applyFill="1" applyBorder="1" applyAlignment="1" applyProtection="1">
      <alignment horizontal="center" vertical="center" wrapText="1"/>
    </xf>
    <xf numFmtId="0" fontId="3" fillId="14" borderId="2" xfId="1" applyFont="1" applyFill="1" applyBorder="1" applyAlignment="1" applyProtection="1">
      <alignment horizontal="center" vertical="center" wrapText="1"/>
    </xf>
    <xf numFmtId="166" fontId="3" fillId="14" borderId="2" xfId="1" applyNumberFormat="1" applyFont="1" applyFill="1" applyBorder="1" applyAlignment="1">
      <alignment horizontal="center" vertical="center" wrapText="1"/>
    </xf>
    <xf numFmtId="0" fontId="3" fillId="14" borderId="2" xfId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Alignment="1">
      <alignment wrapText="1"/>
    </xf>
    <xf numFmtId="44" fontId="3" fillId="0" borderId="0" xfId="8" applyFont="1" applyAlignment="1" applyProtection="1">
      <alignment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0" fontId="9" fillId="15" borderId="1" xfId="0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vertical="center" wrapText="1"/>
    </xf>
    <xf numFmtId="0" fontId="6" fillId="15" borderId="1" xfId="0" applyFont="1" applyFill="1" applyBorder="1" applyAlignment="1">
      <alignment horizontal="center" vertical="center" wrapText="1"/>
    </xf>
    <xf numFmtId="49" fontId="6" fillId="15" borderId="1" xfId="0" applyNumberFormat="1" applyFont="1" applyFill="1" applyBorder="1" applyAlignment="1">
      <alignment horizontal="center" vertical="center" wrapText="1"/>
    </xf>
    <xf numFmtId="44" fontId="7" fillId="15" borderId="1" xfId="13" applyFont="1" applyFill="1" applyBorder="1" applyAlignment="1">
      <alignment horizontal="center" vertical="center"/>
    </xf>
    <xf numFmtId="0" fontId="14" fillId="15" borderId="1" xfId="1" applyFont="1" applyFill="1" applyBorder="1" applyAlignment="1">
      <alignment vertical="center" wrapText="1"/>
    </xf>
    <xf numFmtId="0" fontId="15" fillId="10" borderId="1" xfId="0" applyFont="1" applyFill="1" applyBorder="1" applyAlignment="1">
      <alignment horizontal="center" vertical="center"/>
    </xf>
    <xf numFmtId="0" fontId="14" fillId="10" borderId="16" xfId="0" applyFont="1" applyFill="1" applyBorder="1" applyAlignment="1">
      <alignment vertical="center" wrapText="1"/>
    </xf>
    <xf numFmtId="0" fontId="6" fillId="10" borderId="16" xfId="0" applyFont="1" applyFill="1" applyBorder="1" applyAlignment="1">
      <alignment horizontal="center" vertical="center" wrapText="1"/>
    </xf>
    <xf numFmtId="49" fontId="6" fillId="10" borderId="16" xfId="0" applyNumberFormat="1" applyFont="1" applyFill="1" applyBorder="1" applyAlignment="1">
      <alignment horizontal="center" vertical="center" wrapText="1"/>
    </xf>
    <xf numFmtId="44" fontId="16" fillId="0" borderId="0" xfId="1" applyNumberFormat="1" applyFont="1" applyAlignment="1">
      <alignment wrapText="1"/>
    </xf>
    <xf numFmtId="0" fontId="12" fillId="10" borderId="1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44" fontId="7" fillId="16" borderId="1" xfId="13" applyFont="1" applyFill="1" applyBorder="1" applyAlignment="1">
      <alignment horizontal="center" vertical="center"/>
    </xf>
    <xf numFmtId="0" fontId="3" fillId="0" borderId="1" xfId="1" applyFont="1" applyBorder="1" applyAlignment="1" applyProtection="1">
      <alignment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10" borderId="20" xfId="0" applyNumberFormat="1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left" vertical="center" wrapText="1"/>
    </xf>
    <xf numFmtId="0" fontId="14" fillId="10" borderId="1" xfId="1" applyFont="1" applyFill="1" applyBorder="1" applyAlignment="1">
      <alignment horizontal="left" vertical="center" wrapText="1"/>
    </xf>
    <xf numFmtId="0" fontId="14" fillId="15" borderId="1" xfId="1" applyFont="1" applyFill="1" applyBorder="1" applyAlignment="1">
      <alignment horizontal="left" vertical="center" wrapText="1"/>
    </xf>
    <xf numFmtId="0" fontId="3" fillId="6" borderId="1" xfId="1" applyFont="1" applyFill="1" applyBorder="1" applyAlignment="1" applyProtection="1">
      <alignment horizontal="center" wrapText="1"/>
      <protection locked="0"/>
    </xf>
    <xf numFmtId="3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1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1" xfId="29" applyFont="1" applyFill="1" applyBorder="1" applyAlignment="1" applyProtection="1">
      <alignment horizontal="center" vertical="center" wrapText="1"/>
      <protection locked="0"/>
    </xf>
    <xf numFmtId="3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1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1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1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0" applyNumberFormat="1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12" fillId="10" borderId="17" xfId="0" applyFont="1" applyFill="1" applyBorder="1" applyAlignment="1">
      <alignment horizontal="center" vertical="center" wrapText="1"/>
    </xf>
    <xf numFmtId="0" fontId="12" fillId="10" borderId="19" xfId="0" applyFont="1" applyFill="1" applyBorder="1" applyAlignment="1">
      <alignment horizontal="center" vertical="center" wrapText="1"/>
    </xf>
    <xf numFmtId="0" fontId="12" fillId="10" borderId="18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/>
    </xf>
    <xf numFmtId="0" fontId="11" fillId="15" borderId="4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9" fillId="15" borderId="2" xfId="0" applyFont="1" applyFill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12" fillId="15" borderId="2" xfId="0" applyFont="1" applyFill="1" applyBorder="1" applyAlignment="1">
      <alignment horizontal="center" vertical="center" wrapText="1"/>
    </xf>
    <xf numFmtId="0" fontId="12" fillId="15" borderId="4" xfId="0" applyFont="1" applyFill="1" applyBorder="1" applyAlignment="1">
      <alignment horizontal="center" vertical="center" wrapText="1"/>
    </xf>
    <xf numFmtId="3" fontId="3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8" borderId="5" xfId="1" applyFont="1" applyFill="1" applyBorder="1" applyAlignment="1" applyProtection="1">
      <alignment horizontal="left"/>
      <protection locked="0"/>
    </xf>
    <xf numFmtId="0" fontId="5" fillId="8" borderId="6" xfId="1" applyFont="1" applyFill="1" applyBorder="1" applyAlignment="1" applyProtection="1">
      <alignment horizontal="left"/>
      <protection locked="0"/>
    </xf>
    <xf numFmtId="0" fontId="5" fillId="8" borderId="7" xfId="1" applyFont="1" applyFill="1" applyBorder="1" applyAlignment="1" applyProtection="1">
      <alignment horizontal="left"/>
      <protection locked="0"/>
    </xf>
    <xf numFmtId="0" fontId="3" fillId="13" borderId="5" xfId="0" applyNumberFormat="1" applyFont="1" applyFill="1" applyBorder="1" applyAlignment="1">
      <alignment horizontal="center" vertical="center" wrapText="1"/>
    </xf>
    <xf numFmtId="0" fontId="3" fillId="13" borderId="6" xfId="0" applyNumberFormat="1" applyFont="1" applyFill="1" applyBorder="1" applyAlignment="1">
      <alignment horizontal="center" vertical="center" wrapText="1"/>
    </xf>
    <xf numFmtId="0" fontId="3" fillId="13" borderId="7" xfId="0" applyNumberFormat="1" applyFont="1" applyFill="1" applyBorder="1" applyAlignment="1">
      <alignment horizontal="center" vertical="center" wrapText="1"/>
    </xf>
    <xf numFmtId="0" fontId="3" fillId="13" borderId="1" xfId="0" applyNumberFormat="1" applyFont="1" applyFill="1" applyBorder="1" applyAlignment="1">
      <alignment horizontal="left" vertical="center" wrapText="1"/>
    </xf>
    <xf numFmtId="0" fontId="3" fillId="13" borderId="5" xfId="0" applyNumberFormat="1" applyFont="1" applyFill="1" applyBorder="1" applyAlignment="1">
      <alignment horizontal="left" vertical="center" wrapText="1"/>
    </xf>
    <xf numFmtId="0" fontId="3" fillId="13" borderId="6" xfId="0" applyNumberFormat="1" applyFont="1" applyFill="1" applyBorder="1" applyAlignment="1">
      <alignment horizontal="left" vertical="center" wrapText="1"/>
    </xf>
    <xf numFmtId="0" fontId="3" fillId="13" borderId="7" xfId="0" applyNumberFormat="1" applyFont="1" applyFill="1" applyBorder="1" applyAlignment="1">
      <alignment horizontal="left" vertical="center" wrapText="1"/>
    </xf>
    <xf numFmtId="0" fontId="5" fillId="8" borderId="8" xfId="1" applyFont="1" applyFill="1" applyBorder="1" applyAlignment="1">
      <alignment vertical="center" wrapText="1"/>
    </xf>
    <xf numFmtId="0" fontId="5" fillId="8" borderId="15" xfId="1" applyFont="1" applyFill="1" applyBorder="1" applyAlignment="1">
      <alignment vertical="center" wrapText="1"/>
    </xf>
    <xf numFmtId="0" fontId="5" fillId="8" borderId="9" xfId="1" applyFont="1" applyFill="1" applyBorder="1" applyAlignment="1">
      <alignment vertical="center" wrapText="1"/>
    </xf>
    <xf numFmtId="0" fontId="13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5" fillId="8" borderId="10" xfId="1" applyFont="1" applyFill="1" applyBorder="1" applyAlignment="1">
      <alignment vertical="center" wrapText="1"/>
    </xf>
    <xf numFmtId="0" fontId="5" fillId="8" borderId="0" xfId="1" applyFont="1" applyFill="1" applyBorder="1" applyAlignment="1">
      <alignment vertical="center" wrapText="1"/>
    </xf>
    <xf numFmtId="0" fontId="5" fillId="8" borderId="11" xfId="1" applyFont="1" applyFill="1" applyBorder="1" applyAlignment="1">
      <alignment vertical="center" wrapText="1"/>
    </xf>
    <xf numFmtId="0" fontId="5" fillId="8" borderId="12" xfId="1" applyFont="1" applyFill="1" applyBorder="1" applyAlignment="1">
      <alignment vertical="center" wrapText="1"/>
    </xf>
    <xf numFmtId="0" fontId="5" fillId="8" borderId="14" xfId="1" applyFont="1" applyFill="1" applyBorder="1" applyAlignment="1">
      <alignment vertical="center" wrapText="1"/>
    </xf>
    <xf numFmtId="0" fontId="5" fillId="8" borderId="13" xfId="1" applyFont="1" applyFill="1" applyBorder="1" applyAlignment="1">
      <alignment vertical="center" wrapText="1"/>
    </xf>
    <xf numFmtId="0" fontId="13" fillId="15" borderId="2" xfId="0" applyFont="1" applyFill="1" applyBorder="1" applyAlignment="1">
      <alignment horizontal="center" vertical="center"/>
    </xf>
    <xf numFmtId="0" fontId="13" fillId="15" borderId="4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horizontal="center" vertical="center"/>
    </xf>
  </cellXfs>
  <cellStyles count="36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6" xr:uid="{00000000-0005-0000-0000-000003000000}"/>
    <cellStyle name="Moeda 3 2 2" xfId="29" xr:uid="{00000000-0005-0000-0000-000003000000}"/>
    <cellStyle name="Moeda 3 3" xfId="23" xr:uid="{00000000-0005-0000-0000-000003000000}"/>
    <cellStyle name="Moeda 4" xfId="19" xr:uid="{00000000-0005-0000-0000-00003B000000}"/>
    <cellStyle name="Moeda 4 2" xfId="32" xr:uid="{00000000-0005-0000-0000-00003B000000}"/>
    <cellStyle name="Moeda 5" xfId="20" xr:uid="{00000000-0005-0000-0000-000041000000}"/>
    <cellStyle name="Moeda 5 2" xfId="33" xr:uid="{00000000-0005-0000-0000-000041000000}"/>
    <cellStyle name="Moeda 5 3" xfId="35" xr:uid="{00000000-0005-0000-0000-000006000000}"/>
    <cellStyle name="Moeda 6" xfId="26" xr:uid="{00000000-0005-0000-0000-000042000000}"/>
    <cellStyle name="Moeda 7" xfId="34" xr:uid="{00000000-0005-0000-0000-00004F000000}"/>
    <cellStyle name="Normal" xfId="0" builtinId="0"/>
    <cellStyle name="Normal 2" xfId="1" xr:uid="{00000000-0005-0000-0000-000005000000}"/>
    <cellStyle name="Porcentagem 2" xfId="12" xr:uid="{00000000-0005-0000-0000-000006000000}"/>
    <cellStyle name="Separador de milhares 2" xfId="2" xr:uid="{00000000-0005-0000-0000-000007000000}"/>
    <cellStyle name="Separador de milhares 2 2" xfId="7" xr:uid="{00000000-0005-0000-0000-000008000000}"/>
    <cellStyle name="Separador de milhares 2 2 2" xfId="11" xr:uid="{00000000-0005-0000-0000-000009000000}"/>
    <cellStyle name="Separador de milhares 2 2 2 2" xfId="18" xr:uid="{00000000-0005-0000-0000-000009000000}"/>
    <cellStyle name="Separador de milhares 2 2 2 2 2" xfId="31" xr:uid="{00000000-0005-0000-0000-000009000000}"/>
    <cellStyle name="Separador de milhares 2 2 2 3" xfId="25" xr:uid="{00000000-0005-0000-0000-000009000000}"/>
    <cellStyle name="Separador de milhares 2 2 3" xfId="15" xr:uid="{00000000-0005-0000-0000-000008000000}"/>
    <cellStyle name="Separador de milhares 2 2 3 2" xfId="28" xr:uid="{00000000-0005-0000-0000-000008000000}"/>
    <cellStyle name="Separador de milhares 2 2 4" xfId="22" xr:uid="{00000000-0005-0000-0000-000008000000}"/>
    <cellStyle name="Separador de milhares 2 3" xfId="6" xr:uid="{00000000-0005-0000-0000-00000A000000}"/>
    <cellStyle name="Separador de milhares 2 3 2" xfId="10" xr:uid="{00000000-0005-0000-0000-00000B000000}"/>
    <cellStyle name="Separador de milhares 2 3 2 2" xfId="17" xr:uid="{00000000-0005-0000-0000-00000B000000}"/>
    <cellStyle name="Separador de milhares 2 3 2 2 2" xfId="30" xr:uid="{00000000-0005-0000-0000-00000B000000}"/>
    <cellStyle name="Separador de milhares 2 3 2 3" xfId="24" xr:uid="{00000000-0005-0000-0000-00000B000000}"/>
    <cellStyle name="Separador de milhares 2 3 3" xfId="14" xr:uid="{00000000-0005-0000-0000-00000A000000}"/>
    <cellStyle name="Separador de milhares 2 3 3 2" xfId="27" xr:uid="{00000000-0005-0000-0000-00000A000000}"/>
    <cellStyle name="Separador de milhares 2 3 4" xfId="21" xr:uid="{00000000-0005-0000-0000-00000A000000}"/>
    <cellStyle name="Separador de milhares 3" xfId="3" xr:uid="{00000000-0005-0000-0000-00000C000000}"/>
    <cellStyle name="Título 5" xfId="4" xr:uid="{00000000-0005-0000-0000-00000D000000}"/>
  </cellStyles>
  <dxfs count="30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6"/>
  <sheetViews>
    <sheetView zoomScale="80" zoomScaleNormal="80" workbookViewId="0">
      <selection activeCell="T10" sqref="T10"/>
    </sheetView>
  </sheetViews>
  <sheetFormatPr defaultColWidth="9.7109375" defaultRowHeight="15" x14ac:dyDescent="0.25"/>
  <cols>
    <col min="1" max="1" width="8.140625" style="1" customWidth="1"/>
    <col min="2" max="2" width="5.5703125" style="1" bestFit="1" customWidth="1"/>
    <col min="3" max="3" width="32.85546875" style="27" customWidth="1"/>
    <col min="4" max="4" width="60.28515625" style="1" customWidth="1"/>
    <col min="5" max="5" width="12.42578125" style="1" customWidth="1"/>
    <col min="6" max="6" width="15.140625" style="37" customWidth="1"/>
    <col min="7" max="7" width="16.42578125" style="37" customWidth="1"/>
    <col min="8" max="8" width="16.7109375" style="1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46.5" customHeight="1" x14ac:dyDescent="0.25">
      <c r="A1" s="95" t="s">
        <v>41</v>
      </c>
      <c r="B1" s="95"/>
      <c r="C1" s="95"/>
      <c r="D1" s="95" t="s">
        <v>44</v>
      </c>
      <c r="E1" s="95"/>
      <c r="F1" s="95"/>
      <c r="G1" s="95"/>
      <c r="H1" s="95"/>
      <c r="I1" s="95"/>
      <c r="J1" s="95" t="s">
        <v>42</v>
      </c>
      <c r="K1" s="95"/>
      <c r="L1" s="95"/>
      <c r="M1" s="94" t="s">
        <v>60</v>
      </c>
      <c r="N1" s="94" t="s">
        <v>61</v>
      </c>
      <c r="O1" s="94" t="s">
        <v>62</v>
      </c>
      <c r="P1" s="94" t="s">
        <v>43</v>
      </c>
      <c r="Q1" s="94" t="s">
        <v>43</v>
      </c>
      <c r="R1" s="94" t="s">
        <v>43</v>
      </c>
      <c r="S1" s="94" t="s">
        <v>43</v>
      </c>
      <c r="T1" s="94" t="s">
        <v>43</v>
      </c>
      <c r="U1" s="94" t="s">
        <v>43</v>
      </c>
      <c r="V1" s="94" t="s">
        <v>43</v>
      </c>
      <c r="W1" s="94" t="s">
        <v>43</v>
      </c>
      <c r="X1" s="94" t="s">
        <v>43</v>
      </c>
    </row>
    <row r="2" spans="1:24" ht="26.25" customHeight="1" x14ac:dyDescent="0.25">
      <c r="A2" s="95" t="s">
        <v>19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</row>
    <row r="3" spans="1:24" s="3" customFormat="1" ht="30" x14ac:dyDescent="0.2">
      <c r="A3" s="41" t="s">
        <v>1</v>
      </c>
      <c r="B3" s="41" t="s">
        <v>20</v>
      </c>
      <c r="C3" s="41" t="s">
        <v>21</v>
      </c>
      <c r="D3" s="42" t="s">
        <v>22</v>
      </c>
      <c r="E3" s="41" t="s">
        <v>5</v>
      </c>
      <c r="F3" s="41" t="s">
        <v>23</v>
      </c>
      <c r="G3" s="41" t="s">
        <v>24</v>
      </c>
      <c r="H3" s="41" t="s">
        <v>25</v>
      </c>
      <c r="I3" s="43" t="s">
        <v>3</v>
      </c>
      <c r="J3" s="44" t="s">
        <v>7</v>
      </c>
      <c r="K3" s="45" t="s">
        <v>0</v>
      </c>
      <c r="L3" s="46" t="s">
        <v>4</v>
      </c>
      <c r="M3" s="80">
        <v>45007</v>
      </c>
      <c r="N3" s="80">
        <v>45007</v>
      </c>
      <c r="O3" s="80">
        <v>45065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78.75" x14ac:dyDescent="0.25">
      <c r="A4" s="96">
        <v>1</v>
      </c>
      <c r="B4" s="35">
        <v>1</v>
      </c>
      <c r="C4" s="98" t="s">
        <v>45</v>
      </c>
      <c r="D4" s="67" t="s">
        <v>47</v>
      </c>
      <c r="E4" s="68" t="s">
        <v>46</v>
      </c>
      <c r="F4" s="59" t="s">
        <v>26</v>
      </c>
      <c r="G4" s="58" t="s">
        <v>51</v>
      </c>
      <c r="H4" s="58" t="s">
        <v>52</v>
      </c>
      <c r="I4" s="32">
        <v>410.15</v>
      </c>
      <c r="J4" s="19">
        <v>15</v>
      </c>
      <c r="K4" s="25">
        <f t="shared" ref="K4:K13" si="0">J4-(SUM(M4:X4))</f>
        <v>15</v>
      </c>
      <c r="L4" s="26" t="str">
        <f t="shared" ref="L4:L12" si="1">IF(K4&lt;0,"ATENÇÃO","OK")</f>
        <v>OK</v>
      </c>
      <c r="M4" s="79"/>
      <c r="N4" s="79"/>
      <c r="O4" s="77"/>
      <c r="P4" s="17"/>
      <c r="Q4" s="17"/>
      <c r="R4" s="17"/>
      <c r="S4" s="17"/>
      <c r="T4" s="17"/>
      <c r="U4" s="17"/>
      <c r="V4" s="17"/>
      <c r="W4" s="17"/>
      <c r="X4" s="17"/>
    </row>
    <row r="5" spans="1:24" ht="94.5" x14ac:dyDescent="0.25">
      <c r="A5" s="97"/>
      <c r="B5" s="35">
        <v>2</v>
      </c>
      <c r="C5" s="99"/>
      <c r="D5" s="67" t="s">
        <v>48</v>
      </c>
      <c r="E5" s="68" t="s">
        <v>46</v>
      </c>
      <c r="F5" s="59" t="s">
        <v>26</v>
      </c>
      <c r="G5" s="58" t="s">
        <v>51</v>
      </c>
      <c r="H5" s="58" t="s">
        <v>52</v>
      </c>
      <c r="I5" s="32">
        <v>438.43</v>
      </c>
      <c r="J5" s="19">
        <v>10</v>
      </c>
      <c r="K5" s="25">
        <f t="shared" si="0"/>
        <v>10</v>
      </c>
      <c r="L5" s="26" t="str">
        <f t="shared" si="1"/>
        <v>OK</v>
      </c>
      <c r="M5" s="79"/>
      <c r="N5" s="79"/>
      <c r="O5" s="77"/>
      <c r="P5" s="17"/>
      <c r="Q5" s="17"/>
      <c r="R5" s="17"/>
      <c r="S5" s="17"/>
      <c r="T5" s="17"/>
      <c r="U5" s="17"/>
      <c r="V5" s="17"/>
      <c r="W5" s="17"/>
      <c r="X5" s="17"/>
    </row>
    <row r="6" spans="1:24" ht="63" x14ac:dyDescent="0.25">
      <c r="A6" s="97"/>
      <c r="B6" s="35">
        <v>3</v>
      </c>
      <c r="C6" s="99"/>
      <c r="D6" s="67" t="s">
        <v>49</v>
      </c>
      <c r="E6" s="68" t="s">
        <v>46</v>
      </c>
      <c r="F6" s="59" t="s">
        <v>26</v>
      </c>
      <c r="G6" s="58" t="s">
        <v>51</v>
      </c>
      <c r="H6" s="58" t="s">
        <v>52</v>
      </c>
      <c r="I6" s="32">
        <v>398.54</v>
      </c>
      <c r="J6" s="19">
        <v>10</v>
      </c>
      <c r="K6" s="25">
        <f t="shared" si="0"/>
        <v>8</v>
      </c>
      <c r="L6" s="26" t="str">
        <f t="shared" si="1"/>
        <v>OK</v>
      </c>
      <c r="M6" s="79">
        <v>2</v>
      </c>
      <c r="N6" s="79"/>
      <c r="O6" s="81"/>
      <c r="P6" s="17"/>
      <c r="Q6" s="17"/>
      <c r="R6" s="17"/>
      <c r="S6" s="17"/>
      <c r="T6" s="17"/>
      <c r="U6" s="17"/>
      <c r="V6" s="17"/>
      <c r="W6" s="17"/>
      <c r="X6" s="17"/>
    </row>
    <row r="7" spans="1:24" ht="63" x14ac:dyDescent="0.25">
      <c r="A7" s="97"/>
      <c r="B7" s="35">
        <v>4</v>
      </c>
      <c r="C7" s="100"/>
      <c r="D7" s="67" t="s">
        <v>50</v>
      </c>
      <c r="E7" s="68" t="s">
        <v>46</v>
      </c>
      <c r="F7" s="69" t="s">
        <v>26</v>
      </c>
      <c r="G7" s="70" t="s">
        <v>51</v>
      </c>
      <c r="H7" s="70" t="s">
        <v>52</v>
      </c>
      <c r="I7" s="32">
        <v>456.84</v>
      </c>
      <c r="J7" s="19">
        <v>10</v>
      </c>
      <c r="K7" s="25">
        <f t="shared" si="0"/>
        <v>7</v>
      </c>
      <c r="L7" s="26" t="str">
        <f t="shared" si="1"/>
        <v>OK</v>
      </c>
      <c r="M7" s="79">
        <v>1</v>
      </c>
      <c r="N7" s="79"/>
      <c r="O7" s="79">
        <v>2</v>
      </c>
      <c r="P7" s="17"/>
      <c r="Q7" s="17"/>
      <c r="R7" s="17"/>
      <c r="S7" s="17"/>
      <c r="T7" s="17"/>
      <c r="U7" s="17"/>
      <c r="V7" s="17"/>
      <c r="W7" s="17"/>
      <c r="X7" s="17"/>
    </row>
    <row r="8" spans="1:24" ht="30.75" customHeight="1" x14ac:dyDescent="0.25">
      <c r="A8" s="104">
        <v>5</v>
      </c>
      <c r="B8" s="50">
        <v>8</v>
      </c>
      <c r="C8" s="106" t="s">
        <v>53</v>
      </c>
      <c r="D8" s="71" t="s">
        <v>54</v>
      </c>
      <c r="E8" s="52" t="s">
        <v>37</v>
      </c>
      <c r="F8" s="53" t="s">
        <v>26</v>
      </c>
      <c r="G8" s="52" t="s">
        <v>55</v>
      </c>
      <c r="H8" s="52" t="s">
        <v>52</v>
      </c>
      <c r="I8" s="54">
        <v>344</v>
      </c>
      <c r="J8" s="19">
        <v>2</v>
      </c>
      <c r="K8" s="25">
        <f t="shared" si="0"/>
        <v>1</v>
      </c>
      <c r="L8" s="26" t="str">
        <f t="shared" si="1"/>
        <v>OK</v>
      </c>
      <c r="M8" s="79"/>
      <c r="N8" s="79">
        <v>1</v>
      </c>
      <c r="O8" s="81"/>
      <c r="P8" s="17"/>
      <c r="Q8" s="17"/>
      <c r="R8" s="17"/>
      <c r="S8" s="17"/>
      <c r="T8" s="17"/>
      <c r="U8" s="17"/>
      <c r="V8" s="17"/>
      <c r="W8" s="17"/>
      <c r="X8" s="17"/>
    </row>
    <row r="9" spans="1:24" ht="33" customHeight="1" x14ac:dyDescent="0.25">
      <c r="A9" s="102"/>
      <c r="B9" s="50">
        <v>9</v>
      </c>
      <c r="C9" s="107"/>
      <c r="D9" s="71" t="s">
        <v>56</v>
      </c>
      <c r="E9" s="52" t="s">
        <v>5</v>
      </c>
      <c r="F9" s="53" t="s">
        <v>26</v>
      </c>
      <c r="G9" s="52" t="s">
        <v>57</v>
      </c>
      <c r="H9" s="52" t="s">
        <v>52</v>
      </c>
      <c r="I9" s="54">
        <v>2.95</v>
      </c>
      <c r="J9" s="19">
        <f>3000-500</f>
        <v>2500</v>
      </c>
      <c r="K9" s="25">
        <f t="shared" si="0"/>
        <v>500</v>
      </c>
      <c r="L9" s="26" t="str">
        <f t="shared" si="1"/>
        <v>OK</v>
      </c>
      <c r="M9" s="79"/>
      <c r="N9" s="79">
        <v>2000</v>
      </c>
      <c r="O9" s="81"/>
      <c r="P9" s="17"/>
      <c r="Q9" s="17"/>
      <c r="R9" s="17"/>
      <c r="S9" s="17"/>
      <c r="T9" s="17"/>
      <c r="U9" s="17"/>
      <c r="V9" s="17"/>
      <c r="W9" s="17"/>
      <c r="X9" s="17"/>
    </row>
    <row r="10" spans="1:24" ht="33" customHeight="1" x14ac:dyDescent="0.25">
      <c r="A10" s="105">
        <v>6</v>
      </c>
      <c r="B10" s="35">
        <v>10</v>
      </c>
      <c r="C10" s="108" t="s">
        <v>53</v>
      </c>
      <c r="D10" s="73" t="s">
        <v>29</v>
      </c>
      <c r="E10" s="21" t="s">
        <v>37</v>
      </c>
      <c r="F10" s="39" t="s">
        <v>26</v>
      </c>
      <c r="G10" s="21" t="s">
        <v>55</v>
      </c>
      <c r="H10" s="21" t="s">
        <v>18</v>
      </c>
      <c r="I10" s="32">
        <v>284</v>
      </c>
      <c r="J10" s="19"/>
      <c r="K10" s="25">
        <f t="shared" si="0"/>
        <v>0</v>
      </c>
      <c r="L10" s="26" t="str">
        <f t="shared" si="1"/>
        <v>OK</v>
      </c>
      <c r="M10" s="79"/>
      <c r="N10" s="79"/>
      <c r="O10" s="77"/>
      <c r="P10" s="17"/>
      <c r="Q10" s="17"/>
      <c r="R10" s="17"/>
      <c r="S10" s="17"/>
      <c r="T10" s="17"/>
      <c r="U10" s="17"/>
      <c r="V10" s="17"/>
      <c r="W10" s="17"/>
      <c r="X10" s="17"/>
    </row>
    <row r="11" spans="1:24" ht="39" customHeight="1" x14ac:dyDescent="0.25">
      <c r="A11" s="97"/>
      <c r="B11" s="35">
        <v>11</v>
      </c>
      <c r="C11" s="109"/>
      <c r="D11" s="74" t="s">
        <v>38</v>
      </c>
      <c r="E11" s="21" t="s">
        <v>17</v>
      </c>
      <c r="F11" s="39" t="s">
        <v>26</v>
      </c>
      <c r="G11" s="21" t="s">
        <v>58</v>
      </c>
      <c r="H11" s="21" t="s">
        <v>18</v>
      </c>
      <c r="I11" s="32">
        <v>8</v>
      </c>
      <c r="J11" s="19"/>
      <c r="K11" s="25">
        <f t="shared" si="0"/>
        <v>0</v>
      </c>
      <c r="L11" s="26" t="str">
        <f t="shared" si="1"/>
        <v>OK</v>
      </c>
      <c r="M11" s="79"/>
      <c r="N11" s="79"/>
      <c r="O11" s="77"/>
      <c r="P11" s="17"/>
      <c r="Q11" s="17"/>
      <c r="R11" s="17"/>
      <c r="S11" s="17"/>
      <c r="T11" s="17"/>
      <c r="U11" s="17"/>
      <c r="V11" s="17"/>
      <c r="W11" s="17"/>
      <c r="X11" s="17"/>
    </row>
    <row r="12" spans="1:24" ht="45.75" customHeight="1" x14ac:dyDescent="0.25">
      <c r="A12" s="101">
        <v>7</v>
      </c>
      <c r="B12" s="50">
        <v>12</v>
      </c>
      <c r="C12" s="103" t="s">
        <v>53</v>
      </c>
      <c r="D12" s="71" t="s">
        <v>39</v>
      </c>
      <c r="E12" s="52" t="s">
        <v>37</v>
      </c>
      <c r="F12" s="53" t="s">
        <v>26</v>
      </c>
      <c r="G12" s="52" t="s">
        <v>59</v>
      </c>
      <c r="H12" s="52" t="s">
        <v>18</v>
      </c>
      <c r="I12" s="54">
        <v>211</v>
      </c>
      <c r="J12" s="19"/>
      <c r="K12" s="25">
        <f t="shared" si="0"/>
        <v>0</v>
      </c>
      <c r="L12" s="26" t="str">
        <f t="shared" si="1"/>
        <v>OK</v>
      </c>
      <c r="M12" s="79"/>
      <c r="N12" s="79"/>
      <c r="O12" s="77"/>
      <c r="P12" s="17"/>
      <c r="Q12" s="17"/>
      <c r="R12" s="17"/>
      <c r="S12" s="17"/>
      <c r="T12" s="17"/>
      <c r="U12" s="17"/>
      <c r="V12" s="17"/>
      <c r="W12" s="17"/>
      <c r="X12" s="17"/>
    </row>
    <row r="13" spans="1:24" ht="42" customHeight="1" x14ac:dyDescent="0.25">
      <c r="A13" s="102"/>
      <c r="B13" s="50">
        <v>13</v>
      </c>
      <c r="C13" s="103"/>
      <c r="D13" s="75" t="s">
        <v>16</v>
      </c>
      <c r="E13" s="52" t="s">
        <v>40</v>
      </c>
      <c r="F13" s="53" t="s">
        <v>26</v>
      </c>
      <c r="G13" s="52" t="s">
        <v>59</v>
      </c>
      <c r="H13" s="52" t="s">
        <v>18</v>
      </c>
      <c r="I13" s="54">
        <v>1.98</v>
      </c>
      <c r="J13" s="19"/>
      <c r="K13" s="25">
        <f t="shared" si="0"/>
        <v>0</v>
      </c>
      <c r="L13" s="26" t="str">
        <f t="shared" ref="L13" si="2">IF(K13&lt;0,"ATENÇÃO","OK")</f>
        <v>OK</v>
      </c>
      <c r="M13" s="79"/>
      <c r="N13" s="79"/>
      <c r="O13" s="77"/>
      <c r="P13" s="17"/>
      <c r="Q13" s="17"/>
      <c r="R13" s="17"/>
      <c r="S13" s="17"/>
      <c r="T13" s="17"/>
      <c r="U13" s="17"/>
      <c r="V13" s="17"/>
      <c r="W13" s="17"/>
      <c r="X13" s="17"/>
    </row>
    <row r="14" spans="1:24" ht="63" customHeight="1" x14ac:dyDescent="0.25">
      <c r="A14" s="56">
        <v>8</v>
      </c>
      <c r="B14" s="35">
        <v>14</v>
      </c>
      <c r="C14" s="72" t="s">
        <v>53</v>
      </c>
      <c r="D14" s="74" t="s">
        <v>30</v>
      </c>
      <c r="E14" s="21" t="s">
        <v>37</v>
      </c>
      <c r="F14" s="39" t="s">
        <v>26</v>
      </c>
      <c r="G14" s="21" t="s">
        <v>55</v>
      </c>
      <c r="H14" s="21" t="s">
        <v>18</v>
      </c>
      <c r="I14" s="32">
        <v>202</v>
      </c>
      <c r="J14" s="19"/>
      <c r="K14" s="25">
        <f t="shared" ref="K14" si="3">J14-(SUM(M14:X14))</f>
        <v>0</v>
      </c>
      <c r="L14" s="26" t="str">
        <f t="shared" ref="L14" si="4">IF(K14&lt;0,"ATENÇÃO","OK")</f>
        <v>OK</v>
      </c>
      <c r="M14" s="78"/>
      <c r="N14" s="78"/>
      <c r="O14" s="78"/>
      <c r="P14" s="38"/>
      <c r="Q14" s="38"/>
      <c r="R14" s="38"/>
      <c r="S14" s="38"/>
      <c r="T14" s="38"/>
      <c r="U14" s="38"/>
      <c r="V14" s="38"/>
      <c r="W14" s="38"/>
      <c r="X14" s="38"/>
    </row>
    <row r="15" spans="1:24" x14ac:dyDescent="0.25">
      <c r="D15" s="3"/>
      <c r="M15" s="48">
        <f>SUMPRODUCT(I4:I14,M4:M14)</f>
        <v>1253.92</v>
      </c>
      <c r="N15" s="48">
        <f>SUMPRODUCT(I4:I14,N4:N14)</f>
        <v>6244</v>
      </c>
    </row>
    <row r="16" spans="1:24" x14ac:dyDescent="0.25">
      <c r="D16" s="3"/>
    </row>
  </sheetData>
  <mergeCells count="24">
    <mergeCell ref="A4:A7"/>
    <mergeCell ref="C4:C7"/>
    <mergeCell ref="A12:A13"/>
    <mergeCell ref="C12:C13"/>
    <mergeCell ref="A8:A9"/>
    <mergeCell ref="A10:A11"/>
    <mergeCell ref="C8:C9"/>
    <mergeCell ref="C10:C11"/>
    <mergeCell ref="D1:I1"/>
    <mergeCell ref="J1:L1"/>
    <mergeCell ref="A2:L2"/>
    <mergeCell ref="A1:C1"/>
    <mergeCell ref="U1:U2"/>
    <mergeCell ref="P1:P2"/>
    <mergeCell ref="Q1:Q2"/>
    <mergeCell ref="R1:R2"/>
    <mergeCell ref="S1:S2"/>
    <mergeCell ref="T1:T2"/>
    <mergeCell ref="N1:N2"/>
    <mergeCell ref="O1:O2"/>
    <mergeCell ref="M1:M2"/>
    <mergeCell ref="X1:X2"/>
    <mergeCell ref="V1:V2"/>
    <mergeCell ref="W1:W2"/>
  </mergeCells>
  <conditionalFormatting sqref="M4:X13">
    <cfRule type="cellIs" dxfId="29" priority="76" stopIfTrue="1" operator="greaterThan">
      <formula>0</formula>
    </cfRule>
    <cfRule type="cellIs" dxfId="28" priority="77" stopIfTrue="1" operator="greaterThan">
      <formula>0</formula>
    </cfRule>
    <cfRule type="cellIs" dxfId="27" priority="78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F40E8-ED6E-40B8-9859-8F287F5DDE65}">
  <dimension ref="A1:X10"/>
  <sheetViews>
    <sheetView zoomScale="84" zoomScaleNormal="84" workbookViewId="0">
      <selection activeCell="J4" sqref="J4"/>
    </sheetView>
  </sheetViews>
  <sheetFormatPr defaultColWidth="9.7109375" defaultRowHeight="15" x14ac:dyDescent="0.25"/>
  <cols>
    <col min="1" max="1" width="8.140625" style="37" customWidth="1"/>
    <col min="2" max="2" width="5.5703125" style="37" bestFit="1" customWidth="1"/>
    <col min="3" max="3" width="30" style="27" customWidth="1"/>
    <col min="4" max="4" width="60.28515625" style="37" customWidth="1"/>
    <col min="5" max="5" width="12.42578125" style="37" customWidth="1"/>
    <col min="6" max="6" width="15.140625" style="37" customWidth="1"/>
    <col min="7" max="7" width="16.42578125" style="37" customWidth="1"/>
    <col min="8" max="8" width="16.7109375" style="37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95" t="s">
        <v>32</v>
      </c>
      <c r="B1" s="95"/>
      <c r="C1" s="95"/>
      <c r="D1" s="95" t="s">
        <v>33</v>
      </c>
      <c r="E1" s="95"/>
      <c r="F1" s="95"/>
      <c r="G1" s="95"/>
      <c r="H1" s="95"/>
      <c r="I1" s="95"/>
      <c r="J1" s="95" t="s">
        <v>34</v>
      </c>
      <c r="K1" s="95"/>
      <c r="L1" s="95"/>
      <c r="M1" s="94" t="s">
        <v>35</v>
      </c>
      <c r="N1" s="112" t="s">
        <v>31</v>
      </c>
      <c r="O1" s="112" t="s">
        <v>31</v>
      </c>
      <c r="P1" s="112" t="s">
        <v>31</v>
      </c>
      <c r="Q1" s="112" t="s">
        <v>31</v>
      </c>
      <c r="R1" s="112" t="s">
        <v>31</v>
      </c>
      <c r="S1" s="112" t="s">
        <v>31</v>
      </c>
      <c r="T1" s="112" t="s">
        <v>31</v>
      </c>
      <c r="U1" s="112" t="s">
        <v>31</v>
      </c>
      <c r="V1" s="112" t="s">
        <v>31</v>
      </c>
      <c r="W1" s="112" t="s">
        <v>31</v>
      </c>
      <c r="X1" s="112" t="s">
        <v>31</v>
      </c>
    </row>
    <row r="2" spans="1:24" ht="26.25" customHeight="1" x14ac:dyDescent="0.25">
      <c r="A2" s="95" t="s">
        <v>19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4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</row>
    <row r="3" spans="1:24" s="3" customFormat="1" ht="30" x14ac:dyDescent="0.2">
      <c r="A3" s="41" t="s">
        <v>1</v>
      </c>
      <c r="B3" s="41" t="s">
        <v>20</v>
      </c>
      <c r="C3" s="41" t="s">
        <v>21</v>
      </c>
      <c r="D3" s="42" t="s">
        <v>22</v>
      </c>
      <c r="E3" s="41" t="s">
        <v>5</v>
      </c>
      <c r="F3" s="41" t="s">
        <v>23</v>
      </c>
      <c r="G3" s="41" t="s">
        <v>24</v>
      </c>
      <c r="H3" s="41" t="s">
        <v>25</v>
      </c>
      <c r="I3" s="43" t="s">
        <v>3</v>
      </c>
      <c r="J3" s="44" t="s">
        <v>7</v>
      </c>
      <c r="K3" s="45" t="s">
        <v>0</v>
      </c>
      <c r="L3" s="46" t="s">
        <v>4</v>
      </c>
      <c r="M3" s="36" t="s">
        <v>2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96">
        <v>9</v>
      </c>
      <c r="B4" s="35">
        <v>18</v>
      </c>
      <c r="C4" s="98" t="s">
        <v>36</v>
      </c>
      <c r="D4" s="57" t="s">
        <v>29</v>
      </c>
      <c r="E4" s="58" t="s">
        <v>37</v>
      </c>
      <c r="F4" s="59" t="s">
        <v>26</v>
      </c>
      <c r="G4" s="58" t="s">
        <v>27</v>
      </c>
      <c r="H4" s="58" t="s">
        <v>18</v>
      </c>
      <c r="I4" s="32">
        <v>314.77</v>
      </c>
      <c r="J4" s="19"/>
      <c r="K4" s="25">
        <f t="shared" ref="K4:K8" si="0">J4-(SUM(M4:X4))</f>
        <v>0</v>
      </c>
      <c r="L4" s="26" t="str">
        <f t="shared" ref="L4:L8" si="1">IF(K4&lt;0,"ATENÇÃO","OK")</f>
        <v>OK</v>
      </c>
      <c r="M4" s="49"/>
      <c r="N4" s="49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97"/>
      <c r="B5" s="35">
        <v>19</v>
      </c>
      <c r="C5" s="100"/>
      <c r="D5" s="57" t="s">
        <v>38</v>
      </c>
      <c r="E5" s="58" t="s">
        <v>17</v>
      </c>
      <c r="F5" s="59" t="s">
        <v>26</v>
      </c>
      <c r="G5" s="58" t="s">
        <v>28</v>
      </c>
      <c r="H5" s="58" t="s">
        <v>18</v>
      </c>
      <c r="I5" s="32">
        <v>8.6</v>
      </c>
      <c r="J5" s="19"/>
      <c r="K5" s="25">
        <f t="shared" si="0"/>
        <v>0</v>
      </c>
      <c r="L5" s="26" t="str">
        <f t="shared" si="1"/>
        <v>OK</v>
      </c>
      <c r="M5" s="49"/>
      <c r="N5" s="49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101">
        <v>10</v>
      </c>
      <c r="B6" s="50">
        <v>20</v>
      </c>
      <c r="C6" s="110" t="s">
        <v>36</v>
      </c>
      <c r="D6" s="51" t="s">
        <v>39</v>
      </c>
      <c r="E6" s="52" t="s">
        <v>37</v>
      </c>
      <c r="F6" s="53" t="s">
        <v>26</v>
      </c>
      <c r="G6" s="52" t="s">
        <v>27</v>
      </c>
      <c r="H6" s="52" t="s">
        <v>18</v>
      </c>
      <c r="I6" s="54">
        <v>257.3</v>
      </c>
      <c r="J6" s="19"/>
      <c r="K6" s="25">
        <f t="shared" si="0"/>
        <v>0</v>
      </c>
      <c r="L6" s="26" t="str">
        <f t="shared" si="1"/>
        <v>OK</v>
      </c>
      <c r="M6" s="49"/>
      <c r="N6" s="49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102"/>
      <c r="B7" s="50">
        <v>21</v>
      </c>
      <c r="C7" s="111"/>
      <c r="D7" s="55" t="s">
        <v>16</v>
      </c>
      <c r="E7" s="52" t="s">
        <v>40</v>
      </c>
      <c r="F7" s="53" t="s">
        <v>26</v>
      </c>
      <c r="G7" s="52" t="s">
        <v>28</v>
      </c>
      <c r="H7" s="52" t="s">
        <v>18</v>
      </c>
      <c r="I7" s="54">
        <v>0.75</v>
      </c>
      <c r="J7" s="19"/>
      <c r="K7" s="25">
        <f t="shared" si="0"/>
        <v>0</v>
      </c>
      <c r="L7" s="26" t="str">
        <f t="shared" si="1"/>
        <v>OK</v>
      </c>
      <c r="M7" s="49"/>
      <c r="N7" s="49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6">
        <v>11</v>
      </c>
      <c r="B8" s="35">
        <v>22</v>
      </c>
      <c r="C8" s="61" t="s">
        <v>36</v>
      </c>
      <c r="D8" s="40" t="s">
        <v>30</v>
      </c>
      <c r="E8" s="21" t="s">
        <v>37</v>
      </c>
      <c r="F8" s="39" t="s">
        <v>26</v>
      </c>
      <c r="G8" s="21" t="s">
        <v>27</v>
      </c>
      <c r="H8" s="21" t="s">
        <v>18</v>
      </c>
      <c r="I8" s="32">
        <v>379.8</v>
      </c>
      <c r="J8" s="19"/>
      <c r="K8" s="25">
        <f t="shared" si="0"/>
        <v>0</v>
      </c>
      <c r="L8" s="26" t="str">
        <f t="shared" si="1"/>
        <v>OK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8">
        <f>SUMPRODUCT(I4:I8,M4:M8)</f>
        <v>0</v>
      </c>
      <c r="N9" s="48">
        <f>SUMPRODUCT(I4:I8,N4:N8)</f>
        <v>0</v>
      </c>
    </row>
    <row r="10" spans="1:24" x14ac:dyDescent="0.25">
      <c r="D10" s="3"/>
    </row>
  </sheetData>
  <mergeCells count="20">
    <mergeCell ref="X1:X2"/>
    <mergeCell ref="A2:L2"/>
    <mergeCell ref="P1:P2"/>
    <mergeCell ref="Q1:Q2"/>
    <mergeCell ref="R1:R2"/>
    <mergeCell ref="S1:S2"/>
    <mergeCell ref="T1:T2"/>
    <mergeCell ref="U1:U2"/>
    <mergeCell ref="A1:C1"/>
    <mergeCell ref="D1:I1"/>
    <mergeCell ref="J1:L1"/>
    <mergeCell ref="M1:M2"/>
    <mergeCell ref="N1:N2"/>
    <mergeCell ref="V1:V2"/>
    <mergeCell ref="O1:O2"/>
    <mergeCell ref="A4:A5"/>
    <mergeCell ref="C4:C5"/>
    <mergeCell ref="A6:A7"/>
    <mergeCell ref="C6:C7"/>
    <mergeCell ref="W1:W2"/>
  </mergeCells>
  <conditionalFormatting sqref="M4:X7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7"/>
  <sheetViews>
    <sheetView tabSelected="1" zoomScale="80" zoomScaleNormal="80" workbookViewId="0">
      <selection activeCell="J32" sqref="J32"/>
    </sheetView>
  </sheetViews>
  <sheetFormatPr defaultColWidth="9.7109375" defaultRowHeight="15" x14ac:dyDescent="0.25"/>
  <cols>
    <col min="1" max="1" width="9.140625" style="1" customWidth="1"/>
    <col min="2" max="2" width="10" style="1" customWidth="1"/>
    <col min="3" max="3" width="34.5703125" style="27" customWidth="1"/>
    <col min="4" max="4" width="62.85546875" style="1" customWidth="1"/>
    <col min="5" max="5" width="12.42578125" style="1" customWidth="1"/>
    <col min="6" max="6" width="12.7109375" style="34" bestFit="1" customWidth="1"/>
    <col min="7" max="7" width="20.5703125" style="4" customWidth="1"/>
    <col min="8" max="8" width="18.7109375" style="28" customWidth="1"/>
    <col min="9" max="9" width="18.85546875" style="5" customWidth="1"/>
    <col min="10" max="10" width="20.5703125" style="2" customWidth="1"/>
    <col min="11" max="11" width="19.42578125" style="2" customWidth="1"/>
    <col min="12" max="16384" width="9.7109375" style="2"/>
  </cols>
  <sheetData>
    <row r="1" spans="1:11" ht="57.75" customHeight="1" x14ac:dyDescent="0.25">
      <c r="A1" s="121" t="s">
        <v>41</v>
      </c>
      <c r="B1" s="122"/>
      <c r="C1" s="123"/>
      <c r="D1" s="121" t="s">
        <v>44</v>
      </c>
      <c r="E1" s="122"/>
      <c r="F1" s="123"/>
      <c r="G1" s="117" t="s">
        <v>42</v>
      </c>
      <c r="H1" s="118"/>
      <c r="I1" s="118"/>
      <c r="J1" s="118"/>
      <c r="K1" s="119"/>
    </row>
    <row r="2" spans="1:11" ht="26.25" customHeight="1" x14ac:dyDescent="0.25">
      <c r="A2" s="120" t="s">
        <v>15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s="3" customFormat="1" ht="45" x14ac:dyDescent="0.2">
      <c r="A3" s="41" t="s">
        <v>1</v>
      </c>
      <c r="B3" s="41" t="s">
        <v>20</v>
      </c>
      <c r="C3" s="41" t="s">
        <v>21</v>
      </c>
      <c r="D3" s="42" t="s">
        <v>22</v>
      </c>
      <c r="E3" s="41" t="s">
        <v>5</v>
      </c>
      <c r="F3" s="31" t="s">
        <v>3</v>
      </c>
      <c r="G3" s="23" t="s">
        <v>7</v>
      </c>
      <c r="H3" s="24" t="s">
        <v>14</v>
      </c>
      <c r="I3" s="22" t="s">
        <v>6</v>
      </c>
      <c r="J3" s="29" t="s">
        <v>8</v>
      </c>
      <c r="K3" s="29" t="s">
        <v>9</v>
      </c>
    </row>
    <row r="4" spans="1:11" ht="63" x14ac:dyDescent="0.25">
      <c r="A4" s="96">
        <v>1</v>
      </c>
      <c r="B4" s="35">
        <v>1</v>
      </c>
      <c r="C4" s="128" t="s">
        <v>45</v>
      </c>
      <c r="D4" s="67" t="s">
        <v>47</v>
      </c>
      <c r="E4" s="68" t="s">
        <v>46</v>
      </c>
      <c r="F4" s="33">
        <v>410.15</v>
      </c>
      <c r="G4" s="18">
        <f>'Reitoria '!J4+CEART!J4+CEFID!J4+CERES!J4+CEAD!J4+ESAGG!J4+FAEDD!J4</f>
        <v>68</v>
      </c>
      <c r="H4" s="25">
        <f>(ESAGG!J4-ESAGG!K4)+(CEART!J4-CEART!K4)+(FAEDD!J4-FAEDD!K4)+(CEFID!J4-CEFID!K4)+(CERES!J4-CERES!K4)+(REITORIA!J4-REITORIA!K4)</f>
        <v>7</v>
      </c>
      <c r="I4" s="30">
        <f t="shared" ref="I4:I14" si="0">G4-H4</f>
        <v>61</v>
      </c>
      <c r="J4" s="20">
        <f t="shared" ref="J4:J14" si="1">F4*G4</f>
        <v>27890.199999999997</v>
      </c>
      <c r="K4" s="20">
        <f t="shared" ref="K4:K14" si="2">F4*H4</f>
        <v>2871.0499999999997</v>
      </c>
    </row>
    <row r="5" spans="1:11" ht="94.5" x14ac:dyDescent="0.25">
      <c r="A5" s="96"/>
      <c r="B5" s="35">
        <v>2</v>
      </c>
      <c r="C5" s="128"/>
      <c r="D5" s="67" t="s">
        <v>48</v>
      </c>
      <c r="E5" s="68" t="s">
        <v>46</v>
      </c>
      <c r="F5" s="33">
        <v>438.43</v>
      </c>
      <c r="G5" s="18">
        <f>'Reitoria '!J5+CEART!J5+CEFID!J5+CERES!J5+CEAD!J5+ESAGG!J5+FAEDD!J5</f>
        <v>46</v>
      </c>
      <c r="H5" s="25">
        <f>(ESAG!J5-ESAG!K5)+(CEART!J5-CEART!K5)+(FAED!J5-FAED!K5)+(CEFID!J5-CEFID!K5)+(CERES!J5-CERES!K5)+(REITORIA!J5-REITORIA!K5)</f>
        <v>5</v>
      </c>
      <c r="I5" s="30">
        <f t="shared" si="0"/>
        <v>41</v>
      </c>
      <c r="J5" s="20">
        <f t="shared" si="1"/>
        <v>20167.78</v>
      </c>
      <c r="K5" s="20">
        <f t="shared" si="2"/>
        <v>2192.15</v>
      </c>
    </row>
    <row r="6" spans="1:11" ht="63" x14ac:dyDescent="0.25">
      <c r="A6" s="96"/>
      <c r="B6" s="35">
        <v>3</v>
      </c>
      <c r="C6" s="128"/>
      <c r="D6" s="67" t="s">
        <v>49</v>
      </c>
      <c r="E6" s="68" t="s">
        <v>46</v>
      </c>
      <c r="F6" s="33">
        <v>398.54</v>
      </c>
      <c r="G6" s="18">
        <f>'Reitoria '!J6+CEART!J6+CEFID!J6+CERES!J6+CEAD!J6+ESAGG!J6+FAEDD!J6</f>
        <v>42</v>
      </c>
      <c r="H6" s="25">
        <f>(ESAG!J6-ESAG!K6)+(CEART!J6-CEART!K6)+(FAED!J6-FAED!K6)+(CEFID!J6-CEFID!K6)+(CERES!J6-CERES!K6)+(REITORIA!J6-REITORIA!K6)</f>
        <v>4</v>
      </c>
      <c r="I6" s="30">
        <f t="shared" si="0"/>
        <v>38</v>
      </c>
      <c r="J6" s="20">
        <f t="shared" si="1"/>
        <v>16738.68</v>
      </c>
      <c r="K6" s="20">
        <f t="shared" si="2"/>
        <v>1594.16</v>
      </c>
    </row>
    <row r="7" spans="1:11" ht="63" x14ac:dyDescent="0.25">
      <c r="A7" s="127"/>
      <c r="B7" s="35">
        <v>4</v>
      </c>
      <c r="C7" s="128"/>
      <c r="D7" s="67" t="s">
        <v>50</v>
      </c>
      <c r="E7" s="68" t="s">
        <v>46</v>
      </c>
      <c r="F7" s="33">
        <v>456.84</v>
      </c>
      <c r="G7" s="18">
        <f>'Reitoria '!J7+CEART!J7+CEFID!J7+CERES!J7+CEAD!J7+ESAGG!J7+FAEDD!J7</f>
        <v>38</v>
      </c>
      <c r="H7" s="25">
        <f>('Reitoria '!J7-'Reitoria '!K7)+(ESAG!J5-ESAG!K5)+(CEART!J5-CEART!K5)+(FAED!J5-FAED!K5)+(CEFID!J5-CEFID!K5)+(CERES!J5-CERES!K5)+(REITORIA!J5-REITORIA!K5)</f>
        <v>8</v>
      </c>
      <c r="I7" s="30">
        <f t="shared" si="0"/>
        <v>30</v>
      </c>
      <c r="J7" s="20">
        <f t="shared" si="1"/>
        <v>17359.919999999998</v>
      </c>
      <c r="K7" s="20">
        <f t="shared" si="2"/>
        <v>3654.72</v>
      </c>
    </row>
    <row r="8" spans="1:11" ht="35.25" customHeight="1" x14ac:dyDescent="0.25">
      <c r="A8" s="135">
        <v>5</v>
      </c>
      <c r="B8" s="50">
        <v>8</v>
      </c>
      <c r="C8" s="106" t="s">
        <v>53</v>
      </c>
      <c r="D8" s="71" t="s">
        <v>54</v>
      </c>
      <c r="E8" s="52" t="s">
        <v>37</v>
      </c>
      <c r="F8" s="54">
        <v>344</v>
      </c>
      <c r="G8" s="18">
        <f>'Reitoria '!J8+CEART!J8+CEFID!J8+CERES!J8+CEAD!J8+ESAGG!J8+FAEDD!J8</f>
        <v>15</v>
      </c>
      <c r="H8" s="25">
        <f>('Reitoria '!J8-'Reitoria '!K8)+(ESAG!J6-ESAG!K6)+(CEART!J6-CEART!K6)+(FAED!J6-FAED!K6)+(CEFID!J6-CEFID!K6)+(CERES!J6-CERES!K6)+(REITORIA!J6-REITORIA!K6)</f>
        <v>5</v>
      </c>
      <c r="I8" s="30">
        <f t="shared" si="0"/>
        <v>10</v>
      </c>
      <c r="J8" s="20">
        <f t="shared" si="1"/>
        <v>5160</v>
      </c>
      <c r="K8" s="20">
        <f t="shared" si="2"/>
        <v>1720</v>
      </c>
    </row>
    <row r="9" spans="1:11" ht="44.25" customHeight="1" x14ac:dyDescent="0.25">
      <c r="A9" s="136"/>
      <c r="B9" s="50">
        <v>9</v>
      </c>
      <c r="C9" s="107"/>
      <c r="D9" s="71" t="s">
        <v>56</v>
      </c>
      <c r="E9" s="52" t="s">
        <v>5</v>
      </c>
      <c r="F9" s="54">
        <v>2.95</v>
      </c>
      <c r="G9" s="18">
        <f>'Reitoria '!J9+CEART!J9+CEFID!J9+CERES!J9+CEAD!J9+ESAGG!J9+FAEDD!J9</f>
        <v>11400</v>
      </c>
      <c r="H9" s="25">
        <f>('Reitoria '!J9-'Reitoria '!K9)+(ESAG!J7-ESAG!K7)+(CEART!J7-CEART!K7)+(FAED!J7-FAED!K7)+(CEFID!J7-CEFID!K7)+(CERES!J7-CERES!K7)+(REITORIA!J7-REITORIA!K7)</f>
        <v>2008</v>
      </c>
      <c r="I9" s="30">
        <f t="shared" si="0"/>
        <v>9392</v>
      </c>
      <c r="J9" s="20">
        <f t="shared" si="1"/>
        <v>33630</v>
      </c>
      <c r="K9" s="20">
        <f t="shared" si="2"/>
        <v>5923.6</v>
      </c>
    </row>
    <row r="10" spans="1:11" ht="36" customHeight="1" x14ac:dyDescent="0.25">
      <c r="A10" s="137">
        <v>6</v>
      </c>
      <c r="B10" s="35">
        <v>10</v>
      </c>
      <c r="C10" s="108" t="s">
        <v>53</v>
      </c>
      <c r="D10" s="73" t="s">
        <v>29</v>
      </c>
      <c r="E10" s="21" t="s">
        <v>37</v>
      </c>
      <c r="F10" s="33">
        <v>284</v>
      </c>
      <c r="G10" s="18">
        <f>'Reitoria '!J10+CEART!J10+CEFID!J10+CERES!J10+CEAD!J10+ESAGG!J10+FAEDD!J10</f>
        <v>17</v>
      </c>
      <c r="H10" s="25">
        <f>('Reitoria '!J10-'Reitoria '!K10)+(ESAG!J8-ESAG!K8)+(CEART!J8-CEART!K8)+(FAED!J8-FAED!K8)+(CEFID!J8-CEFID!K8)+(CERES!J8-CERES!K8)+(REITORIA!J8-REITORIA!K8)</f>
        <v>2</v>
      </c>
      <c r="I10" s="30">
        <f t="shared" si="0"/>
        <v>15</v>
      </c>
      <c r="J10" s="20">
        <f t="shared" si="1"/>
        <v>4828</v>
      </c>
      <c r="K10" s="20">
        <f t="shared" si="2"/>
        <v>568</v>
      </c>
    </row>
    <row r="11" spans="1:11" ht="46.5" customHeight="1" x14ac:dyDescent="0.25">
      <c r="A11" s="138"/>
      <c r="B11" s="35">
        <v>11</v>
      </c>
      <c r="C11" s="109"/>
      <c r="D11" s="74" t="s">
        <v>38</v>
      </c>
      <c r="E11" s="21" t="s">
        <v>17</v>
      </c>
      <c r="F11" s="33">
        <v>8</v>
      </c>
      <c r="G11" s="18">
        <f>'Reitoria '!J11+CEART!J11+CEFID!J11+CERES!J11+CEAD!J11+ESAGG!J11+FAEDD!J11</f>
        <v>730</v>
      </c>
      <c r="H11" s="25">
        <f>('Reitoria '!J11-'Reitoria '!K11)+(ESAG!J9-ESAG!K9)+(CEART!J9-CEART!K9)+(FAED!J9-FAED!K9)+(CEFID!J9-CEFID!K9)+(CERES!J9-CERES!K9)+(REITORIA!J9-REITORIA!K9)</f>
        <v>2421</v>
      </c>
      <c r="I11" s="30">
        <f t="shared" si="0"/>
        <v>-1691</v>
      </c>
      <c r="J11" s="20">
        <f t="shared" si="1"/>
        <v>5840</v>
      </c>
      <c r="K11" s="20">
        <f t="shared" si="2"/>
        <v>19368</v>
      </c>
    </row>
    <row r="12" spans="1:11" ht="50.1" customHeight="1" x14ac:dyDescent="0.25">
      <c r="A12" s="101">
        <v>7</v>
      </c>
      <c r="B12" s="50">
        <v>12</v>
      </c>
      <c r="C12" s="103" t="s">
        <v>53</v>
      </c>
      <c r="D12" s="71" t="s">
        <v>39</v>
      </c>
      <c r="E12" s="52" t="s">
        <v>37</v>
      </c>
      <c r="F12" s="54">
        <v>211</v>
      </c>
      <c r="G12" s="18">
        <f>'Reitoria '!J12+CEART!J12+CEFID!J12+CERES!J12+CEAD!J12+ESAGG!J12+FAEDD!J12</f>
        <v>12</v>
      </c>
      <c r="H12" s="25">
        <f>('Reitoria '!J12-'Reitoria '!K12)+(ESAG!J6-ESAG!K6)+(CEART!J6-CEART!K6)+(FAED!J6-FAED!K6)+(CEFID!J6-CEFID!K6)+(CERES!J6-CERES!K6)+(REITORIA!J6-REITORIA!K6)</f>
        <v>4</v>
      </c>
      <c r="I12" s="30">
        <f t="shared" si="0"/>
        <v>8</v>
      </c>
      <c r="J12" s="20">
        <f t="shared" si="1"/>
        <v>2532</v>
      </c>
      <c r="K12" s="20">
        <f t="shared" si="2"/>
        <v>844</v>
      </c>
    </row>
    <row r="13" spans="1:11" ht="43.5" customHeight="1" x14ac:dyDescent="0.25">
      <c r="A13" s="101"/>
      <c r="B13" s="50">
        <v>13</v>
      </c>
      <c r="C13" s="103"/>
      <c r="D13" s="75" t="s">
        <v>16</v>
      </c>
      <c r="E13" s="52" t="s">
        <v>40</v>
      </c>
      <c r="F13" s="54">
        <v>1.98</v>
      </c>
      <c r="G13" s="18">
        <f>'Reitoria '!J13+CEART!J13+CEFID!J13+CERES!J13+CEAD!J13+ESAGG!J13+FAEDD!J13</f>
        <v>6000</v>
      </c>
      <c r="H13" s="25">
        <f>('Reitoria '!J13-'Reitoria '!K13)+(ESAG!J7-ESAG!K7)+(CEART!J7-CEART!K7)+(FAED!J7-FAED!K7)+(CEFID!J7-CEFID!K7)+(CERES!J7-CERES!K7)+(REITORIA!J7-REITORIA!K7)</f>
        <v>8</v>
      </c>
      <c r="I13" s="30">
        <f t="shared" si="0"/>
        <v>5992</v>
      </c>
      <c r="J13" s="20">
        <f t="shared" si="1"/>
        <v>11880</v>
      </c>
      <c r="K13" s="20">
        <f t="shared" si="2"/>
        <v>15.84</v>
      </c>
    </row>
    <row r="14" spans="1:11" ht="72" customHeight="1" x14ac:dyDescent="0.25">
      <c r="A14" s="62">
        <v>8</v>
      </c>
      <c r="B14" s="63">
        <v>14</v>
      </c>
      <c r="C14" s="72" t="s">
        <v>53</v>
      </c>
      <c r="D14" s="74" t="s">
        <v>30</v>
      </c>
      <c r="E14" s="21" t="s">
        <v>37</v>
      </c>
      <c r="F14" s="64">
        <v>202</v>
      </c>
      <c r="G14" s="18">
        <f>'Reitoria '!J14+CEART!J14+CEFID!J14+CERES!J14+CEAD!J14+ESAGG!J14+FAEDD!J14</f>
        <v>12</v>
      </c>
      <c r="H14" s="25">
        <f>('Reitoria '!J14-'Reitoria '!K14)+(ESAG!J8-ESAG!K8)+(CEART!J8-CEART!K8)+(FAED!J8-FAED!K8)+(CEFID!J8-CEFID!K8)+(CERES!J8-CERES!K8)+(REITORIA!J8-REITORIA!K8)</f>
        <v>2</v>
      </c>
      <c r="I14" s="30">
        <f t="shared" si="0"/>
        <v>10</v>
      </c>
      <c r="J14" s="20">
        <f t="shared" si="1"/>
        <v>2424</v>
      </c>
      <c r="K14" s="20">
        <f t="shared" si="2"/>
        <v>404</v>
      </c>
    </row>
    <row r="15" spans="1:11" ht="44.25" customHeight="1" x14ac:dyDescent="0.25">
      <c r="J15" s="60">
        <f>SUM(J4:J14)</f>
        <v>148450.57999999999</v>
      </c>
      <c r="K15" s="47">
        <f>SUM(K4:K14)</f>
        <v>39155.519999999997</v>
      </c>
    </row>
    <row r="17" spans="7:11" ht="31.5" customHeight="1" x14ac:dyDescent="0.25"/>
    <row r="19" spans="7:11" ht="16.5" customHeight="1" x14ac:dyDescent="0.25"/>
    <row r="20" spans="7:11" ht="15.75" x14ac:dyDescent="0.25">
      <c r="G20" s="124" t="str">
        <f>A1</f>
        <v>PROCESSO: 1698/2022/UDESC</v>
      </c>
      <c r="H20" s="125"/>
      <c r="I20" s="125"/>
      <c r="J20" s="125"/>
      <c r="K20" s="126"/>
    </row>
    <row r="21" spans="7:11" ht="15" customHeight="1" x14ac:dyDescent="0.25">
      <c r="G21" s="129" t="str">
        <f>D1</f>
        <v>CONTRATAÇÃO DE EMPRESA PARA A PRESTAÇÃO DE SERVIÇOS DE COLETA, TRANSPORTE E DESTINAÇÃO FINAL DE RESÍDUOS QUÍMICOS, LABORATORIAIS, HOSPITALARES, ENTULHOS E LÂMPADAS, PARA O CAMPUS I, PARA O CENTRO DE EDUCAÇÃO SUPERIOR DA REGIÃO SUL - CERES E PARA O CENTRO DE EDUCAÇÃO SUPERIOR DA FOZ DO ITAJAÍ – CESFI E PARA O CENTRO DE CIÊNCIAS TECNOLÓGICAS – CCT DA UDESC</v>
      </c>
      <c r="H21" s="130"/>
      <c r="I21" s="130"/>
      <c r="J21" s="130"/>
      <c r="K21" s="131"/>
    </row>
    <row r="22" spans="7:11" ht="15.75" x14ac:dyDescent="0.25">
      <c r="G22" s="132" t="str">
        <f>G1</f>
        <v>VIGÊNCIA DA ATA: 07/02/2023 até 07/02/2024</v>
      </c>
      <c r="H22" s="133"/>
      <c r="I22" s="133"/>
      <c r="J22" s="133"/>
      <c r="K22" s="134"/>
    </row>
    <row r="23" spans="7:11" ht="15.75" x14ac:dyDescent="0.25">
      <c r="G23" s="11" t="s">
        <v>10</v>
      </c>
      <c r="H23" s="12"/>
      <c r="I23" s="12"/>
      <c r="J23" s="12"/>
      <c r="K23" s="7">
        <f>J15</f>
        <v>148450.57999999999</v>
      </c>
    </row>
    <row r="24" spans="7:11" ht="15.75" x14ac:dyDescent="0.25">
      <c r="G24" s="13" t="s">
        <v>11</v>
      </c>
      <c r="H24" s="14"/>
      <c r="I24" s="14"/>
      <c r="J24" s="14"/>
      <c r="K24" s="8">
        <f>K15</f>
        <v>39155.519999999997</v>
      </c>
    </row>
    <row r="25" spans="7:11" ht="15.75" x14ac:dyDescent="0.25">
      <c r="G25" s="13" t="s">
        <v>12</v>
      </c>
      <c r="H25" s="14"/>
      <c r="I25" s="14"/>
      <c r="J25" s="14"/>
      <c r="K25" s="10"/>
    </row>
    <row r="26" spans="7:11" ht="15.75" x14ac:dyDescent="0.25">
      <c r="G26" s="15" t="s">
        <v>13</v>
      </c>
      <c r="H26" s="16"/>
      <c r="I26" s="16"/>
      <c r="J26" s="16"/>
      <c r="K26" s="9">
        <f>K24/K23</f>
        <v>0.26376131369779759</v>
      </c>
    </row>
    <row r="27" spans="7:11" ht="15.75" x14ac:dyDescent="0.25">
      <c r="G27" s="114" t="s">
        <v>76</v>
      </c>
      <c r="H27" s="115"/>
      <c r="I27" s="115"/>
      <c r="J27" s="115"/>
      <c r="K27" s="116"/>
    </row>
  </sheetData>
  <mergeCells count="16">
    <mergeCell ref="C10:C11"/>
    <mergeCell ref="G27:K27"/>
    <mergeCell ref="G1:K1"/>
    <mergeCell ref="A2:K2"/>
    <mergeCell ref="A1:C1"/>
    <mergeCell ref="D1:F1"/>
    <mergeCell ref="G20:K20"/>
    <mergeCell ref="A4:A7"/>
    <mergeCell ref="C4:C7"/>
    <mergeCell ref="A12:A13"/>
    <mergeCell ref="C12:C13"/>
    <mergeCell ref="G21:K21"/>
    <mergeCell ref="G22:K22"/>
    <mergeCell ref="A8:A9"/>
    <mergeCell ref="C8:C9"/>
    <mergeCell ref="A10:A11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0"/>
  <sheetViews>
    <sheetView zoomScale="80" zoomScaleNormal="80" workbookViewId="0">
      <selection activeCell="J4" sqref="J4"/>
    </sheetView>
  </sheetViews>
  <sheetFormatPr defaultColWidth="9.7109375" defaultRowHeight="15" x14ac:dyDescent="0.25"/>
  <cols>
    <col min="1" max="1" width="8.140625" style="37" customWidth="1"/>
    <col min="2" max="2" width="5.5703125" style="37" bestFit="1" customWidth="1"/>
    <col min="3" max="3" width="30" style="27" customWidth="1"/>
    <col min="4" max="4" width="60.28515625" style="37" customWidth="1"/>
    <col min="5" max="5" width="12.42578125" style="37" customWidth="1"/>
    <col min="6" max="6" width="15.140625" style="37" customWidth="1"/>
    <col min="7" max="7" width="16.42578125" style="37" customWidth="1"/>
    <col min="8" max="8" width="16.7109375" style="37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95" t="s">
        <v>32</v>
      </c>
      <c r="B1" s="95"/>
      <c r="C1" s="95"/>
      <c r="D1" s="95" t="s">
        <v>33</v>
      </c>
      <c r="E1" s="95"/>
      <c r="F1" s="95"/>
      <c r="G1" s="95"/>
      <c r="H1" s="95"/>
      <c r="I1" s="95"/>
      <c r="J1" s="95" t="s">
        <v>34</v>
      </c>
      <c r="K1" s="95"/>
      <c r="L1" s="95"/>
      <c r="M1" s="94" t="s">
        <v>35</v>
      </c>
      <c r="N1" s="112" t="s">
        <v>31</v>
      </c>
      <c r="O1" s="112" t="s">
        <v>31</v>
      </c>
      <c r="P1" s="112" t="s">
        <v>31</v>
      </c>
      <c r="Q1" s="112" t="s">
        <v>31</v>
      </c>
      <c r="R1" s="112" t="s">
        <v>31</v>
      </c>
      <c r="S1" s="112" t="s">
        <v>31</v>
      </c>
      <c r="T1" s="112" t="s">
        <v>31</v>
      </c>
      <c r="U1" s="112" t="s">
        <v>31</v>
      </c>
      <c r="V1" s="112" t="s">
        <v>31</v>
      </c>
      <c r="W1" s="112" t="s">
        <v>31</v>
      </c>
      <c r="X1" s="112" t="s">
        <v>31</v>
      </c>
    </row>
    <row r="2" spans="1:24" ht="26.25" customHeight="1" x14ac:dyDescent="0.25">
      <c r="A2" s="95" t="s">
        <v>19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4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</row>
    <row r="3" spans="1:24" s="3" customFormat="1" ht="30" x14ac:dyDescent="0.2">
      <c r="A3" s="41" t="s">
        <v>1</v>
      </c>
      <c r="B3" s="41" t="s">
        <v>20</v>
      </c>
      <c r="C3" s="41" t="s">
        <v>21</v>
      </c>
      <c r="D3" s="42" t="s">
        <v>22</v>
      </c>
      <c r="E3" s="41" t="s">
        <v>5</v>
      </c>
      <c r="F3" s="41" t="s">
        <v>23</v>
      </c>
      <c r="G3" s="41" t="s">
        <v>24</v>
      </c>
      <c r="H3" s="41" t="s">
        <v>25</v>
      </c>
      <c r="I3" s="43" t="s">
        <v>3</v>
      </c>
      <c r="J3" s="44" t="s">
        <v>7</v>
      </c>
      <c r="K3" s="45" t="s">
        <v>0</v>
      </c>
      <c r="L3" s="46" t="s">
        <v>4</v>
      </c>
      <c r="M3" s="36" t="s">
        <v>2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96">
        <v>9</v>
      </c>
      <c r="B4" s="35">
        <v>18</v>
      </c>
      <c r="C4" s="98" t="s">
        <v>36</v>
      </c>
      <c r="D4" s="57" t="s">
        <v>29</v>
      </c>
      <c r="E4" s="58" t="s">
        <v>37</v>
      </c>
      <c r="F4" s="59" t="s">
        <v>26</v>
      </c>
      <c r="G4" s="58" t="s">
        <v>27</v>
      </c>
      <c r="H4" s="58" t="s">
        <v>18</v>
      </c>
      <c r="I4" s="32">
        <v>314.77</v>
      </c>
      <c r="J4" s="19"/>
      <c r="K4" s="25">
        <f t="shared" ref="K4:K8" si="0">J4-(SUM(M4:X4))</f>
        <v>0</v>
      </c>
      <c r="L4" s="26" t="str">
        <f t="shared" ref="L4:L8" si="1">IF(K4&lt;0,"ATENÇÃO","OK")</f>
        <v>OK</v>
      </c>
      <c r="M4" s="49"/>
      <c r="N4" s="49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97"/>
      <c r="B5" s="35">
        <v>19</v>
      </c>
      <c r="C5" s="100"/>
      <c r="D5" s="57" t="s">
        <v>38</v>
      </c>
      <c r="E5" s="58" t="s">
        <v>17</v>
      </c>
      <c r="F5" s="59" t="s">
        <v>26</v>
      </c>
      <c r="G5" s="58" t="s">
        <v>28</v>
      </c>
      <c r="H5" s="58" t="s">
        <v>18</v>
      </c>
      <c r="I5" s="32">
        <v>8.6</v>
      </c>
      <c r="J5" s="19"/>
      <c r="K5" s="25">
        <f t="shared" si="0"/>
        <v>0</v>
      </c>
      <c r="L5" s="26" t="str">
        <f t="shared" si="1"/>
        <v>OK</v>
      </c>
      <c r="M5" s="49"/>
      <c r="N5" s="49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101">
        <v>10</v>
      </c>
      <c r="B6" s="50">
        <v>20</v>
      </c>
      <c r="C6" s="110" t="s">
        <v>36</v>
      </c>
      <c r="D6" s="51" t="s">
        <v>39</v>
      </c>
      <c r="E6" s="52" t="s">
        <v>37</v>
      </c>
      <c r="F6" s="53" t="s">
        <v>26</v>
      </c>
      <c r="G6" s="52" t="s">
        <v>27</v>
      </c>
      <c r="H6" s="52" t="s">
        <v>18</v>
      </c>
      <c r="I6" s="54">
        <v>257.3</v>
      </c>
      <c r="J6" s="19"/>
      <c r="K6" s="25">
        <f t="shared" si="0"/>
        <v>0</v>
      </c>
      <c r="L6" s="26" t="str">
        <f t="shared" si="1"/>
        <v>OK</v>
      </c>
      <c r="M6" s="49"/>
      <c r="N6" s="49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102"/>
      <c r="B7" s="50">
        <v>21</v>
      </c>
      <c r="C7" s="111"/>
      <c r="D7" s="55" t="s">
        <v>16</v>
      </c>
      <c r="E7" s="52" t="s">
        <v>40</v>
      </c>
      <c r="F7" s="53" t="s">
        <v>26</v>
      </c>
      <c r="G7" s="52" t="s">
        <v>28</v>
      </c>
      <c r="H7" s="52" t="s">
        <v>18</v>
      </c>
      <c r="I7" s="54">
        <v>0.75</v>
      </c>
      <c r="J7" s="19"/>
      <c r="K7" s="25">
        <f t="shared" si="0"/>
        <v>0</v>
      </c>
      <c r="L7" s="26" t="str">
        <f t="shared" si="1"/>
        <v>OK</v>
      </c>
      <c r="M7" s="49"/>
      <c r="N7" s="49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6">
        <v>11</v>
      </c>
      <c r="B8" s="35">
        <v>22</v>
      </c>
      <c r="C8" s="61" t="s">
        <v>36</v>
      </c>
      <c r="D8" s="40" t="s">
        <v>30</v>
      </c>
      <c r="E8" s="21" t="s">
        <v>37</v>
      </c>
      <c r="F8" s="39" t="s">
        <v>26</v>
      </c>
      <c r="G8" s="21" t="s">
        <v>27</v>
      </c>
      <c r="H8" s="21" t="s">
        <v>18</v>
      </c>
      <c r="I8" s="32">
        <v>379.8</v>
      </c>
      <c r="J8" s="19"/>
      <c r="K8" s="25">
        <f t="shared" si="0"/>
        <v>0</v>
      </c>
      <c r="L8" s="26" t="str">
        <f t="shared" si="1"/>
        <v>OK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8">
        <f>SUMPRODUCT(I4:I8,M4:M8)</f>
        <v>0</v>
      </c>
      <c r="N9" s="48">
        <f>SUMPRODUCT(I4:I8,N4:N8)</f>
        <v>0</v>
      </c>
    </row>
    <row r="10" spans="1:24" x14ac:dyDescent="0.25">
      <c r="D10" s="3"/>
    </row>
  </sheetData>
  <mergeCells count="20">
    <mergeCell ref="X1:X2"/>
    <mergeCell ref="A2:L2"/>
    <mergeCell ref="T1:T2"/>
    <mergeCell ref="M1:M2"/>
    <mergeCell ref="D1:I1"/>
    <mergeCell ref="J1:L1"/>
    <mergeCell ref="V1:V2"/>
    <mergeCell ref="U1:U2"/>
    <mergeCell ref="N1:N2"/>
    <mergeCell ref="O1:O2"/>
    <mergeCell ref="P1:P2"/>
    <mergeCell ref="Q1:Q2"/>
    <mergeCell ref="R1:R2"/>
    <mergeCell ref="S1:S2"/>
    <mergeCell ref="A1:C1"/>
    <mergeCell ref="A4:A5"/>
    <mergeCell ref="C4:C5"/>
    <mergeCell ref="A6:A7"/>
    <mergeCell ref="C6:C7"/>
    <mergeCell ref="W1:W2"/>
  </mergeCells>
  <conditionalFormatting sqref="M4:X7">
    <cfRule type="cellIs" dxfId="26" priority="1" stopIfTrue="1" operator="greaterThan">
      <formula>0</formula>
    </cfRule>
    <cfRule type="cellIs" dxfId="25" priority="2" stopIfTrue="1" operator="greaterThan">
      <formula>0</formula>
    </cfRule>
    <cfRule type="cellIs" dxfId="24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B0EF9-C9ED-48DA-B63B-D8779EF9D3A7}">
  <dimension ref="A1:X10"/>
  <sheetViews>
    <sheetView zoomScale="86" zoomScaleNormal="86" workbookViewId="0">
      <selection activeCell="D24" sqref="D24"/>
    </sheetView>
  </sheetViews>
  <sheetFormatPr defaultColWidth="9.7109375" defaultRowHeight="15" x14ac:dyDescent="0.25"/>
  <cols>
    <col min="1" max="1" width="8.140625" style="37" customWidth="1"/>
    <col min="2" max="2" width="5.5703125" style="37" bestFit="1" customWidth="1"/>
    <col min="3" max="3" width="30" style="27" customWidth="1"/>
    <col min="4" max="4" width="60.28515625" style="37" customWidth="1"/>
    <col min="5" max="5" width="12.42578125" style="37" customWidth="1"/>
    <col min="6" max="6" width="15.140625" style="37" customWidth="1"/>
    <col min="7" max="7" width="16.42578125" style="37" customWidth="1"/>
    <col min="8" max="8" width="16.7109375" style="37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95" t="s">
        <v>32</v>
      </c>
      <c r="B1" s="95"/>
      <c r="C1" s="95"/>
      <c r="D1" s="95" t="s">
        <v>33</v>
      </c>
      <c r="E1" s="95"/>
      <c r="F1" s="95"/>
      <c r="G1" s="95"/>
      <c r="H1" s="95"/>
      <c r="I1" s="95"/>
      <c r="J1" s="95" t="s">
        <v>34</v>
      </c>
      <c r="K1" s="95"/>
      <c r="L1" s="95"/>
      <c r="M1" s="94" t="s">
        <v>35</v>
      </c>
      <c r="N1" s="112" t="s">
        <v>31</v>
      </c>
      <c r="O1" s="112" t="s">
        <v>31</v>
      </c>
      <c r="P1" s="112" t="s">
        <v>31</v>
      </c>
      <c r="Q1" s="112" t="s">
        <v>31</v>
      </c>
      <c r="R1" s="112" t="s">
        <v>31</v>
      </c>
      <c r="S1" s="112" t="s">
        <v>31</v>
      </c>
      <c r="T1" s="112" t="s">
        <v>31</v>
      </c>
      <c r="U1" s="112" t="s">
        <v>31</v>
      </c>
      <c r="V1" s="112" t="s">
        <v>31</v>
      </c>
      <c r="W1" s="112" t="s">
        <v>31</v>
      </c>
      <c r="X1" s="112" t="s">
        <v>31</v>
      </c>
    </row>
    <row r="2" spans="1:24" ht="26.25" customHeight="1" x14ac:dyDescent="0.25">
      <c r="A2" s="95" t="s">
        <v>19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4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</row>
    <row r="3" spans="1:24" s="3" customFormat="1" ht="30" x14ac:dyDescent="0.2">
      <c r="A3" s="41" t="s">
        <v>1</v>
      </c>
      <c r="B3" s="41" t="s">
        <v>20</v>
      </c>
      <c r="C3" s="41" t="s">
        <v>21</v>
      </c>
      <c r="D3" s="42" t="s">
        <v>22</v>
      </c>
      <c r="E3" s="41" t="s">
        <v>5</v>
      </c>
      <c r="F3" s="41" t="s">
        <v>23</v>
      </c>
      <c r="G3" s="41" t="s">
        <v>24</v>
      </c>
      <c r="H3" s="41" t="s">
        <v>25</v>
      </c>
      <c r="I3" s="43" t="s">
        <v>3</v>
      </c>
      <c r="J3" s="44" t="s">
        <v>7</v>
      </c>
      <c r="K3" s="45" t="s">
        <v>0</v>
      </c>
      <c r="L3" s="46" t="s">
        <v>4</v>
      </c>
      <c r="M3" s="36" t="s">
        <v>2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96">
        <v>9</v>
      </c>
      <c r="B4" s="35">
        <v>18</v>
      </c>
      <c r="C4" s="98" t="s">
        <v>36</v>
      </c>
      <c r="D4" s="57" t="s">
        <v>29</v>
      </c>
      <c r="E4" s="58" t="s">
        <v>37</v>
      </c>
      <c r="F4" s="59" t="s">
        <v>26</v>
      </c>
      <c r="G4" s="58" t="s">
        <v>27</v>
      </c>
      <c r="H4" s="58" t="s">
        <v>18</v>
      </c>
      <c r="I4" s="32">
        <v>314.77</v>
      </c>
      <c r="J4" s="19"/>
      <c r="K4" s="25">
        <f t="shared" ref="K4:K8" si="0">J4-(SUM(M4:X4))</f>
        <v>0</v>
      </c>
      <c r="L4" s="26" t="str">
        <f t="shared" ref="L4:L8" si="1">IF(K4&lt;0,"ATENÇÃO","OK")</f>
        <v>OK</v>
      </c>
      <c r="M4" s="49"/>
      <c r="N4" s="49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97"/>
      <c r="B5" s="35">
        <v>19</v>
      </c>
      <c r="C5" s="100"/>
      <c r="D5" s="57" t="s">
        <v>38</v>
      </c>
      <c r="E5" s="58" t="s">
        <v>17</v>
      </c>
      <c r="F5" s="59" t="s">
        <v>26</v>
      </c>
      <c r="G5" s="58" t="s">
        <v>28</v>
      </c>
      <c r="H5" s="58" t="s">
        <v>18</v>
      </c>
      <c r="I5" s="32">
        <v>8.6</v>
      </c>
      <c r="J5" s="19"/>
      <c r="K5" s="25">
        <f t="shared" si="0"/>
        <v>0</v>
      </c>
      <c r="L5" s="26" t="str">
        <f t="shared" si="1"/>
        <v>OK</v>
      </c>
      <c r="M5" s="49"/>
      <c r="N5" s="49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101">
        <v>10</v>
      </c>
      <c r="B6" s="50">
        <v>20</v>
      </c>
      <c r="C6" s="110" t="s">
        <v>36</v>
      </c>
      <c r="D6" s="51" t="s">
        <v>39</v>
      </c>
      <c r="E6" s="52" t="s">
        <v>37</v>
      </c>
      <c r="F6" s="53" t="s">
        <v>26</v>
      </c>
      <c r="G6" s="52" t="s">
        <v>27</v>
      </c>
      <c r="H6" s="52" t="s">
        <v>18</v>
      </c>
      <c r="I6" s="54">
        <v>257.3</v>
      </c>
      <c r="J6" s="19"/>
      <c r="K6" s="25">
        <f t="shared" si="0"/>
        <v>0</v>
      </c>
      <c r="L6" s="26" t="str">
        <f t="shared" si="1"/>
        <v>OK</v>
      </c>
      <c r="M6" s="49"/>
      <c r="N6" s="49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102"/>
      <c r="B7" s="50">
        <v>21</v>
      </c>
      <c r="C7" s="111"/>
      <c r="D7" s="55" t="s">
        <v>16</v>
      </c>
      <c r="E7" s="52" t="s">
        <v>40</v>
      </c>
      <c r="F7" s="53" t="s">
        <v>26</v>
      </c>
      <c r="G7" s="52" t="s">
        <v>28</v>
      </c>
      <c r="H7" s="52" t="s">
        <v>18</v>
      </c>
      <c r="I7" s="54">
        <v>0.75</v>
      </c>
      <c r="J7" s="19"/>
      <c r="K7" s="25">
        <f t="shared" si="0"/>
        <v>0</v>
      </c>
      <c r="L7" s="26" t="str">
        <f t="shared" si="1"/>
        <v>OK</v>
      </c>
      <c r="M7" s="49"/>
      <c r="N7" s="49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6">
        <v>11</v>
      </c>
      <c r="B8" s="35">
        <v>22</v>
      </c>
      <c r="C8" s="61" t="s">
        <v>36</v>
      </c>
      <c r="D8" s="40" t="s">
        <v>30</v>
      </c>
      <c r="E8" s="21" t="s">
        <v>37</v>
      </c>
      <c r="F8" s="39" t="s">
        <v>26</v>
      </c>
      <c r="G8" s="21" t="s">
        <v>27</v>
      </c>
      <c r="H8" s="21" t="s">
        <v>18</v>
      </c>
      <c r="I8" s="32">
        <v>379.8</v>
      </c>
      <c r="J8" s="19"/>
      <c r="K8" s="25">
        <f t="shared" si="0"/>
        <v>0</v>
      </c>
      <c r="L8" s="26" t="str">
        <f t="shared" si="1"/>
        <v>OK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8">
        <f>SUMPRODUCT(I4:I8,M4:M8)</f>
        <v>0</v>
      </c>
      <c r="N9" s="48">
        <f>SUMPRODUCT(I4:I8,N4:N8)</f>
        <v>0</v>
      </c>
    </row>
    <row r="10" spans="1:24" x14ac:dyDescent="0.25">
      <c r="D10" s="3"/>
    </row>
  </sheetData>
  <mergeCells count="20">
    <mergeCell ref="A6:A7"/>
    <mergeCell ref="C6:C7"/>
    <mergeCell ref="U1:U2"/>
    <mergeCell ref="A2:L2"/>
    <mergeCell ref="O1:O2"/>
    <mergeCell ref="P1:P2"/>
    <mergeCell ref="Q1:Q2"/>
    <mergeCell ref="R1:R2"/>
    <mergeCell ref="S1:S2"/>
    <mergeCell ref="T1:T2"/>
    <mergeCell ref="A1:C1"/>
    <mergeCell ref="D1:I1"/>
    <mergeCell ref="J1:L1"/>
    <mergeCell ref="M1:M2"/>
    <mergeCell ref="N1:N2"/>
    <mergeCell ref="X1:X2"/>
    <mergeCell ref="V1:V2"/>
    <mergeCell ref="W1:W2"/>
    <mergeCell ref="A4:A5"/>
    <mergeCell ref="C4:C5"/>
  </mergeCells>
  <conditionalFormatting sqref="M4:X7">
    <cfRule type="cellIs" dxfId="23" priority="1" stopIfTrue="1" operator="greaterThan">
      <formula>0</formula>
    </cfRule>
    <cfRule type="cellIs" dxfId="22" priority="2" stopIfTrue="1" operator="greaterThan">
      <formula>0</formula>
    </cfRule>
    <cfRule type="cellIs" dxfId="21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6"/>
  <sheetViews>
    <sheetView zoomScale="80" zoomScaleNormal="80" workbookViewId="0">
      <selection activeCell="M12" sqref="M12"/>
    </sheetView>
  </sheetViews>
  <sheetFormatPr defaultColWidth="9.7109375" defaultRowHeight="15" x14ac:dyDescent="0.25"/>
  <cols>
    <col min="1" max="1" width="8.140625" style="37" customWidth="1"/>
    <col min="2" max="2" width="5.5703125" style="37" bestFit="1" customWidth="1"/>
    <col min="3" max="3" width="32.85546875" style="27" customWidth="1"/>
    <col min="4" max="4" width="60.28515625" style="37" customWidth="1"/>
    <col min="5" max="5" width="12.42578125" style="37" customWidth="1"/>
    <col min="6" max="6" width="15.140625" style="37" customWidth="1"/>
    <col min="7" max="7" width="16.42578125" style="37" customWidth="1"/>
    <col min="8" max="8" width="16.7109375" style="37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46.5" customHeight="1" x14ac:dyDescent="0.25">
      <c r="A1" s="95" t="s">
        <v>41</v>
      </c>
      <c r="B1" s="95"/>
      <c r="C1" s="95"/>
      <c r="D1" s="95" t="s">
        <v>44</v>
      </c>
      <c r="E1" s="95"/>
      <c r="F1" s="95"/>
      <c r="G1" s="95"/>
      <c r="H1" s="95"/>
      <c r="I1" s="95"/>
      <c r="J1" s="95" t="s">
        <v>42</v>
      </c>
      <c r="K1" s="95"/>
      <c r="L1" s="95"/>
      <c r="M1" s="94" t="s">
        <v>43</v>
      </c>
      <c r="N1" s="94" t="s">
        <v>43</v>
      </c>
      <c r="O1" s="94" t="s">
        <v>43</v>
      </c>
      <c r="P1" s="94" t="s">
        <v>43</v>
      </c>
      <c r="Q1" s="94" t="s">
        <v>43</v>
      </c>
      <c r="R1" s="94" t="s">
        <v>43</v>
      </c>
      <c r="S1" s="94" t="s">
        <v>43</v>
      </c>
      <c r="T1" s="94" t="s">
        <v>43</v>
      </c>
      <c r="U1" s="94" t="s">
        <v>43</v>
      </c>
      <c r="V1" s="94" t="s">
        <v>43</v>
      </c>
      <c r="W1" s="94" t="s">
        <v>43</v>
      </c>
      <c r="X1" s="94" t="s">
        <v>43</v>
      </c>
    </row>
    <row r="2" spans="1:24" ht="26.25" customHeight="1" x14ac:dyDescent="0.25">
      <c r="A2" s="95" t="s">
        <v>19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</row>
    <row r="3" spans="1:24" s="3" customFormat="1" ht="30" x14ac:dyDescent="0.2">
      <c r="A3" s="41" t="s">
        <v>1</v>
      </c>
      <c r="B3" s="41" t="s">
        <v>20</v>
      </c>
      <c r="C3" s="41" t="s">
        <v>21</v>
      </c>
      <c r="D3" s="42" t="s">
        <v>22</v>
      </c>
      <c r="E3" s="41" t="s">
        <v>5</v>
      </c>
      <c r="F3" s="41" t="s">
        <v>23</v>
      </c>
      <c r="G3" s="41" t="s">
        <v>24</v>
      </c>
      <c r="H3" s="41" t="s">
        <v>25</v>
      </c>
      <c r="I3" s="43" t="s">
        <v>3</v>
      </c>
      <c r="J3" s="44" t="s">
        <v>7</v>
      </c>
      <c r="K3" s="45" t="s">
        <v>0</v>
      </c>
      <c r="L3" s="46" t="s">
        <v>4</v>
      </c>
      <c r="M3" s="36" t="s">
        <v>2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78.75" x14ac:dyDescent="0.25">
      <c r="A4" s="96">
        <v>1</v>
      </c>
      <c r="B4" s="35">
        <v>1</v>
      </c>
      <c r="C4" s="98" t="s">
        <v>45</v>
      </c>
      <c r="D4" s="67" t="s">
        <v>47</v>
      </c>
      <c r="E4" s="68" t="s">
        <v>46</v>
      </c>
      <c r="F4" s="59" t="s">
        <v>26</v>
      </c>
      <c r="G4" s="58" t="s">
        <v>51</v>
      </c>
      <c r="H4" s="58" t="s">
        <v>52</v>
      </c>
      <c r="I4" s="32">
        <v>410.15</v>
      </c>
      <c r="J4" s="19">
        <v>13</v>
      </c>
      <c r="K4" s="25">
        <f t="shared" ref="K4:K13" si="0">J4-(SUM(M4:X4))</f>
        <v>13</v>
      </c>
      <c r="L4" s="26" t="str">
        <f t="shared" ref="L4:L14" si="1">IF(K4&lt;0,"ATENÇÃO","OK")</f>
        <v>OK</v>
      </c>
      <c r="M4" s="66"/>
      <c r="N4" s="66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94.5" x14ac:dyDescent="0.25">
      <c r="A5" s="97"/>
      <c r="B5" s="35">
        <v>2</v>
      </c>
      <c r="C5" s="99"/>
      <c r="D5" s="67" t="s">
        <v>48</v>
      </c>
      <c r="E5" s="68" t="s">
        <v>46</v>
      </c>
      <c r="F5" s="59" t="s">
        <v>26</v>
      </c>
      <c r="G5" s="58" t="s">
        <v>51</v>
      </c>
      <c r="H5" s="58" t="s">
        <v>52</v>
      </c>
      <c r="I5" s="32">
        <v>438.43</v>
      </c>
      <c r="J5" s="19">
        <v>16</v>
      </c>
      <c r="K5" s="25">
        <f t="shared" si="0"/>
        <v>16</v>
      </c>
      <c r="L5" s="26" t="str">
        <f t="shared" si="1"/>
        <v>OK</v>
      </c>
      <c r="M5" s="66"/>
      <c r="N5" s="66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63" x14ac:dyDescent="0.25">
      <c r="A6" s="97"/>
      <c r="B6" s="35">
        <v>3</v>
      </c>
      <c r="C6" s="99"/>
      <c r="D6" s="67" t="s">
        <v>49</v>
      </c>
      <c r="E6" s="68" t="s">
        <v>46</v>
      </c>
      <c r="F6" s="59" t="s">
        <v>26</v>
      </c>
      <c r="G6" s="58" t="s">
        <v>51</v>
      </c>
      <c r="H6" s="58" t="s">
        <v>52</v>
      </c>
      <c r="I6" s="32">
        <v>398.54</v>
      </c>
      <c r="J6" s="19">
        <v>12</v>
      </c>
      <c r="K6" s="25">
        <f t="shared" si="0"/>
        <v>12</v>
      </c>
      <c r="L6" s="26" t="str">
        <f t="shared" si="1"/>
        <v>OK</v>
      </c>
      <c r="M6" s="66"/>
      <c r="N6" s="66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63" x14ac:dyDescent="0.25">
      <c r="A7" s="97"/>
      <c r="B7" s="35">
        <v>4</v>
      </c>
      <c r="C7" s="100"/>
      <c r="D7" s="67" t="s">
        <v>50</v>
      </c>
      <c r="E7" s="68" t="s">
        <v>46</v>
      </c>
      <c r="F7" s="69" t="s">
        <v>26</v>
      </c>
      <c r="G7" s="70" t="s">
        <v>51</v>
      </c>
      <c r="H7" s="70" t="s">
        <v>52</v>
      </c>
      <c r="I7" s="32">
        <v>456.84</v>
      </c>
      <c r="J7" s="19">
        <v>10</v>
      </c>
      <c r="K7" s="25">
        <f t="shared" si="0"/>
        <v>10</v>
      </c>
      <c r="L7" s="26" t="str">
        <f t="shared" si="1"/>
        <v>OK</v>
      </c>
      <c r="M7" s="66"/>
      <c r="N7" s="66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30.75" customHeight="1" x14ac:dyDescent="0.25">
      <c r="A8" s="104">
        <v>5</v>
      </c>
      <c r="B8" s="50">
        <v>8</v>
      </c>
      <c r="C8" s="106" t="s">
        <v>53</v>
      </c>
      <c r="D8" s="71" t="s">
        <v>54</v>
      </c>
      <c r="E8" s="52" t="s">
        <v>37</v>
      </c>
      <c r="F8" s="53" t="s">
        <v>26</v>
      </c>
      <c r="G8" s="52" t="s">
        <v>55</v>
      </c>
      <c r="H8" s="52" t="s">
        <v>52</v>
      </c>
      <c r="I8" s="54">
        <v>344</v>
      </c>
      <c r="J8" s="19">
        <v>4</v>
      </c>
      <c r="K8" s="25">
        <f t="shared" si="0"/>
        <v>4</v>
      </c>
      <c r="L8" s="26" t="str">
        <f t="shared" si="1"/>
        <v>OK</v>
      </c>
      <c r="M8" s="66"/>
      <c r="N8" s="66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ht="33" customHeight="1" x14ac:dyDescent="0.25">
      <c r="A9" s="102"/>
      <c r="B9" s="50">
        <v>9</v>
      </c>
      <c r="C9" s="107"/>
      <c r="D9" s="71" t="s">
        <v>56</v>
      </c>
      <c r="E9" s="52" t="s">
        <v>5</v>
      </c>
      <c r="F9" s="53" t="s">
        <v>26</v>
      </c>
      <c r="G9" s="52" t="s">
        <v>57</v>
      </c>
      <c r="H9" s="52" t="s">
        <v>52</v>
      </c>
      <c r="I9" s="54">
        <v>2.95</v>
      </c>
      <c r="J9" s="19">
        <v>4000</v>
      </c>
      <c r="K9" s="25">
        <f t="shared" si="0"/>
        <v>4000</v>
      </c>
      <c r="L9" s="26" t="str">
        <f t="shared" si="1"/>
        <v>OK</v>
      </c>
      <c r="M9" s="66"/>
      <c r="N9" s="66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ht="33" customHeight="1" x14ac:dyDescent="0.25">
      <c r="A10" s="105">
        <v>6</v>
      </c>
      <c r="B10" s="35">
        <v>10</v>
      </c>
      <c r="C10" s="108" t="s">
        <v>53</v>
      </c>
      <c r="D10" s="73" t="s">
        <v>29</v>
      </c>
      <c r="E10" s="21" t="s">
        <v>37</v>
      </c>
      <c r="F10" s="39" t="s">
        <v>26</v>
      </c>
      <c r="G10" s="21" t="s">
        <v>55</v>
      </c>
      <c r="H10" s="21" t="s">
        <v>18</v>
      </c>
      <c r="I10" s="32">
        <v>284</v>
      </c>
      <c r="J10" s="19">
        <v>12</v>
      </c>
      <c r="K10" s="25">
        <f t="shared" si="0"/>
        <v>12</v>
      </c>
      <c r="L10" s="26" t="str">
        <f t="shared" si="1"/>
        <v>OK</v>
      </c>
      <c r="M10" s="66"/>
      <c r="N10" s="66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4" ht="39" customHeight="1" x14ac:dyDescent="0.25">
      <c r="A11" s="97"/>
      <c r="B11" s="35">
        <v>11</v>
      </c>
      <c r="C11" s="109"/>
      <c r="D11" s="74" t="s">
        <v>38</v>
      </c>
      <c r="E11" s="21" t="s">
        <v>17</v>
      </c>
      <c r="F11" s="39" t="s">
        <v>26</v>
      </c>
      <c r="G11" s="21" t="s">
        <v>58</v>
      </c>
      <c r="H11" s="21" t="s">
        <v>18</v>
      </c>
      <c r="I11" s="32">
        <v>8</v>
      </c>
      <c r="J11" s="19">
        <v>700</v>
      </c>
      <c r="K11" s="25">
        <f t="shared" si="0"/>
        <v>700</v>
      </c>
      <c r="L11" s="26" t="str">
        <f t="shared" si="1"/>
        <v>OK</v>
      </c>
      <c r="M11" s="66"/>
      <c r="N11" s="66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ht="45.75" customHeight="1" x14ac:dyDescent="0.25">
      <c r="A12" s="101">
        <v>7</v>
      </c>
      <c r="B12" s="50">
        <v>12</v>
      </c>
      <c r="C12" s="103" t="s">
        <v>53</v>
      </c>
      <c r="D12" s="71" t="s">
        <v>39</v>
      </c>
      <c r="E12" s="52" t="s">
        <v>37</v>
      </c>
      <c r="F12" s="53" t="s">
        <v>26</v>
      </c>
      <c r="G12" s="52" t="s">
        <v>59</v>
      </c>
      <c r="H12" s="52" t="s">
        <v>18</v>
      </c>
      <c r="I12" s="54">
        <v>211</v>
      </c>
      <c r="J12" s="19"/>
      <c r="K12" s="25">
        <f t="shared" si="0"/>
        <v>0</v>
      </c>
      <c r="L12" s="26" t="str">
        <f t="shared" si="1"/>
        <v>OK</v>
      </c>
      <c r="M12" s="66"/>
      <c r="N12" s="66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ht="42" customHeight="1" x14ac:dyDescent="0.25">
      <c r="A13" s="102"/>
      <c r="B13" s="50">
        <v>13</v>
      </c>
      <c r="C13" s="103"/>
      <c r="D13" s="75" t="s">
        <v>16</v>
      </c>
      <c r="E13" s="52" t="s">
        <v>40</v>
      </c>
      <c r="F13" s="53" t="s">
        <v>26</v>
      </c>
      <c r="G13" s="52" t="s">
        <v>59</v>
      </c>
      <c r="H13" s="52" t="s">
        <v>18</v>
      </c>
      <c r="I13" s="54">
        <v>1.98</v>
      </c>
      <c r="J13" s="19"/>
      <c r="K13" s="25">
        <f t="shared" si="0"/>
        <v>0</v>
      </c>
      <c r="L13" s="26" t="str">
        <f t="shared" si="1"/>
        <v>OK</v>
      </c>
      <c r="M13" s="66"/>
      <c r="N13" s="66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ht="63" customHeight="1" x14ac:dyDescent="0.25">
      <c r="A14" s="56">
        <v>8</v>
      </c>
      <c r="B14" s="35">
        <v>14</v>
      </c>
      <c r="C14" s="72" t="s">
        <v>53</v>
      </c>
      <c r="D14" s="74" t="s">
        <v>30</v>
      </c>
      <c r="E14" s="21" t="s">
        <v>37</v>
      </c>
      <c r="F14" s="39" t="s">
        <v>26</v>
      </c>
      <c r="G14" s="21" t="s">
        <v>55</v>
      </c>
      <c r="H14" s="21" t="s">
        <v>18</v>
      </c>
      <c r="I14" s="32">
        <v>202</v>
      </c>
      <c r="J14" s="19"/>
      <c r="K14" s="25">
        <f t="shared" ref="K14" si="2">J14-(SUM(M14:X14))</f>
        <v>0</v>
      </c>
      <c r="L14" s="26" t="str">
        <f t="shared" si="1"/>
        <v>OK</v>
      </c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</row>
    <row r="15" spans="1:24" x14ac:dyDescent="0.25">
      <c r="D15" s="3"/>
      <c r="M15" s="48">
        <f>SUMPRODUCT(I4:I14,M4:M14)</f>
        <v>0</v>
      </c>
      <c r="N15" s="48">
        <f>SUMPRODUCT(I4:I14,N4:N14)</f>
        <v>0</v>
      </c>
    </row>
    <row r="16" spans="1:24" x14ac:dyDescent="0.25">
      <c r="D16" s="3"/>
    </row>
  </sheetData>
  <mergeCells count="24">
    <mergeCell ref="A8:A9"/>
    <mergeCell ref="C8:C9"/>
    <mergeCell ref="A10:A11"/>
    <mergeCell ref="C10:C11"/>
    <mergeCell ref="A12:A13"/>
    <mergeCell ref="C12:C13"/>
    <mergeCell ref="X1:X2"/>
    <mergeCell ref="J1:L1"/>
    <mergeCell ref="U1:U2"/>
    <mergeCell ref="V1:V2"/>
    <mergeCell ref="W1:W2"/>
    <mergeCell ref="A2:L2"/>
    <mergeCell ref="S1:S2"/>
    <mergeCell ref="T1:T2"/>
    <mergeCell ref="P1:P2"/>
    <mergeCell ref="Q1:Q2"/>
    <mergeCell ref="R1:R2"/>
    <mergeCell ref="N1:N2"/>
    <mergeCell ref="A4:A7"/>
    <mergeCell ref="C4:C7"/>
    <mergeCell ref="O1:O2"/>
    <mergeCell ref="A1:C1"/>
    <mergeCell ref="M1:M2"/>
    <mergeCell ref="D1:I1"/>
  </mergeCells>
  <conditionalFormatting sqref="M4:X13">
    <cfRule type="cellIs" dxfId="20" priority="1" stopIfTrue="1" operator="greaterThan">
      <formula>0</formula>
    </cfRule>
    <cfRule type="cellIs" dxfId="19" priority="2" stopIfTrue="1" operator="greaterThan">
      <formula>0</formula>
    </cfRule>
    <cfRule type="cellIs" dxfId="18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0"/>
  <sheetViews>
    <sheetView zoomScale="80" zoomScaleNormal="80" workbookViewId="0">
      <selection activeCell="D19" sqref="D19"/>
    </sheetView>
  </sheetViews>
  <sheetFormatPr defaultColWidth="9.7109375" defaultRowHeight="15" x14ac:dyDescent="0.25"/>
  <cols>
    <col min="1" max="1" width="8.140625" style="37" customWidth="1"/>
    <col min="2" max="2" width="5.5703125" style="37" bestFit="1" customWidth="1"/>
    <col min="3" max="3" width="30" style="27" customWidth="1"/>
    <col min="4" max="4" width="60.28515625" style="37" customWidth="1"/>
    <col min="5" max="5" width="12.42578125" style="37" customWidth="1"/>
    <col min="6" max="6" width="15.140625" style="37" customWidth="1"/>
    <col min="7" max="7" width="16.42578125" style="37" customWidth="1"/>
    <col min="8" max="8" width="16.7109375" style="37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95" t="s">
        <v>32</v>
      </c>
      <c r="B1" s="95"/>
      <c r="C1" s="95"/>
      <c r="D1" s="95" t="s">
        <v>33</v>
      </c>
      <c r="E1" s="95"/>
      <c r="F1" s="95"/>
      <c r="G1" s="95"/>
      <c r="H1" s="95"/>
      <c r="I1" s="95"/>
      <c r="J1" s="95" t="s">
        <v>34</v>
      </c>
      <c r="K1" s="95"/>
      <c r="L1" s="95"/>
      <c r="M1" s="94" t="s">
        <v>35</v>
      </c>
      <c r="N1" s="112" t="s">
        <v>31</v>
      </c>
      <c r="O1" s="112" t="s">
        <v>31</v>
      </c>
      <c r="P1" s="112" t="s">
        <v>31</v>
      </c>
      <c r="Q1" s="112" t="s">
        <v>31</v>
      </c>
      <c r="R1" s="112" t="s">
        <v>31</v>
      </c>
      <c r="S1" s="112" t="s">
        <v>31</v>
      </c>
      <c r="T1" s="112" t="s">
        <v>31</v>
      </c>
      <c r="U1" s="112" t="s">
        <v>31</v>
      </c>
      <c r="V1" s="112" t="s">
        <v>31</v>
      </c>
      <c r="W1" s="112" t="s">
        <v>31</v>
      </c>
      <c r="X1" s="112" t="s">
        <v>31</v>
      </c>
    </row>
    <row r="2" spans="1:24" ht="26.25" customHeight="1" x14ac:dyDescent="0.25">
      <c r="A2" s="95" t="s">
        <v>19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4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</row>
    <row r="3" spans="1:24" s="3" customFormat="1" ht="30" x14ac:dyDescent="0.2">
      <c r="A3" s="41" t="s">
        <v>1</v>
      </c>
      <c r="B3" s="41" t="s">
        <v>20</v>
      </c>
      <c r="C3" s="41" t="s">
        <v>21</v>
      </c>
      <c r="D3" s="42" t="s">
        <v>22</v>
      </c>
      <c r="E3" s="41" t="s">
        <v>5</v>
      </c>
      <c r="F3" s="41" t="s">
        <v>23</v>
      </c>
      <c r="G3" s="41" t="s">
        <v>24</v>
      </c>
      <c r="H3" s="41" t="s">
        <v>25</v>
      </c>
      <c r="I3" s="43" t="s">
        <v>3</v>
      </c>
      <c r="J3" s="44" t="s">
        <v>7</v>
      </c>
      <c r="K3" s="45" t="s">
        <v>0</v>
      </c>
      <c r="L3" s="46" t="s">
        <v>4</v>
      </c>
      <c r="M3" s="36" t="s">
        <v>2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96">
        <v>9</v>
      </c>
      <c r="B4" s="35">
        <v>18</v>
      </c>
      <c r="C4" s="98" t="s">
        <v>36</v>
      </c>
      <c r="D4" s="57" t="s">
        <v>29</v>
      </c>
      <c r="E4" s="58" t="s">
        <v>37</v>
      </c>
      <c r="F4" s="59" t="s">
        <v>26</v>
      </c>
      <c r="G4" s="58" t="s">
        <v>27</v>
      </c>
      <c r="H4" s="58" t="s">
        <v>18</v>
      </c>
      <c r="I4" s="32">
        <v>314.77</v>
      </c>
      <c r="J4" s="19"/>
      <c r="K4" s="25">
        <f t="shared" ref="K4:K8" si="0">J4-(SUM(M4:X4))</f>
        <v>0</v>
      </c>
      <c r="L4" s="26" t="str">
        <f t="shared" ref="L4:L8" si="1">IF(K4&lt;0,"ATENÇÃO","OK")</f>
        <v>OK</v>
      </c>
      <c r="M4" s="49"/>
      <c r="N4" s="49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97"/>
      <c r="B5" s="35">
        <v>19</v>
      </c>
      <c r="C5" s="100"/>
      <c r="D5" s="57" t="s">
        <v>38</v>
      </c>
      <c r="E5" s="58" t="s">
        <v>17</v>
      </c>
      <c r="F5" s="59" t="s">
        <v>26</v>
      </c>
      <c r="G5" s="58" t="s">
        <v>28</v>
      </c>
      <c r="H5" s="58" t="s">
        <v>18</v>
      </c>
      <c r="I5" s="32">
        <v>8.6</v>
      </c>
      <c r="J5" s="19"/>
      <c r="K5" s="25">
        <f t="shared" si="0"/>
        <v>0</v>
      </c>
      <c r="L5" s="26" t="str">
        <f t="shared" si="1"/>
        <v>OK</v>
      </c>
      <c r="M5" s="49"/>
      <c r="N5" s="49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101">
        <v>10</v>
      </c>
      <c r="B6" s="50">
        <v>20</v>
      </c>
      <c r="C6" s="110" t="s">
        <v>36</v>
      </c>
      <c r="D6" s="51" t="s">
        <v>39</v>
      </c>
      <c r="E6" s="52" t="s">
        <v>37</v>
      </c>
      <c r="F6" s="53" t="s">
        <v>26</v>
      </c>
      <c r="G6" s="52" t="s">
        <v>27</v>
      </c>
      <c r="H6" s="52" t="s">
        <v>18</v>
      </c>
      <c r="I6" s="54">
        <v>257.3</v>
      </c>
      <c r="J6" s="19"/>
      <c r="K6" s="25">
        <f t="shared" si="0"/>
        <v>0</v>
      </c>
      <c r="L6" s="26" t="str">
        <f t="shared" si="1"/>
        <v>OK</v>
      </c>
      <c r="M6" s="49"/>
      <c r="N6" s="49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102"/>
      <c r="B7" s="50">
        <v>21</v>
      </c>
      <c r="C7" s="111"/>
      <c r="D7" s="55" t="s">
        <v>16</v>
      </c>
      <c r="E7" s="52" t="s">
        <v>40</v>
      </c>
      <c r="F7" s="53" t="s">
        <v>26</v>
      </c>
      <c r="G7" s="52" t="s">
        <v>28</v>
      </c>
      <c r="H7" s="52" t="s">
        <v>18</v>
      </c>
      <c r="I7" s="54">
        <v>0.75</v>
      </c>
      <c r="J7" s="19"/>
      <c r="K7" s="25">
        <f t="shared" si="0"/>
        <v>0</v>
      </c>
      <c r="L7" s="26" t="str">
        <f t="shared" si="1"/>
        <v>OK</v>
      </c>
      <c r="M7" s="49"/>
      <c r="N7" s="49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6">
        <v>11</v>
      </c>
      <c r="B8" s="35">
        <v>22</v>
      </c>
      <c r="C8" s="61" t="s">
        <v>36</v>
      </c>
      <c r="D8" s="40" t="s">
        <v>30</v>
      </c>
      <c r="E8" s="21" t="s">
        <v>37</v>
      </c>
      <c r="F8" s="39" t="s">
        <v>26</v>
      </c>
      <c r="G8" s="21" t="s">
        <v>27</v>
      </c>
      <c r="H8" s="21" t="s">
        <v>18</v>
      </c>
      <c r="I8" s="32">
        <v>379.8</v>
      </c>
      <c r="J8" s="19"/>
      <c r="K8" s="25">
        <f t="shared" si="0"/>
        <v>0</v>
      </c>
      <c r="L8" s="26" t="str">
        <f t="shared" si="1"/>
        <v>OK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8">
        <f>SUMPRODUCT(I4:I8,M4:M8)</f>
        <v>0</v>
      </c>
      <c r="N9" s="48">
        <f>SUMPRODUCT(I4:I8,N4:N8)</f>
        <v>0</v>
      </c>
    </row>
    <row r="10" spans="1:24" x14ac:dyDescent="0.25">
      <c r="D10" s="3"/>
    </row>
  </sheetData>
  <mergeCells count="20">
    <mergeCell ref="A4:A5"/>
    <mergeCell ref="C4:C5"/>
    <mergeCell ref="A6:A7"/>
    <mergeCell ref="C6:C7"/>
    <mergeCell ref="D1:I1"/>
    <mergeCell ref="J1:L1"/>
    <mergeCell ref="W1:W2"/>
    <mergeCell ref="X1:X2"/>
    <mergeCell ref="A2:L2"/>
    <mergeCell ref="A1:C1"/>
    <mergeCell ref="V1:V2"/>
    <mergeCell ref="S1:S2"/>
    <mergeCell ref="T1:T2"/>
    <mergeCell ref="U1:U2"/>
    <mergeCell ref="M1:M2"/>
    <mergeCell ref="N1:N2"/>
    <mergeCell ref="O1:O2"/>
    <mergeCell ref="P1:P2"/>
    <mergeCell ref="Q1:Q2"/>
    <mergeCell ref="R1:R2"/>
  </mergeCells>
  <conditionalFormatting sqref="M4:X7">
    <cfRule type="cellIs" dxfId="17" priority="1" stopIfTrue="1" operator="greaterThan">
      <formula>0</formula>
    </cfRule>
    <cfRule type="cellIs" dxfId="16" priority="2" stopIfTrue="1" operator="greaterThan">
      <formula>0</formula>
    </cfRule>
    <cfRule type="cellIs" dxfId="15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6"/>
  <sheetViews>
    <sheetView topLeftCell="A10" zoomScale="80" zoomScaleNormal="80" workbookViewId="0">
      <selection activeCell="O23" sqref="O23"/>
    </sheetView>
  </sheetViews>
  <sheetFormatPr defaultColWidth="9.7109375" defaultRowHeight="15" x14ac:dyDescent="0.25"/>
  <cols>
    <col min="1" max="1" width="8.140625" style="37" customWidth="1"/>
    <col min="2" max="2" width="5.5703125" style="37" bestFit="1" customWidth="1"/>
    <col min="3" max="3" width="32.85546875" style="27" customWidth="1"/>
    <col min="4" max="4" width="60.28515625" style="37" customWidth="1"/>
    <col min="5" max="5" width="12.42578125" style="37" customWidth="1"/>
    <col min="6" max="6" width="15.140625" style="37" customWidth="1"/>
    <col min="7" max="7" width="16.42578125" style="37" customWidth="1"/>
    <col min="8" max="8" width="16.7109375" style="37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46.5" customHeight="1" x14ac:dyDescent="0.25">
      <c r="A1" s="95" t="s">
        <v>41</v>
      </c>
      <c r="B1" s="95"/>
      <c r="C1" s="95"/>
      <c r="D1" s="95" t="s">
        <v>44</v>
      </c>
      <c r="E1" s="95"/>
      <c r="F1" s="95"/>
      <c r="G1" s="95"/>
      <c r="H1" s="95"/>
      <c r="I1" s="95"/>
      <c r="J1" s="95" t="s">
        <v>42</v>
      </c>
      <c r="K1" s="95"/>
      <c r="L1" s="95"/>
      <c r="M1" s="94" t="s">
        <v>63</v>
      </c>
      <c r="N1" s="94" t="s">
        <v>64</v>
      </c>
      <c r="O1" s="94" t="s">
        <v>65</v>
      </c>
      <c r="P1" s="94" t="s">
        <v>66</v>
      </c>
      <c r="Q1" s="94" t="s">
        <v>67</v>
      </c>
      <c r="R1" s="94" t="s">
        <v>43</v>
      </c>
      <c r="S1" s="94" t="s">
        <v>43</v>
      </c>
      <c r="T1" s="94" t="s">
        <v>43</v>
      </c>
      <c r="U1" s="94" t="s">
        <v>43</v>
      </c>
      <c r="V1" s="94" t="s">
        <v>43</v>
      </c>
      <c r="W1" s="94" t="s">
        <v>43</v>
      </c>
      <c r="X1" s="94" t="s">
        <v>43</v>
      </c>
    </row>
    <row r="2" spans="1:24" ht="26.25" customHeight="1" x14ac:dyDescent="0.25">
      <c r="A2" s="95" t="s">
        <v>19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</row>
    <row r="3" spans="1:24" s="3" customFormat="1" ht="30" x14ac:dyDescent="0.2">
      <c r="A3" s="41" t="s">
        <v>1</v>
      </c>
      <c r="B3" s="41" t="s">
        <v>20</v>
      </c>
      <c r="C3" s="41" t="s">
        <v>21</v>
      </c>
      <c r="D3" s="42" t="s">
        <v>22</v>
      </c>
      <c r="E3" s="41" t="s">
        <v>5</v>
      </c>
      <c r="F3" s="41" t="s">
        <v>23</v>
      </c>
      <c r="G3" s="41" t="s">
        <v>24</v>
      </c>
      <c r="H3" s="41" t="s">
        <v>25</v>
      </c>
      <c r="I3" s="43" t="s">
        <v>3</v>
      </c>
      <c r="J3" s="44" t="s">
        <v>7</v>
      </c>
      <c r="K3" s="45" t="s">
        <v>0</v>
      </c>
      <c r="L3" s="46" t="s">
        <v>4</v>
      </c>
      <c r="M3" s="86">
        <v>44966</v>
      </c>
      <c r="N3" s="86">
        <v>45042</v>
      </c>
      <c r="O3" s="86">
        <v>45042</v>
      </c>
      <c r="P3" s="86">
        <v>45057</v>
      </c>
      <c r="Q3" s="83" t="s">
        <v>68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78.75" x14ac:dyDescent="0.25">
      <c r="A4" s="96">
        <v>1</v>
      </c>
      <c r="B4" s="35">
        <v>1</v>
      </c>
      <c r="C4" s="98" t="s">
        <v>45</v>
      </c>
      <c r="D4" s="67" t="s">
        <v>47</v>
      </c>
      <c r="E4" s="68" t="s">
        <v>46</v>
      </c>
      <c r="F4" s="59" t="s">
        <v>26</v>
      </c>
      <c r="G4" s="58" t="s">
        <v>51</v>
      </c>
      <c r="H4" s="58" t="s">
        <v>52</v>
      </c>
      <c r="I4" s="32">
        <v>410.15</v>
      </c>
      <c r="J4" s="19">
        <v>8</v>
      </c>
      <c r="K4" s="25">
        <f t="shared" ref="K4:K13" si="0">J4-(SUM(M4:X4))</f>
        <v>3</v>
      </c>
      <c r="L4" s="26" t="str">
        <f t="shared" ref="L4:L14" si="1">IF(K4&lt;0,"ATENÇÃO","OK")</f>
        <v>OK</v>
      </c>
      <c r="M4" s="85">
        <v>5</v>
      </c>
      <c r="N4" s="85"/>
      <c r="O4" s="82"/>
      <c r="P4" s="82"/>
      <c r="Q4" s="82"/>
      <c r="R4" s="17"/>
      <c r="S4" s="17"/>
      <c r="T4" s="17"/>
      <c r="U4" s="17"/>
      <c r="V4" s="17"/>
      <c r="W4" s="17"/>
      <c r="X4" s="17"/>
    </row>
    <row r="5" spans="1:24" ht="94.5" x14ac:dyDescent="0.25">
      <c r="A5" s="97"/>
      <c r="B5" s="35">
        <v>2</v>
      </c>
      <c r="C5" s="99"/>
      <c r="D5" s="67" t="s">
        <v>48</v>
      </c>
      <c r="E5" s="68" t="s">
        <v>46</v>
      </c>
      <c r="F5" s="59" t="s">
        <v>26</v>
      </c>
      <c r="G5" s="58" t="s">
        <v>51</v>
      </c>
      <c r="H5" s="58" t="s">
        <v>52</v>
      </c>
      <c r="I5" s="32">
        <v>438.43</v>
      </c>
      <c r="J5" s="19">
        <v>4</v>
      </c>
      <c r="K5" s="25">
        <f t="shared" si="0"/>
        <v>1</v>
      </c>
      <c r="L5" s="26" t="str">
        <f t="shared" si="1"/>
        <v>OK</v>
      </c>
      <c r="M5" s="85">
        <v>3</v>
      </c>
      <c r="N5" s="85"/>
      <c r="O5" s="82"/>
      <c r="P5" s="82"/>
      <c r="Q5" s="82"/>
      <c r="R5" s="17"/>
      <c r="S5" s="17"/>
      <c r="T5" s="17"/>
      <c r="U5" s="17"/>
      <c r="V5" s="17"/>
      <c r="W5" s="17"/>
      <c r="X5" s="17"/>
    </row>
    <row r="6" spans="1:24" ht="63" x14ac:dyDescent="0.25">
      <c r="A6" s="97"/>
      <c r="B6" s="35">
        <v>3</v>
      </c>
      <c r="C6" s="99"/>
      <c r="D6" s="67" t="s">
        <v>49</v>
      </c>
      <c r="E6" s="68" t="s">
        <v>46</v>
      </c>
      <c r="F6" s="59" t="s">
        <v>26</v>
      </c>
      <c r="G6" s="58" t="s">
        <v>51</v>
      </c>
      <c r="H6" s="58" t="s">
        <v>52</v>
      </c>
      <c r="I6" s="32">
        <v>398.54</v>
      </c>
      <c r="J6" s="19">
        <v>2</v>
      </c>
      <c r="K6" s="25">
        <f t="shared" si="0"/>
        <v>0</v>
      </c>
      <c r="L6" s="26" t="str">
        <f t="shared" si="1"/>
        <v>OK</v>
      </c>
      <c r="M6" s="85">
        <v>2</v>
      </c>
      <c r="N6" s="85"/>
      <c r="O6" s="82"/>
      <c r="P6" s="82"/>
      <c r="Q6" s="82"/>
      <c r="R6" s="17"/>
      <c r="S6" s="17"/>
      <c r="T6" s="17"/>
      <c r="U6" s="17"/>
      <c r="V6" s="17"/>
      <c r="W6" s="17"/>
      <c r="X6" s="17"/>
    </row>
    <row r="7" spans="1:24" ht="63" x14ac:dyDescent="0.25">
      <c r="A7" s="97"/>
      <c r="B7" s="35">
        <v>4</v>
      </c>
      <c r="C7" s="100"/>
      <c r="D7" s="67" t="s">
        <v>50</v>
      </c>
      <c r="E7" s="68" t="s">
        <v>46</v>
      </c>
      <c r="F7" s="69" t="s">
        <v>26</v>
      </c>
      <c r="G7" s="70" t="s">
        <v>51</v>
      </c>
      <c r="H7" s="70" t="s">
        <v>52</v>
      </c>
      <c r="I7" s="32">
        <v>456.84</v>
      </c>
      <c r="J7" s="19">
        <v>4</v>
      </c>
      <c r="K7" s="25">
        <f t="shared" si="0"/>
        <v>0</v>
      </c>
      <c r="L7" s="26" t="str">
        <f t="shared" si="1"/>
        <v>OK</v>
      </c>
      <c r="M7" s="85">
        <v>2</v>
      </c>
      <c r="N7" s="85"/>
      <c r="O7" s="82"/>
      <c r="P7" s="82"/>
      <c r="Q7" s="82">
        <v>2</v>
      </c>
      <c r="R7" s="17"/>
      <c r="S7" s="17"/>
      <c r="T7" s="17"/>
      <c r="U7" s="17"/>
      <c r="V7" s="17"/>
      <c r="W7" s="17"/>
      <c r="X7" s="17"/>
    </row>
    <row r="8" spans="1:24" ht="30.75" customHeight="1" x14ac:dyDescent="0.25">
      <c r="A8" s="104">
        <v>5</v>
      </c>
      <c r="B8" s="50">
        <v>8</v>
      </c>
      <c r="C8" s="106" t="s">
        <v>53</v>
      </c>
      <c r="D8" s="71" t="s">
        <v>54</v>
      </c>
      <c r="E8" s="52" t="s">
        <v>37</v>
      </c>
      <c r="F8" s="53" t="s">
        <v>26</v>
      </c>
      <c r="G8" s="52" t="s">
        <v>55</v>
      </c>
      <c r="H8" s="52" t="s">
        <v>52</v>
      </c>
      <c r="I8" s="54">
        <v>344</v>
      </c>
      <c r="J8" s="19">
        <v>4</v>
      </c>
      <c r="K8" s="25">
        <f t="shared" si="0"/>
        <v>3</v>
      </c>
      <c r="L8" s="26" t="str">
        <f t="shared" si="1"/>
        <v>OK</v>
      </c>
      <c r="M8" s="85"/>
      <c r="N8" s="85">
        <v>1</v>
      </c>
      <c r="O8" s="82"/>
      <c r="P8" s="82"/>
      <c r="Q8" s="82"/>
      <c r="R8" s="17"/>
      <c r="S8" s="17"/>
      <c r="T8" s="17"/>
      <c r="U8" s="17"/>
      <c r="V8" s="17"/>
      <c r="W8" s="17"/>
      <c r="X8" s="17"/>
    </row>
    <row r="9" spans="1:24" ht="33" customHeight="1" x14ac:dyDescent="0.25">
      <c r="A9" s="102"/>
      <c r="B9" s="50">
        <v>9</v>
      </c>
      <c r="C9" s="107"/>
      <c r="D9" s="71" t="s">
        <v>56</v>
      </c>
      <c r="E9" s="52" t="s">
        <v>5</v>
      </c>
      <c r="F9" s="53" t="s">
        <v>26</v>
      </c>
      <c r="G9" s="52" t="s">
        <v>57</v>
      </c>
      <c r="H9" s="52" t="s">
        <v>52</v>
      </c>
      <c r="I9" s="54">
        <v>2.95</v>
      </c>
      <c r="J9" s="19">
        <v>2000</v>
      </c>
      <c r="K9" s="25">
        <f t="shared" si="0"/>
        <v>1500</v>
      </c>
      <c r="L9" s="26" t="str">
        <f t="shared" si="1"/>
        <v>OK</v>
      </c>
      <c r="M9" s="85"/>
      <c r="N9" s="85">
        <v>500</v>
      </c>
      <c r="O9" s="82"/>
      <c r="P9" s="82"/>
      <c r="Q9" s="82"/>
      <c r="R9" s="17"/>
      <c r="S9" s="17"/>
      <c r="T9" s="17"/>
      <c r="U9" s="17"/>
      <c r="V9" s="17"/>
      <c r="W9" s="17"/>
      <c r="X9" s="17"/>
    </row>
    <row r="10" spans="1:24" ht="33" customHeight="1" x14ac:dyDescent="0.25">
      <c r="A10" s="105">
        <v>6</v>
      </c>
      <c r="B10" s="35">
        <v>10</v>
      </c>
      <c r="C10" s="108" t="s">
        <v>53</v>
      </c>
      <c r="D10" s="73" t="s">
        <v>29</v>
      </c>
      <c r="E10" s="21" t="s">
        <v>37</v>
      </c>
      <c r="F10" s="39" t="s">
        <v>26</v>
      </c>
      <c r="G10" s="21" t="s">
        <v>55</v>
      </c>
      <c r="H10" s="21" t="s">
        <v>18</v>
      </c>
      <c r="I10" s="32">
        <v>284</v>
      </c>
      <c r="J10" s="19">
        <v>5</v>
      </c>
      <c r="K10" s="25">
        <f t="shared" si="0"/>
        <v>5</v>
      </c>
      <c r="L10" s="26" t="str">
        <f t="shared" si="1"/>
        <v>OK</v>
      </c>
      <c r="M10" s="85"/>
      <c r="N10" s="85"/>
      <c r="O10" s="82"/>
      <c r="P10" s="82"/>
      <c r="Q10" s="82"/>
      <c r="R10" s="17"/>
      <c r="S10" s="17"/>
      <c r="T10" s="17"/>
      <c r="U10" s="17"/>
      <c r="V10" s="17"/>
      <c r="W10" s="17"/>
      <c r="X10" s="17"/>
    </row>
    <row r="11" spans="1:24" ht="39" customHeight="1" x14ac:dyDescent="0.25">
      <c r="A11" s="97"/>
      <c r="B11" s="35">
        <v>11</v>
      </c>
      <c r="C11" s="109"/>
      <c r="D11" s="74" t="s">
        <v>38</v>
      </c>
      <c r="E11" s="21" t="s">
        <v>17</v>
      </c>
      <c r="F11" s="39" t="s">
        <v>26</v>
      </c>
      <c r="G11" s="21" t="s">
        <v>58</v>
      </c>
      <c r="H11" s="21" t="s">
        <v>18</v>
      </c>
      <c r="I11" s="32">
        <v>8</v>
      </c>
      <c r="J11" s="19">
        <v>30</v>
      </c>
      <c r="K11" s="25">
        <f t="shared" si="0"/>
        <v>30</v>
      </c>
      <c r="L11" s="26" t="str">
        <f t="shared" si="1"/>
        <v>OK</v>
      </c>
      <c r="M11" s="85"/>
      <c r="N11" s="85"/>
      <c r="O11" s="82"/>
      <c r="P11" s="82"/>
      <c r="Q11" s="82"/>
      <c r="R11" s="17"/>
      <c r="S11" s="17"/>
      <c r="T11" s="17"/>
      <c r="U11" s="17"/>
      <c r="V11" s="17"/>
      <c r="W11" s="17"/>
      <c r="X11" s="17"/>
    </row>
    <row r="12" spans="1:24" ht="45.75" customHeight="1" x14ac:dyDescent="0.25">
      <c r="A12" s="101">
        <v>7</v>
      </c>
      <c r="B12" s="50">
        <v>12</v>
      </c>
      <c r="C12" s="103" t="s">
        <v>53</v>
      </c>
      <c r="D12" s="71" t="s">
        <v>39</v>
      </c>
      <c r="E12" s="52" t="s">
        <v>37</v>
      </c>
      <c r="F12" s="53" t="s">
        <v>26</v>
      </c>
      <c r="G12" s="52" t="s">
        <v>59</v>
      </c>
      <c r="H12" s="52" t="s">
        <v>18</v>
      </c>
      <c r="I12" s="54">
        <v>211</v>
      </c>
      <c r="J12" s="19">
        <v>12</v>
      </c>
      <c r="K12" s="25">
        <f t="shared" si="0"/>
        <v>11</v>
      </c>
      <c r="L12" s="26" t="str">
        <f t="shared" si="1"/>
        <v>OK</v>
      </c>
      <c r="M12" s="85"/>
      <c r="N12" s="85"/>
      <c r="O12" s="82"/>
      <c r="P12" s="82">
        <v>1</v>
      </c>
      <c r="Q12" s="82"/>
      <c r="R12" s="17"/>
      <c r="S12" s="17"/>
      <c r="T12" s="17"/>
      <c r="U12" s="17"/>
      <c r="V12" s="17"/>
      <c r="W12" s="17"/>
      <c r="X12" s="17"/>
    </row>
    <row r="13" spans="1:24" ht="42" customHeight="1" x14ac:dyDescent="0.25">
      <c r="A13" s="102"/>
      <c r="B13" s="50">
        <v>13</v>
      </c>
      <c r="C13" s="103"/>
      <c r="D13" s="75" t="s">
        <v>16</v>
      </c>
      <c r="E13" s="52" t="s">
        <v>40</v>
      </c>
      <c r="F13" s="53" t="s">
        <v>26</v>
      </c>
      <c r="G13" s="52" t="s">
        <v>59</v>
      </c>
      <c r="H13" s="52" t="s">
        <v>18</v>
      </c>
      <c r="I13" s="54">
        <v>1.98</v>
      </c>
      <c r="J13" s="19">
        <v>6000</v>
      </c>
      <c r="K13" s="25">
        <f t="shared" si="0"/>
        <v>5500</v>
      </c>
      <c r="L13" s="26" t="str">
        <f t="shared" si="1"/>
        <v>OK</v>
      </c>
      <c r="M13" s="85"/>
      <c r="N13" s="85"/>
      <c r="O13" s="82"/>
      <c r="P13" s="82">
        <v>500</v>
      </c>
      <c r="Q13" s="82"/>
      <c r="R13" s="17"/>
      <c r="S13" s="17"/>
      <c r="T13" s="17"/>
      <c r="U13" s="17"/>
      <c r="V13" s="17"/>
      <c r="W13" s="17"/>
      <c r="X13" s="17"/>
    </row>
    <row r="14" spans="1:24" ht="63" customHeight="1" x14ac:dyDescent="0.25">
      <c r="A14" s="56">
        <v>8</v>
      </c>
      <c r="B14" s="35">
        <v>14</v>
      </c>
      <c r="C14" s="72" t="s">
        <v>53</v>
      </c>
      <c r="D14" s="74" t="s">
        <v>30</v>
      </c>
      <c r="E14" s="21" t="s">
        <v>37</v>
      </c>
      <c r="F14" s="39" t="s">
        <v>26</v>
      </c>
      <c r="G14" s="21" t="s">
        <v>55</v>
      </c>
      <c r="H14" s="21" t="s">
        <v>18</v>
      </c>
      <c r="I14" s="32">
        <v>202</v>
      </c>
      <c r="J14" s="19">
        <v>12</v>
      </c>
      <c r="K14" s="25">
        <f t="shared" ref="K14" si="2">J14-(SUM(M14:X14))</f>
        <v>10</v>
      </c>
      <c r="L14" s="26" t="str">
        <f t="shared" si="1"/>
        <v>OK</v>
      </c>
      <c r="M14" s="84"/>
      <c r="N14" s="84"/>
      <c r="O14" s="76">
        <v>2</v>
      </c>
      <c r="P14" s="84"/>
      <c r="Q14" s="84"/>
      <c r="R14" s="65"/>
      <c r="S14" s="65"/>
      <c r="T14" s="65"/>
      <c r="U14" s="65"/>
      <c r="V14" s="65"/>
      <c r="W14" s="65"/>
      <c r="X14" s="65"/>
    </row>
    <row r="15" spans="1:24" x14ac:dyDescent="0.25">
      <c r="D15" s="3"/>
      <c r="M15" s="48">
        <f>SUMPRODUCT(I4:I14,M4:M14)</f>
        <v>5076.8</v>
      </c>
      <c r="N15" s="48">
        <f>SUMPRODUCT(I4:I14,N4:N14)</f>
        <v>1819</v>
      </c>
    </row>
    <row r="16" spans="1:24" x14ac:dyDescent="0.25">
      <c r="D16" s="3"/>
    </row>
  </sheetData>
  <mergeCells count="24">
    <mergeCell ref="A8:A9"/>
    <mergeCell ref="C8:C9"/>
    <mergeCell ref="A10:A11"/>
    <mergeCell ref="C10:C11"/>
    <mergeCell ref="A12:A13"/>
    <mergeCell ref="C12:C13"/>
    <mergeCell ref="X1:X2"/>
    <mergeCell ref="A1:C1"/>
    <mergeCell ref="D1:I1"/>
    <mergeCell ref="J1:L1"/>
    <mergeCell ref="W1:W2"/>
    <mergeCell ref="U1:U2"/>
    <mergeCell ref="V1:V2"/>
    <mergeCell ref="A2:L2"/>
    <mergeCell ref="S1:S2"/>
    <mergeCell ref="T1:T2"/>
    <mergeCell ref="R1:R2"/>
    <mergeCell ref="P1:P2"/>
    <mergeCell ref="Q1:Q2"/>
    <mergeCell ref="A4:A7"/>
    <mergeCell ref="C4:C7"/>
    <mergeCell ref="M1:M2"/>
    <mergeCell ref="N1:N2"/>
    <mergeCell ref="O1:O2"/>
  </mergeCells>
  <conditionalFormatting sqref="M4:X13">
    <cfRule type="cellIs" dxfId="14" priority="1" stopIfTrue="1" operator="greaterThan">
      <formula>0</formula>
    </cfRule>
    <cfRule type="cellIs" dxfId="13" priority="2" stopIfTrue="1" operator="greaterThan">
      <formula>0</formula>
    </cfRule>
    <cfRule type="cellIs" dxfId="12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80FED-09A3-4B10-9A29-AE982AA37227}">
  <dimension ref="A1:X16"/>
  <sheetViews>
    <sheetView zoomScale="84" zoomScaleNormal="84" workbookViewId="0">
      <selection activeCell="O5" sqref="O5"/>
    </sheetView>
  </sheetViews>
  <sheetFormatPr defaultColWidth="9.7109375" defaultRowHeight="15" x14ac:dyDescent="0.25"/>
  <cols>
    <col min="1" max="1" width="8.140625" style="37" customWidth="1"/>
    <col min="2" max="2" width="5.5703125" style="37" bestFit="1" customWidth="1"/>
    <col min="3" max="3" width="32.85546875" style="27" customWidth="1"/>
    <col min="4" max="4" width="60.28515625" style="37" customWidth="1"/>
    <col min="5" max="5" width="12.42578125" style="37" customWidth="1"/>
    <col min="6" max="6" width="15.140625" style="37" customWidth="1"/>
    <col min="7" max="7" width="16.42578125" style="37" customWidth="1"/>
    <col min="8" max="8" width="16.7109375" style="37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46.5" customHeight="1" x14ac:dyDescent="0.25">
      <c r="A1" s="95" t="s">
        <v>41</v>
      </c>
      <c r="B1" s="95"/>
      <c r="C1" s="95"/>
      <c r="D1" s="95" t="s">
        <v>44</v>
      </c>
      <c r="E1" s="95"/>
      <c r="F1" s="95"/>
      <c r="G1" s="95"/>
      <c r="H1" s="95"/>
      <c r="I1" s="95"/>
      <c r="J1" s="95" t="s">
        <v>42</v>
      </c>
      <c r="K1" s="95"/>
      <c r="L1" s="95"/>
      <c r="M1" s="94" t="s">
        <v>43</v>
      </c>
      <c r="N1" s="94" t="s">
        <v>43</v>
      </c>
      <c r="O1" s="94" t="s">
        <v>43</v>
      </c>
      <c r="P1" s="94" t="s">
        <v>43</v>
      </c>
      <c r="Q1" s="94" t="s">
        <v>43</v>
      </c>
      <c r="R1" s="94" t="s">
        <v>43</v>
      </c>
      <c r="S1" s="94" t="s">
        <v>43</v>
      </c>
      <c r="T1" s="94" t="s">
        <v>43</v>
      </c>
      <c r="U1" s="94" t="s">
        <v>43</v>
      </c>
      <c r="V1" s="94" t="s">
        <v>43</v>
      </c>
      <c r="W1" s="94" t="s">
        <v>43</v>
      </c>
      <c r="X1" s="94" t="s">
        <v>43</v>
      </c>
    </row>
    <row r="2" spans="1:24" ht="26.25" customHeight="1" x14ac:dyDescent="0.25">
      <c r="A2" s="95" t="s">
        <v>19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</row>
    <row r="3" spans="1:24" s="3" customFormat="1" ht="30" x14ac:dyDescent="0.2">
      <c r="A3" s="41" t="s">
        <v>1</v>
      </c>
      <c r="B3" s="41" t="s">
        <v>20</v>
      </c>
      <c r="C3" s="41" t="s">
        <v>21</v>
      </c>
      <c r="D3" s="42" t="s">
        <v>22</v>
      </c>
      <c r="E3" s="41" t="s">
        <v>5</v>
      </c>
      <c r="F3" s="41" t="s">
        <v>23</v>
      </c>
      <c r="G3" s="41" t="s">
        <v>24</v>
      </c>
      <c r="H3" s="41" t="s">
        <v>25</v>
      </c>
      <c r="I3" s="43" t="s">
        <v>3</v>
      </c>
      <c r="J3" s="44" t="s">
        <v>7</v>
      </c>
      <c r="K3" s="45" t="s">
        <v>0</v>
      </c>
      <c r="L3" s="46" t="s">
        <v>4</v>
      </c>
      <c r="M3" s="36" t="s">
        <v>2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78.75" x14ac:dyDescent="0.25">
      <c r="A4" s="96">
        <v>1</v>
      </c>
      <c r="B4" s="35">
        <v>1</v>
      </c>
      <c r="C4" s="98" t="s">
        <v>45</v>
      </c>
      <c r="D4" s="67" t="s">
        <v>47</v>
      </c>
      <c r="E4" s="68" t="s">
        <v>46</v>
      </c>
      <c r="F4" s="59" t="s">
        <v>26</v>
      </c>
      <c r="G4" s="58" t="s">
        <v>51</v>
      </c>
      <c r="H4" s="58" t="s">
        <v>52</v>
      </c>
      <c r="I4" s="32">
        <v>410.15</v>
      </c>
      <c r="J4" s="19">
        <v>2</v>
      </c>
      <c r="K4" s="25">
        <f t="shared" ref="K4:K13" si="0">J4-(SUM(M4:X4))</f>
        <v>2</v>
      </c>
      <c r="L4" s="26" t="str">
        <f t="shared" ref="L4:L14" si="1">IF(K4&lt;0,"ATENÇÃO","OK")</f>
        <v>OK</v>
      </c>
      <c r="M4" s="66"/>
      <c r="N4" s="66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94.5" x14ac:dyDescent="0.25">
      <c r="A5" s="97"/>
      <c r="B5" s="35">
        <v>2</v>
      </c>
      <c r="C5" s="99"/>
      <c r="D5" s="67" t="s">
        <v>48</v>
      </c>
      <c r="E5" s="68" t="s">
        <v>46</v>
      </c>
      <c r="F5" s="59" t="s">
        <v>26</v>
      </c>
      <c r="G5" s="58" t="s">
        <v>51</v>
      </c>
      <c r="H5" s="58" t="s">
        <v>52</v>
      </c>
      <c r="I5" s="32">
        <v>438.43</v>
      </c>
      <c r="J5" s="19">
        <v>2</v>
      </c>
      <c r="K5" s="25">
        <f t="shared" si="0"/>
        <v>2</v>
      </c>
      <c r="L5" s="26" t="str">
        <f t="shared" si="1"/>
        <v>OK</v>
      </c>
      <c r="M5" s="66"/>
      <c r="N5" s="66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63" x14ac:dyDescent="0.25">
      <c r="A6" s="97"/>
      <c r="B6" s="35">
        <v>3</v>
      </c>
      <c r="C6" s="99"/>
      <c r="D6" s="67" t="s">
        <v>49</v>
      </c>
      <c r="E6" s="68" t="s">
        <v>46</v>
      </c>
      <c r="F6" s="59" t="s">
        <v>26</v>
      </c>
      <c r="G6" s="58" t="s">
        <v>51</v>
      </c>
      <c r="H6" s="58" t="s">
        <v>52</v>
      </c>
      <c r="I6" s="32">
        <v>398.54</v>
      </c>
      <c r="J6" s="19">
        <v>2</v>
      </c>
      <c r="K6" s="25">
        <f t="shared" si="0"/>
        <v>2</v>
      </c>
      <c r="L6" s="26" t="str">
        <f t="shared" si="1"/>
        <v>OK</v>
      </c>
      <c r="M6" s="66"/>
      <c r="N6" s="66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63" x14ac:dyDescent="0.25">
      <c r="A7" s="97"/>
      <c r="B7" s="35">
        <v>4</v>
      </c>
      <c r="C7" s="100"/>
      <c r="D7" s="67" t="s">
        <v>50</v>
      </c>
      <c r="E7" s="68" t="s">
        <v>46</v>
      </c>
      <c r="F7" s="69" t="s">
        <v>26</v>
      </c>
      <c r="G7" s="70" t="s">
        <v>51</v>
      </c>
      <c r="H7" s="70" t="s">
        <v>52</v>
      </c>
      <c r="I7" s="32">
        <v>456.84</v>
      </c>
      <c r="J7" s="19">
        <v>2</v>
      </c>
      <c r="K7" s="25">
        <f t="shared" si="0"/>
        <v>2</v>
      </c>
      <c r="L7" s="26" t="str">
        <f t="shared" si="1"/>
        <v>OK</v>
      </c>
      <c r="M7" s="66"/>
      <c r="N7" s="66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30.75" customHeight="1" x14ac:dyDescent="0.25">
      <c r="A8" s="104">
        <v>5</v>
      </c>
      <c r="B8" s="50">
        <v>8</v>
      </c>
      <c r="C8" s="106" t="s">
        <v>53</v>
      </c>
      <c r="D8" s="71" t="s">
        <v>54</v>
      </c>
      <c r="E8" s="52" t="s">
        <v>37</v>
      </c>
      <c r="F8" s="53" t="s">
        <v>26</v>
      </c>
      <c r="G8" s="52" t="s">
        <v>55</v>
      </c>
      <c r="H8" s="52" t="s">
        <v>52</v>
      </c>
      <c r="I8" s="54">
        <v>344</v>
      </c>
      <c r="J8" s="19">
        <v>3</v>
      </c>
      <c r="K8" s="25">
        <f t="shared" si="0"/>
        <v>3</v>
      </c>
      <c r="L8" s="26" t="str">
        <f t="shared" si="1"/>
        <v>OK</v>
      </c>
      <c r="M8" s="66"/>
      <c r="N8" s="66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ht="33" customHeight="1" x14ac:dyDescent="0.25">
      <c r="A9" s="102"/>
      <c r="B9" s="50">
        <v>9</v>
      </c>
      <c r="C9" s="107"/>
      <c r="D9" s="71" t="s">
        <v>56</v>
      </c>
      <c r="E9" s="52" t="s">
        <v>5</v>
      </c>
      <c r="F9" s="53" t="s">
        <v>26</v>
      </c>
      <c r="G9" s="52" t="s">
        <v>57</v>
      </c>
      <c r="H9" s="52" t="s">
        <v>52</v>
      </c>
      <c r="I9" s="54">
        <v>2.95</v>
      </c>
      <c r="J9" s="19">
        <v>400</v>
      </c>
      <c r="K9" s="25">
        <f t="shared" si="0"/>
        <v>400</v>
      </c>
      <c r="L9" s="26" t="str">
        <f t="shared" si="1"/>
        <v>OK</v>
      </c>
      <c r="M9" s="66"/>
      <c r="N9" s="66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ht="33" customHeight="1" x14ac:dyDescent="0.25">
      <c r="A10" s="105">
        <v>6</v>
      </c>
      <c r="B10" s="35">
        <v>10</v>
      </c>
      <c r="C10" s="108" t="s">
        <v>53</v>
      </c>
      <c r="D10" s="73" t="s">
        <v>29</v>
      </c>
      <c r="E10" s="21" t="s">
        <v>37</v>
      </c>
      <c r="F10" s="39" t="s">
        <v>26</v>
      </c>
      <c r="G10" s="21" t="s">
        <v>55</v>
      </c>
      <c r="H10" s="21" t="s">
        <v>18</v>
      </c>
      <c r="I10" s="32">
        <v>284</v>
      </c>
      <c r="J10" s="19"/>
      <c r="K10" s="25">
        <f t="shared" si="0"/>
        <v>0</v>
      </c>
      <c r="L10" s="26" t="str">
        <f t="shared" si="1"/>
        <v>OK</v>
      </c>
      <c r="M10" s="66"/>
      <c r="N10" s="66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4" ht="39" customHeight="1" x14ac:dyDescent="0.25">
      <c r="A11" s="97"/>
      <c r="B11" s="35">
        <v>11</v>
      </c>
      <c r="C11" s="109"/>
      <c r="D11" s="74" t="s">
        <v>38</v>
      </c>
      <c r="E11" s="21" t="s">
        <v>17</v>
      </c>
      <c r="F11" s="39" t="s">
        <v>26</v>
      </c>
      <c r="G11" s="21" t="s">
        <v>58</v>
      </c>
      <c r="H11" s="21" t="s">
        <v>18</v>
      </c>
      <c r="I11" s="32">
        <v>8</v>
      </c>
      <c r="J11" s="19"/>
      <c r="K11" s="25">
        <f t="shared" si="0"/>
        <v>0</v>
      </c>
      <c r="L11" s="26" t="str">
        <f t="shared" si="1"/>
        <v>OK</v>
      </c>
      <c r="M11" s="66"/>
      <c r="N11" s="66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ht="45.75" customHeight="1" x14ac:dyDescent="0.25">
      <c r="A12" s="101">
        <v>7</v>
      </c>
      <c r="B12" s="50">
        <v>12</v>
      </c>
      <c r="C12" s="103" t="s">
        <v>53</v>
      </c>
      <c r="D12" s="71" t="s">
        <v>39</v>
      </c>
      <c r="E12" s="52" t="s">
        <v>37</v>
      </c>
      <c r="F12" s="53" t="s">
        <v>26</v>
      </c>
      <c r="G12" s="52" t="s">
        <v>59</v>
      </c>
      <c r="H12" s="52" t="s">
        <v>18</v>
      </c>
      <c r="I12" s="54">
        <v>211</v>
      </c>
      <c r="J12" s="19"/>
      <c r="K12" s="25">
        <f t="shared" si="0"/>
        <v>0</v>
      </c>
      <c r="L12" s="26" t="str">
        <f t="shared" si="1"/>
        <v>OK</v>
      </c>
      <c r="M12" s="66"/>
      <c r="N12" s="66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ht="42" customHeight="1" x14ac:dyDescent="0.25">
      <c r="A13" s="102"/>
      <c r="B13" s="50">
        <v>13</v>
      </c>
      <c r="C13" s="103"/>
      <c r="D13" s="75" t="s">
        <v>16</v>
      </c>
      <c r="E13" s="52" t="s">
        <v>40</v>
      </c>
      <c r="F13" s="53" t="s">
        <v>26</v>
      </c>
      <c r="G13" s="52" t="s">
        <v>59</v>
      </c>
      <c r="H13" s="52" t="s">
        <v>18</v>
      </c>
      <c r="I13" s="54">
        <v>1.98</v>
      </c>
      <c r="J13" s="19"/>
      <c r="K13" s="25">
        <f t="shared" si="0"/>
        <v>0</v>
      </c>
      <c r="L13" s="26" t="str">
        <f t="shared" si="1"/>
        <v>OK</v>
      </c>
      <c r="M13" s="66"/>
      <c r="N13" s="66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ht="63" customHeight="1" x14ac:dyDescent="0.25">
      <c r="A14" s="56">
        <v>8</v>
      </c>
      <c r="B14" s="35">
        <v>14</v>
      </c>
      <c r="C14" s="72" t="s">
        <v>53</v>
      </c>
      <c r="D14" s="74" t="s">
        <v>30</v>
      </c>
      <c r="E14" s="21" t="s">
        <v>37</v>
      </c>
      <c r="F14" s="39" t="s">
        <v>26</v>
      </c>
      <c r="G14" s="21" t="s">
        <v>55</v>
      </c>
      <c r="H14" s="21" t="s">
        <v>18</v>
      </c>
      <c r="I14" s="32">
        <v>202</v>
      </c>
      <c r="J14" s="19"/>
      <c r="K14" s="25">
        <f t="shared" ref="K14" si="2">J14-(SUM(M14:X14))</f>
        <v>0</v>
      </c>
      <c r="L14" s="26" t="str">
        <f t="shared" si="1"/>
        <v>OK</v>
      </c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</row>
    <row r="15" spans="1:24" x14ac:dyDescent="0.25">
      <c r="D15" s="3"/>
      <c r="M15" s="48">
        <f>SUMPRODUCT(I4:I14,M4:M14)</f>
        <v>0</v>
      </c>
      <c r="N15" s="48">
        <f>SUMPRODUCT(I4:I14,N4:N14)</f>
        <v>0</v>
      </c>
    </row>
    <row r="16" spans="1:24" x14ac:dyDescent="0.25">
      <c r="D16" s="3"/>
    </row>
  </sheetData>
  <mergeCells count="24">
    <mergeCell ref="V1:V2"/>
    <mergeCell ref="W1:W2"/>
    <mergeCell ref="X1:X2"/>
    <mergeCell ref="R1:R2"/>
    <mergeCell ref="S1:S2"/>
    <mergeCell ref="T1:T2"/>
    <mergeCell ref="U1:U2"/>
    <mergeCell ref="A2:L2"/>
    <mergeCell ref="A4:A7"/>
    <mergeCell ref="C4:C7"/>
    <mergeCell ref="P1:P2"/>
    <mergeCell ref="Q1:Q2"/>
    <mergeCell ref="A1:C1"/>
    <mergeCell ref="D1:I1"/>
    <mergeCell ref="J1:L1"/>
    <mergeCell ref="M1:M2"/>
    <mergeCell ref="N1:N2"/>
    <mergeCell ref="O1:O2"/>
    <mergeCell ref="A8:A9"/>
    <mergeCell ref="C8:C9"/>
    <mergeCell ref="A10:A11"/>
    <mergeCell ref="C10:C11"/>
    <mergeCell ref="A12:A13"/>
    <mergeCell ref="C12:C13"/>
  </mergeCells>
  <conditionalFormatting sqref="M4:X13">
    <cfRule type="cellIs" dxfId="11" priority="1" stopIfTrue="1" operator="greaterThan">
      <formula>0</formula>
    </cfRule>
    <cfRule type="cellIs" dxfId="10" priority="2" stopIfTrue="1" operator="greaterThan">
      <formula>0</formula>
    </cfRule>
    <cfRule type="cellIs" dxfId="9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33C87-24D2-49E9-815B-42A034BA0DC5}">
  <dimension ref="A1:X16"/>
  <sheetViews>
    <sheetView zoomScale="80" zoomScaleNormal="80" workbookViewId="0">
      <selection activeCell="O12" sqref="O12"/>
    </sheetView>
  </sheetViews>
  <sheetFormatPr defaultColWidth="9.7109375" defaultRowHeight="15" x14ac:dyDescent="0.25"/>
  <cols>
    <col min="1" max="1" width="8.140625" style="37" customWidth="1"/>
    <col min="2" max="2" width="5.5703125" style="37" bestFit="1" customWidth="1"/>
    <col min="3" max="3" width="32.85546875" style="27" customWidth="1"/>
    <col min="4" max="4" width="60.28515625" style="37" customWidth="1"/>
    <col min="5" max="5" width="12.42578125" style="37" customWidth="1"/>
    <col min="6" max="6" width="15.140625" style="37" customWidth="1"/>
    <col min="7" max="7" width="16.42578125" style="37" customWidth="1"/>
    <col min="8" max="8" width="16.7109375" style="37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46.5" customHeight="1" x14ac:dyDescent="0.25">
      <c r="A1" s="95" t="s">
        <v>41</v>
      </c>
      <c r="B1" s="95"/>
      <c r="C1" s="95"/>
      <c r="D1" s="95" t="s">
        <v>44</v>
      </c>
      <c r="E1" s="95"/>
      <c r="F1" s="95"/>
      <c r="G1" s="95"/>
      <c r="H1" s="95"/>
      <c r="I1" s="95"/>
      <c r="J1" s="95" t="s">
        <v>42</v>
      </c>
      <c r="K1" s="95"/>
      <c r="L1" s="95"/>
      <c r="M1" s="94" t="s">
        <v>69</v>
      </c>
      <c r="N1" s="94" t="s">
        <v>70</v>
      </c>
      <c r="O1" s="94" t="s">
        <v>43</v>
      </c>
      <c r="P1" s="94" t="s">
        <v>43</v>
      </c>
      <c r="Q1" s="94" t="s">
        <v>43</v>
      </c>
      <c r="R1" s="94" t="s">
        <v>43</v>
      </c>
      <c r="S1" s="94" t="s">
        <v>43</v>
      </c>
      <c r="T1" s="94" t="s">
        <v>43</v>
      </c>
      <c r="U1" s="94" t="s">
        <v>43</v>
      </c>
      <c r="V1" s="94" t="s">
        <v>43</v>
      </c>
      <c r="W1" s="94" t="s">
        <v>43</v>
      </c>
      <c r="X1" s="94" t="s">
        <v>43</v>
      </c>
    </row>
    <row r="2" spans="1:24" ht="26.25" customHeight="1" x14ac:dyDescent="0.25">
      <c r="A2" s="95" t="s">
        <v>19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</row>
    <row r="3" spans="1:24" s="3" customFormat="1" ht="30" x14ac:dyDescent="0.2">
      <c r="A3" s="41" t="s">
        <v>1</v>
      </c>
      <c r="B3" s="41" t="s">
        <v>20</v>
      </c>
      <c r="C3" s="41" t="s">
        <v>21</v>
      </c>
      <c r="D3" s="42" t="s">
        <v>22</v>
      </c>
      <c r="E3" s="41" t="s">
        <v>5</v>
      </c>
      <c r="F3" s="41" t="s">
        <v>23</v>
      </c>
      <c r="G3" s="41" t="s">
        <v>24</v>
      </c>
      <c r="H3" s="41" t="s">
        <v>25</v>
      </c>
      <c r="I3" s="43" t="s">
        <v>3</v>
      </c>
      <c r="J3" s="44" t="s">
        <v>7</v>
      </c>
      <c r="K3" s="45" t="s">
        <v>0</v>
      </c>
      <c r="L3" s="46" t="s">
        <v>4</v>
      </c>
      <c r="M3" s="89">
        <v>45026</v>
      </c>
      <c r="N3" s="89">
        <v>45138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78.75" x14ac:dyDescent="0.25">
      <c r="A4" s="96">
        <v>1</v>
      </c>
      <c r="B4" s="35">
        <v>1</v>
      </c>
      <c r="C4" s="98" t="s">
        <v>45</v>
      </c>
      <c r="D4" s="67" t="s">
        <v>47</v>
      </c>
      <c r="E4" s="68" t="s">
        <v>46</v>
      </c>
      <c r="F4" s="59" t="s">
        <v>26</v>
      </c>
      <c r="G4" s="58" t="s">
        <v>51</v>
      </c>
      <c r="H4" s="58" t="s">
        <v>52</v>
      </c>
      <c r="I4" s="32">
        <v>410.15</v>
      </c>
      <c r="J4" s="19">
        <v>10</v>
      </c>
      <c r="K4" s="25">
        <f t="shared" ref="K4:K13" si="0">J4-(SUM(M4:X4))</f>
        <v>9</v>
      </c>
      <c r="L4" s="26" t="str">
        <f t="shared" ref="L4:L14" si="1">IF(K4&lt;0,"ATENÇÃO","OK")</f>
        <v>OK</v>
      </c>
      <c r="M4" s="88">
        <v>1</v>
      </c>
      <c r="N4" s="88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94.5" x14ac:dyDescent="0.25">
      <c r="A5" s="97"/>
      <c r="B5" s="35">
        <v>2</v>
      </c>
      <c r="C5" s="99"/>
      <c r="D5" s="67" t="s">
        <v>48</v>
      </c>
      <c r="E5" s="68" t="s">
        <v>46</v>
      </c>
      <c r="F5" s="59" t="s">
        <v>26</v>
      </c>
      <c r="G5" s="58" t="s">
        <v>51</v>
      </c>
      <c r="H5" s="58" t="s">
        <v>52</v>
      </c>
      <c r="I5" s="32">
        <v>438.43</v>
      </c>
      <c r="J5" s="19">
        <v>4</v>
      </c>
      <c r="K5" s="25">
        <f t="shared" si="0"/>
        <v>3</v>
      </c>
      <c r="L5" s="26" t="str">
        <f t="shared" si="1"/>
        <v>OK</v>
      </c>
      <c r="M5" s="88">
        <v>1</v>
      </c>
      <c r="N5" s="88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63" x14ac:dyDescent="0.25">
      <c r="A6" s="97"/>
      <c r="B6" s="35">
        <v>3</v>
      </c>
      <c r="C6" s="99"/>
      <c r="D6" s="67" t="s">
        <v>49</v>
      </c>
      <c r="E6" s="68" t="s">
        <v>46</v>
      </c>
      <c r="F6" s="59" t="s">
        <v>26</v>
      </c>
      <c r="G6" s="58" t="s">
        <v>51</v>
      </c>
      <c r="H6" s="58" t="s">
        <v>52</v>
      </c>
      <c r="I6" s="32">
        <v>398.54</v>
      </c>
      <c r="J6" s="19">
        <v>4</v>
      </c>
      <c r="K6" s="25">
        <f t="shared" si="0"/>
        <v>3</v>
      </c>
      <c r="L6" s="26" t="str">
        <f t="shared" si="1"/>
        <v>OK</v>
      </c>
      <c r="M6" s="88">
        <v>1</v>
      </c>
      <c r="N6" s="88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63" x14ac:dyDescent="0.25">
      <c r="A7" s="97"/>
      <c r="B7" s="35">
        <v>4</v>
      </c>
      <c r="C7" s="100"/>
      <c r="D7" s="67" t="s">
        <v>50</v>
      </c>
      <c r="E7" s="68" t="s">
        <v>46</v>
      </c>
      <c r="F7" s="69" t="s">
        <v>26</v>
      </c>
      <c r="G7" s="70" t="s">
        <v>51</v>
      </c>
      <c r="H7" s="70" t="s">
        <v>52</v>
      </c>
      <c r="I7" s="32">
        <v>456.84</v>
      </c>
      <c r="J7" s="19">
        <v>4</v>
      </c>
      <c r="K7" s="25">
        <f t="shared" si="0"/>
        <v>1</v>
      </c>
      <c r="L7" s="26" t="str">
        <f t="shared" si="1"/>
        <v>OK</v>
      </c>
      <c r="M7" s="88">
        <v>1</v>
      </c>
      <c r="N7" s="88">
        <v>2</v>
      </c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30.75" customHeight="1" x14ac:dyDescent="0.25">
      <c r="A8" s="104">
        <v>5</v>
      </c>
      <c r="B8" s="50">
        <v>8</v>
      </c>
      <c r="C8" s="106" t="s">
        <v>53</v>
      </c>
      <c r="D8" s="71" t="s">
        <v>54</v>
      </c>
      <c r="E8" s="52" t="s">
        <v>37</v>
      </c>
      <c r="F8" s="53" t="s">
        <v>26</v>
      </c>
      <c r="G8" s="52" t="s">
        <v>55</v>
      </c>
      <c r="H8" s="52" t="s">
        <v>52</v>
      </c>
      <c r="I8" s="54">
        <v>344</v>
      </c>
      <c r="J8" s="19">
        <v>1</v>
      </c>
      <c r="K8" s="25">
        <f t="shared" si="0"/>
        <v>1</v>
      </c>
      <c r="L8" s="26" t="str">
        <f t="shared" si="1"/>
        <v>OK</v>
      </c>
      <c r="M8" s="88"/>
      <c r="N8" s="88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ht="33" customHeight="1" x14ac:dyDescent="0.25">
      <c r="A9" s="102"/>
      <c r="B9" s="50">
        <v>9</v>
      </c>
      <c r="C9" s="107"/>
      <c r="D9" s="71" t="s">
        <v>56</v>
      </c>
      <c r="E9" s="52" t="s">
        <v>5</v>
      </c>
      <c r="F9" s="53" t="s">
        <v>26</v>
      </c>
      <c r="G9" s="52" t="s">
        <v>57</v>
      </c>
      <c r="H9" s="52" t="s">
        <v>52</v>
      </c>
      <c r="I9" s="54">
        <v>2.95</v>
      </c>
      <c r="J9" s="19">
        <v>500</v>
      </c>
      <c r="K9" s="25">
        <f t="shared" si="0"/>
        <v>500</v>
      </c>
      <c r="L9" s="26" t="str">
        <f t="shared" si="1"/>
        <v>OK</v>
      </c>
      <c r="M9" s="88"/>
      <c r="N9" s="88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ht="33" customHeight="1" x14ac:dyDescent="0.25">
      <c r="A10" s="105">
        <v>6</v>
      </c>
      <c r="B10" s="35">
        <v>10</v>
      </c>
      <c r="C10" s="108" t="s">
        <v>53</v>
      </c>
      <c r="D10" s="73" t="s">
        <v>29</v>
      </c>
      <c r="E10" s="21" t="s">
        <v>37</v>
      </c>
      <c r="F10" s="39" t="s">
        <v>26</v>
      </c>
      <c r="G10" s="21" t="s">
        <v>55</v>
      </c>
      <c r="H10" s="21" t="s">
        <v>18</v>
      </c>
      <c r="I10" s="32">
        <v>284</v>
      </c>
      <c r="J10" s="19"/>
      <c r="K10" s="25">
        <f t="shared" si="0"/>
        <v>0</v>
      </c>
      <c r="L10" s="26" t="str">
        <f t="shared" si="1"/>
        <v>OK</v>
      </c>
      <c r="M10" s="88"/>
      <c r="N10" s="88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4" ht="39" customHeight="1" x14ac:dyDescent="0.25">
      <c r="A11" s="97"/>
      <c r="B11" s="35">
        <v>11</v>
      </c>
      <c r="C11" s="109"/>
      <c r="D11" s="74" t="s">
        <v>38</v>
      </c>
      <c r="E11" s="21" t="s">
        <v>17</v>
      </c>
      <c r="F11" s="39" t="s">
        <v>26</v>
      </c>
      <c r="G11" s="21" t="s">
        <v>58</v>
      </c>
      <c r="H11" s="21" t="s">
        <v>18</v>
      </c>
      <c r="I11" s="32">
        <v>8</v>
      </c>
      <c r="J11" s="19"/>
      <c r="K11" s="25">
        <f t="shared" si="0"/>
        <v>0</v>
      </c>
      <c r="L11" s="26" t="str">
        <f t="shared" si="1"/>
        <v>OK</v>
      </c>
      <c r="M11" s="88"/>
      <c r="N11" s="88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ht="45.75" customHeight="1" x14ac:dyDescent="0.25">
      <c r="A12" s="101">
        <v>7</v>
      </c>
      <c r="B12" s="50">
        <v>12</v>
      </c>
      <c r="C12" s="103" t="s">
        <v>53</v>
      </c>
      <c r="D12" s="71" t="s">
        <v>39</v>
      </c>
      <c r="E12" s="52" t="s">
        <v>37</v>
      </c>
      <c r="F12" s="53" t="s">
        <v>26</v>
      </c>
      <c r="G12" s="52" t="s">
        <v>59</v>
      </c>
      <c r="H12" s="52" t="s">
        <v>18</v>
      </c>
      <c r="I12" s="54">
        <v>211</v>
      </c>
      <c r="J12" s="19"/>
      <c r="K12" s="25">
        <f t="shared" si="0"/>
        <v>0</v>
      </c>
      <c r="L12" s="26" t="str">
        <f t="shared" si="1"/>
        <v>OK</v>
      </c>
      <c r="M12" s="88"/>
      <c r="N12" s="88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ht="42" customHeight="1" x14ac:dyDescent="0.25">
      <c r="A13" s="102"/>
      <c r="B13" s="50">
        <v>13</v>
      </c>
      <c r="C13" s="103"/>
      <c r="D13" s="75" t="s">
        <v>16</v>
      </c>
      <c r="E13" s="52" t="s">
        <v>40</v>
      </c>
      <c r="F13" s="53" t="s">
        <v>26</v>
      </c>
      <c r="G13" s="52" t="s">
        <v>59</v>
      </c>
      <c r="H13" s="52" t="s">
        <v>18</v>
      </c>
      <c r="I13" s="54">
        <v>1.98</v>
      </c>
      <c r="J13" s="19"/>
      <c r="K13" s="25">
        <f t="shared" si="0"/>
        <v>0</v>
      </c>
      <c r="L13" s="26" t="str">
        <f t="shared" si="1"/>
        <v>OK</v>
      </c>
      <c r="M13" s="88"/>
      <c r="N13" s="88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ht="63" customHeight="1" x14ac:dyDescent="0.25">
      <c r="A14" s="56">
        <v>8</v>
      </c>
      <c r="B14" s="35">
        <v>14</v>
      </c>
      <c r="C14" s="72" t="s">
        <v>53</v>
      </c>
      <c r="D14" s="74" t="s">
        <v>30</v>
      </c>
      <c r="E14" s="21" t="s">
        <v>37</v>
      </c>
      <c r="F14" s="39" t="s">
        <v>26</v>
      </c>
      <c r="G14" s="21" t="s">
        <v>55</v>
      </c>
      <c r="H14" s="21" t="s">
        <v>18</v>
      </c>
      <c r="I14" s="32">
        <v>202</v>
      </c>
      <c r="J14" s="19"/>
      <c r="K14" s="25">
        <f t="shared" ref="K14" si="2">J14-(SUM(M14:X14))</f>
        <v>0</v>
      </c>
      <c r="L14" s="26" t="str">
        <f t="shared" si="1"/>
        <v>OK</v>
      </c>
      <c r="M14" s="87"/>
      <c r="N14" s="87"/>
      <c r="O14" s="65"/>
      <c r="P14" s="65"/>
      <c r="Q14" s="65"/>
      <c r="R14" s="65"/>
      <c r="S14" s="65"/>
      <c r="T14" s="65"/>
      <c r="U14" s="65"/>
      <c r="V14" s="65"/>
      <c r="W14" s="65"/>
      <c r="X14" s="65"/>
    </row>
    <row r="15" spans="1:24" x14ac:dyDescent="0.25">
      <c r="D15" s="3"/>
      <c r="M15" s="48">
        <f>SUMPRODUCT(I4:I14,M4:M14)</f>
        <v>1703.9599999999998</v>
      </c>
      <c r="N15" s="48">
        <f>SUMPRODUCT(I4:I14,N4:N14)</f>
        <v>913.68</v>
      </c>
    </row>
    <row r="16" spans="1:24" x14ac:dyDescent="0.25">
      <c r="D16" s="3"/>
    </row>
  </sheetData>
  <mergeCells count="24">
    <mergeCell ref="V1:V2"/>
    <mergeCell ref="W1:W2"/>
    <mergeCell ref="X1:X2"/>
    <mergeCell ref="R1:R2"/>
    <mergeCell ref="S1:S2"/>
    <mergeCell ref="T1:T2"/>
    <mergeCell ref="U1:U2"/>
    <mergeCell ref="A2:L2"/>
    <mergeCell ref="A4:A7"/>
    <mergeCell ref="C4:C7"/>
    <mergeCell ref="P1:P2"/>
    <mergeCell ref="Q1:Q2"/>
    <mergeCell ref="A1:C1"/>
    <mergeCell ref="D1:I1"/>
    <mergeCell ref="J1:L1"/>
    <mergeCell ref="M1:M2"/>
    <mergeCell ref="N1:N2"/>
    <mergeCell ref="O1:O2"/>
    <mergeCell ref="A8:A9"/>
    <mergeCell ref="C8:C9"/>
    <mergeCell ref="A10:A11"/>
    <mergeCell ref="C10:C11"/>
    <mergeCell ref="A12:A13"/>
    <mergeCell ref="C12:C13"/>
  </mergeCells>
  <conditionalFormatting sqref="M4:X13">
    <cfRule type="cellIs" dxfId="8" priority="1" stopIfTrue="1" operator="greaterThan">
      <formula>0</formula>
    </cfRule>
    <cfRule type="cellIs" dxfId="7" priority="2" stopIfTrue="1" operator="greaterThan">
      <formula>0</formula>
    </cfRule>
    <cfRule type="cellIs" dxfId="6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6"/>
  <sheetViews>
    <sheetView zoomScale="84" zoomScaleNormal="84" workbookViewId="0">
      <selection activeCell="S9" sqref="S9"/>
    </sheetView>
  </sheetViews>
  <sheetFormatPr defaultColWidth="9.7109375" defaultRowHeight="15" x14ac:dyDescent="0.25"/>
  <cols>
    <col min="1" max="1" width="8.140625" style="37" customWidth="1"/>
    <col min="2" max="2" width="5.5703125" style="37" bestFit="1" customWidth="1"/>
    <col min="3" max="3" width="32.85546875" style="27" customWidth="1"/>
    <col min="4" max="4" width="60.28515625" style="37" customWidth="1"/>
    <col min="5" max="5" width="12.42578125" style="37" customWidth="1"/>
    <col min="6" max="6" width="15.140625" style="37" customWidth="1"/>
    <col min="7" max="7" width="16.42578125" style="37" customWidth="1"/>
    <col min="8" max="8" width="16.7109375" style="37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46.5" customHeight="1" x14ac:dyDescent="0.25">
      <c r="A1" s="95" t="s">
        <v>41</v>
      </c>
      <c r="B1" s="95"/>
      <c r="C1" s="95"/>
      <c r="D1" s="95" t="s">
        <v>44</v>
      </c>
      <c r="E1" s="95"/>
      <c r="F1" s="95"/>
      <c r="G1" s="95"/>
      <c r="H1" s="95"/>
      <c r="I1" s="95"/>
      <c r="J1" s="95" t="s">
        <v>42</v>
      </c>
      <c r="K1" s="95"/>
      <c r="L1" s="95"/>
      <c r="M1" s="94" t="s">
        <v>71</v>
      </c>
      <c r="N1" s="94" t="s">
        <v>72</v>
      </c>
      <c r="O1" s="94" t="s">
        <v>73</v>
      </c>
      <c r="P1" s="94" t="s">
        <v>74</v>
      </c>
      <c r="Q1" s="94" t="s">
        <v>75</v>
      </c>
      <c r="R1" s="94" t="s">
        <v>43</v>
      </c>
      <c r="S1" s="94" t="s">
        <v>43</v>
      </c>
      <c r="T1" s="94" t="s">
        <v>43</v>
      </c>
      <c r="U1" s="94" t="s">
        <v>43</v>
      </c>
      <c r="V1" s="94" t="s">
        <v>43</v>
      </c>
      <c r="W1" s="94" t="s">
        <v>43</v>
      </c>
      <c r="X1" s="94" t="s">
        <v>43</v>
      </c>
    </row>
    <row r="2" spans="1:24" ht="26.25" customHeight="1" x14ac:dyDescent="0.25">
      <c r="A2" s="95" t="s">
        <v>19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</row>
    <row r="3" spans="1:24" s="3" customFormat="1" ht="30" x14ac:dyDescent="0.2">
      <c r="A3" s="41" t="s">
        <v>1</v>
      </c>
      <c r="B3" s="41" t="s">
        <v>20</v>
      </c>
      <c r="C3" s="41" t="s">
        <v>21</v>
      </c>
      <c r="D3" s="42" t="s">
        <v>22</v>
      </c>
      <c r="E3" s="41" t="s">
        <v>5</v>
      </c>
      <c r="F3" s="41" t="s">
        <v>23</v>
      </c>
      <c r="G3" s="41" t="s">
        <v>24</v>
      </c>
      <c r="H3" s="41" t="s">
        <v>25</v>
      </c>
      <c r="I3" s="43" t="s">
        <v>3</v>
      </c>
      <c r="J3" s="44" t="s">
        <v>7</v>
      </c>
      <c r="K3" s="45" t="s">
        <v>0</v>
      </c>
      <c r="L3" s="46" t="s">
        <v>4</v>
      </c>
      <c r="M3" s="93">
        <v>45030</v>
      </c>
      <c r="N3" s="93">
        <v>45070</v>
      </c>
      <c r="O3" s="93">
        <v>45070</v>
      </c>
      <c r="P3" s="93">
        <v>45075</v>
      </c>
      <c r="Q3" s="93">
        <v>45138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78.75" x14ac:dyDescent="0.25">
      <c r="A4" s="96">
        <v>1</v>
      </c>
      <c r="B4" s="35">
        <v>1</v>
      </c>
      <c r="C4" s="98" t="s">
        <v>45</v>
      </c>
      <c r="D4" s="67" t="s">
        <v>47</v>
      </c>
      <c r="E4" s="68" t="s">
        <v>46</v>
      </c>
      <c r="F4" s="59" t="s">
        <v>26</v>
      </c>
      <c r="G4" s="58" t="s">
        <v>51</v>
      </c>
      <c r="H4" s="58" t="s">
        <v>52</v>
      </c>
      <c r="I4" s="32">
        <v>410.15</v>
      </c>
      <c r="J4" s="19">
        <v>20</v>
      </c>
      <c r="K4" s="25">
        <f t="shared" ref="K4:K13" si="0">J4-(SUM(M4:X4))</f>
        <v>19</v>
      </c>
      <c r="L4" s="26" t="str">
        <f t="shared" ref="L4:L14" si="1">IF(K4&lt;0,"ATENÇÃO","OK")</f>
        <v>OK</v>
      </c>
      <c r="M4" s="92"/>
      <c r="N4" s="92">
        <v>1</v>
      </c>
      <c r="O4" s="90"/>
      <c r="P4" s="90"/>
      <c r="Q4" s="90"/>
      <c r="R4" s="17"/>
      <c r="S4" s="17"/>
      <c r="T4" s="17"/>
      <c r="U4" s="17"/>
      <c r="V4" s="17"/>
      <c r="W4" s="17"/>
      <c r="X4" s="17"/>
    </row>
    <row r="5" spans="1:24" ht="94.5" x14ac:dyDescent="0.25">
      <c r="A5" s="97"/>
      <c r="B5" s="35">
        <v>2</v>
      </c>
      <c r="C5" s="99"/>
      <c r="D5" s="67" t="s">
        <v>48</v>
      </c>
      <c r="E5" s="68" t="s">
        <v>46</v>
      </c>
      <c r="F5" s="59" t="s">
        <v>26</v>
      </c>
      <c r="G5" s="58" t="s">
        <v>51</v>
      </c>
      <c r="H5" s="58" t="s">
        <v>52</v>
      </c>
      <c r="I5" s="32">
        <v>438.43</v>
      </c>
      <c r="J5" s="19">
        <v>10</v>
      </c>
      <c r="K5" s="25">
        <f t="shared" si="0"/>
        <v>8</v>
      </c>
      <c r="L5" s="26" t="str">
        <f t="shared" si="1"/>
        <v>OK</v>
      </c>
      <c r="M5" s="92">
        <v>1</v>
      </c>
      <c r="N5" s="92"/>
      <c r="O5" s="90"/>
      <c r="P5" s="90">
        <v>1</v>
      </c>
      <c r="Q5" s="90"/>
      <c r="R5" s="17"/>
      <c r="S5" s="17"/>
      <c r="T5" s="17"/>
      <c r="U5" s="17"/>
      <c r="V5" s="17"/>
      <c r="W5" s="17"/>
      <c r="X5" s="17"/>
    </row>
    <row r="6" spans="1:24" ht="63" x14ac:dyDescent="0.25">
      <c r="A6" s="97"/>
      <c r="B6" s="35">
        <v>3</v>
      </c>
      <c r="C6" s="99"/>
      <c r="D6" s="67" t="s">
        <v>49</v>
      </c>
      <c r="E6" s="68" t="s">
        <v>46</v>
      </c>
      <c r="F6" s="59" t="s">
        <v>26</v>
      </c>
      <c r="G6" s="58" t="s">
        <v>51</v>
      </c>
      <c r="H6" s="58" t="s">
        <v>52</v>
      </c>
      <c r="I6" s="32">
        <v>398.54</v>
      </c>
      <c r="J6" s="19">
        <v>12</v>
      </c>
      <c r="K6" s="25">
        <f t="shared" si="0"/>
        <v>10</v>
      </c>
      <c r="L6" s="26" t="str">
        <f t="shared" si="1"/>
        <v>OK</v>
      </c>
      <c r="M6" s="92"/>
      <c r="N6" s="92">
        <v>2</v>
      </c>
      <c r="O6" s="90"/>
      <c r="P6" s="90"/>
      <c r="Q6" s="90"/>
      <c r="R6" s="17"/>
      <c r="S6" s="17"/>
      <c r="T6" s="17"/>
      <c r="U6" s="17"/>
      <c r="V6" s="17"/>
      <c r="W6" s="17"/>
      <c r="X6" s="17"/>
    </row>
    <row r="7" spans="1:24" ht="63" x14ac:dyDescent="0.25">
      <c r="A7" s="97"/>
      <c r="B7" s="35">
        <v>4</v>
      </c>
      <c r="C7" s="100"/>
      <c r="D7" s="67" t="s">
        <v>50</v>
      </c>
      <c r="E7" s="68" t="s">
        <v>46</v>
      </c>
      <c r="F7" s="69" t="s">
        <v>26</v>
      </c>
      <c r="G7" s="70" t="s">
        <v>51</v>
      </c>
      <c r="H7" s="70" t="s">
        <v>52</v>
      </c>
      <c r="I7" s="32">
        <v>456.84</v>
      </c>
      <c r="J7" s="19">
        <v>8</v>
      </c>
      <c r="K7" s="25">
        <f t="shared" si="0"/>
        <v>4</v>
      </c>
      <c r="L7" s="26" t="str">
        <f t="shared" si="1"/>
        <v>OK</v>
      </c>
      <c r="M7" s="92">
        <v>2</v>
      </c>
      <c r="N7" s="92"/>
      <c r="O7" s="90"/>
      <c r="P7" s="90">
        <v>1</v>
      </c>
      <c r="Q7" s="90">
        <v>1</v>
      </c>
      <c r="R7" s="17"/>
      <c r="S7" s="17"/>
      <c r="T7" s="17"/>
      <c r="U7" s="17"/>
      <c r="V7" s="17"/>
      <c r="W7" s="17"/>
      <c r="X7" s="17"/>
    </row>
    <row r="8" spans="1:24" ht="30.75" customHeight="1" x14ac:dyDescent="0.25">
      <c r="A8" s="104">
        <v>5</v>
      </c>
      <c r="B8" s="50">
        <v>8</v>
      </c>
      <c r="C8" s="106" t="s">
        <v>53</v>
      </c>
      <c r="D8" s="71" t="s">
        <v>54</v>
      </c>
      <c r="E8" s="52" t="s">
        <v>37</v>
      </c>
      <c r="F8" s="53" t="s">
        <v>26</v>
      </c>
      <c r="G8" s="52" t="s">
        <v>55</v>
      </c>
      <c r="H8" s="52" t="s">
        <v>52</v>
      </c>
      <c r="I8" s="54">
        <v>344</v>
      </c>
      <c r="J8" s="19">
        <v>1</v>
      </c>
      <c r="K8" s="25">
        <f t="shared" si="0"/>
        <v>0</v>
      </c>
      <c r="L8" s="26" t="str">
        <f t="shared" si="1"/>
        <v>OK</v>
      </c>
      <c r="M8" s="92"/>
      <c r="N8" s="92"/>
      <c r="O8" s="90">
        <v>1</v>
      </c>
      <c r="P8" s="90"/>
      <c r="Q8" s="90"/>
      <c r="R8" s="17"/>
      <c r="S8" s="17"/>
      <c r="T8" s="17"/>
      <c r="U8" s="17"/>
      <c r="V8" s="17"/>
      <c r="W8" s="17"/>
      <c r="X8" s="17"/>
    </row>
    <row r="9" spans="1:24" ht="33" customHeight="1" x14ac:dyDescent="0.25">
      <c r="A9" s="102"/>
      <c r="B9" s="50">
        <v>9</v>
      </c>
      <c r="C9" s="107"/>
      <c r="D9" s="71" t="s">
        <v>56</v>
      </c>
      <c r="E9" s="52" t="s">
        <v>5</v>
      </c>
      <c r="F9" s="53" t="s">
        <v>26</v>
      </c>
      <c r="G9" s="52" t="s">
        <v>57</v>
      </c>
      <c r="H9" s="52" t="s">
        <v>52</v>
      </c>
      <c r="I9" s="54">
        <v>2.95</v>
      </c>
      <c r="J9" s="19">
        <f>1500+500</f>
        <v>2000</v>
      </c>
      <c r="K9" s="25">
        <f t="shared" si="0"/>
        <v>79</v>
      </c>
      <c r="L9" s="26" t="str">
        <f t="shared" si="1"/>
        <v>OK</v>
      </c>
      <c r="M9" s="92"/>
      <c r="N9" s="92"/>
      <c r="O9" s="90">
        <v>1921</v>
      </c>
      <c r="P9" s="90"/>
      <c r="Q9" s="90"/>
      <c r="R9" s="17"/>
      <c r="S9" s="17"/>
      <c r="T9" s="17"/>
      <c r="U9" s="17"/>
      <c r="V9" s="17"/>
      <c r="W9" s="17"/>
      <c r="X9" s="17"/>
    </row>
    <row r="10" spans="1:24" ht="33" customHeight="1" x14ac:dyDescent="0.25">
      <c r="A10" s="105">
        <v>6</v>
      </c>
      <c r="B10" s="35">
        <v>10</v>
      </c>
      <c r="C10" s="108" t="s">
        <v>53</v>
      </c>
      <c r="D10" s="73" t="s">
        <v>29</v>
      </c>
      <c r="E10" s="21" t="s">
        <v>37</v>
      </c>
      <c r="F10" s="39" t="s">
        <v>26</v>
      </c>
      <c r="G10" s="21" t="s">
        <v>55</v>
      </c>
      <c r="H10" s="21" t="s">
        <v>18</v>
      </c>
      <c r="I10" s="32">
        <v>284</v>
      </c>
      <c r="J10" s="19"/>
      <c r="K10" s="25">
        <f t="shared" si="0"/>
        <v>0</v>
      </c>
      <c r="L10" s="26" t="str">
        <f t="shared" si="1"/>
        <v>OK</v>
      </c>
      <c r="M10" s="92"/>
      <c r="N10" s="92"/>
      <c r="O10" s="90"/>
      <c r="P10" s="90"/>
      <c r="Q10" s="90"/>
      <c r="R10" s="17"/>
      <c r="S10" s="17"/>
      <c r="T10" s="17"/>
      <c r="U10" s="17"/>
      <c r="V10" s="17"/>
      <c r="W10" s="17"/>
      <c r="X10" s="17"/>
    </row>
    <row r="11" spans="1:24" ht="39" customHeight="1" x14ac:dyDescent="0.25">
      <c r="A11" s="97"/>
      <c r="B11" s="35">
        <v>11</v>
      </c>
      <c r="C11" s="109"/>
      <c r="D11" s="74" t="s">
        <v>38</v>
      </c>
      <c r="E11" s="21" t="s">
        <v>17</v>
      </c>
      <c r="F11" s="39" t="s">
        <v>26</v>
      </c>
      <c r="G11" s="21" t="s">
        <v>58</v>
      </c>
      <c r="H11" s="21" t="s">
        <v>18</v>
      </c>
      <c r="I11" s="32">
        <v>8</v>
      </c>
      <c r="J11" s="19"/>
      <c r="K11" s="25">
        <f t="shared" si="0"/>
        <v>0</v>
      </c>
      <c r="L11" s="26" t="str">
        <f t="shared" si="1"/>
        <v>OK</v>
      </c>
      <c r="M11" s="92"/>
      <c r="N11" s="92"/>
      <c r="O11" s="90"/>
      <c r="P11" s="90"/>
      <c r="Q11" s="90"/>
      <c r="R11" s="17"/>
      <c r="S11" s="17"/>
      <c r="T11" s="17"/>
      <c r="U11" s="17"/>
      <c r="V11" s="17"/>
      <c r="W11" s="17"/>
      <c r="X11" s="17"/>
    </row>
    <row r="12" spans="1:24" ht="45.75" customHeight="1" x14ac:dyDescent="0.25">
      <c r="A12" s="101">
        <v>7</v>
      </c>
      <c r="B12" s="50">
        <v>12</v>
      </c>
      <c r="C12" s="103" t="s">
        <v>53</v>
      </c>
      <c r="D12" s="71" t="s">
        <v>39</v>
      </c>
      <c r="E12" s="52" t="s">
        <v>37</v>
      </c>
      <c r="F12" s="53" t="s">
        <v>26</v>
      </c>
      <c r="G12" s="52" t="s">
        <v>59</v>
      </c>
      <c r="H12" s="52" t="s">
        <v>18</v>
      </c>
      <c r="I12" s="54">
        <v>211</v>
      </c>
      <c r="J12" s="19"/>
      <c r="K12" s="25">
        <f t="shared" si="0"/>
        <v>0</v>
      </c>
      <c r="L12" s="26" t="str">
        <f t="shared" si="1"/>
        <v>OK</v>
      </c>
      <c r="M12" s="92"/>
      <c r="N12" s="92"/>
      <c r="O12" s="90"/>
      <c r="P12" s="90"/>
      <c r="Q12" s="90"/>
      <c r="R12" s="17"/>
      <c r="S12" s="17"/>
      <c r="T12" s="17"/>
      <c r="U12" s="17"/>
      <c r="V12" s="17"/>
      <c r="W12" s="17"/>
      <c r="X12" s="17"/>
    </row>
    <row r="13" spans="1:24" ht="42" customHeight="1" x14ac:dyDescent="0.25">
      <c r="A13" s="102"/>
      <c r="B13" s="50">
        <v>13</v>
      </c>
      <c r="C13" s="103"/>
      <c r="D13" s="75" t="s">
        <v>16</v>
      </c>
      <c r="E13" s="52" t="s">
        <v>40</v>
      </c>
      <c r="F13" s="53" t="s">
        <v>26</v>
      </c>
      <c r="G13" s="52" t="s">
        <v>59</v>
      </c>
      <c r="H13" s="52" t="s">
        <v>18</v>
      </c>
      <c r="I13" s="54">
        <v>1.98</v>
      </c>
      <c r="J13" s="19"/>
      <c r="K13" s="25">
        <f t="shared" si="0"/>
        <v>0</v>
      </c>
      <c r="L13" s="26" t="str">
        <f t="shared" si="1"/>
        <v>OK</v>
      </c>
      <c r="M13" s="92"/>
      <c r="N13" s="92"/>
      <c r="O13" s="90"/>
      <c r="P13" s="90"/>
      <c r="Q13" s="90"/>
      <c r="R13" s="17"/>
      <c r="S13" s="17"/>
      <c r="T13" s="17"/>
      <c r="U13" s="17"/>
      <c r="V13" s="17"/>
      <c r="W13" s="17"/>
      <c r="X13" s="17"/>
    </row>
    <row r="14" spans="1:24" ht="63" customHeight="1" x14ac:dyDescent="0.25">
      <c r="A14" s="56">
        <v>8</v>
      </c>
      <c r="B14" s="35">
        <v>14</v>
      </c>
      <c r="C14" s="72" t="s">
        <v>53</v>
      </c>
      <c r="D14" s="74" t="s">
        <v>30</v>
      </c>
      <c r="E14" s="21" t="s">
        <v>37</v>
      </c>
      <c r="F14" s="39" t="s">
        <v>26</v>
      </c>
      <c r="G14" s="21" t="s">
        <v>55</v>
      </c>
      <c r="H14" s="21" t="s">
        <v>18</v>
      </c>
      <c r="I14" s="32">
        <v>202</v>
      </c>
      <c r="J14" s="19"/>
      <c r="K14" s="25">
        <f t="shared" ref="K14" si="2">J14-(SUM(M14:X14))</f>
        <v>0</v>
      </c>
      <c r="L14" s="26" t="str">
        <f t="shared" si="1"/>
        <v>OK</v>
      </c>
      <c r="M14" s="91"/>
      <c r="N14" s="91"/>
      <c r="O14" s="91"/>
      <c r="P14" s="91"/>
      <c r="Q14" s="91"/>
      <c r="R14" s="65"/>
      <c r="S14" s="65"/>
      <c r="T14" s="65"/>
      <c r="U14" s="65"/>
      <c r="V14" s="65"/>
      <c r="W14" s="65"/>
      <c r="X14" s="65"/>
    </row>
    <row r="15" spans="1:24" x14ac:dyDescent="0.25">
      <c r="D15" s="3"/>
      <c r="M15" s="48">
        <f>SUMPRODUCT(I4:I14,M4:M14)</f>
        <v>1352.11</v>
      </c>
      <c r="N15" s="48">
        <f>SUMPRODUCT(I4:I14,N4:N14)</f>
        <v>1207.23</v>
      </c>
    </row>
    <row r="16" spans="1:24" x14ac:dyDescent="0.25">
      <c r="D16" s="3"/>
    </row>
  </sheetData>
  <mergeCells count="24">
    <mergeCell ref="A8:A9"/>
    <mergeCell ref="C8:C9"/>
    <mergeCell ref="A10:A11"/>
    <mergeCell ref="C10:C11"/>
    <mergeCell ref="A12:A13"/>
    <mergeCell ref="C12:C13"/>
    <mergeCell ref="X1:X2"/>
    <mergeCell ref="S1:S2"/>
    <mergeCell ref="R1:R2"/>
    <mergeCell ref="T1:T2"/>
    <mergeCell ref="U1:U2"/>
    <mergeCell ref="V1:V2"/>
    <mergeCell ref="W1:W2"/>
    <mergeCell ref="A4:A7"/>
    <mergeCell ref="C4:C7"/>
    <mergeCell ref="D1:I1"/>
    <mergeCell ref="J1:L1"/>
    <mergeCell ref="A2:L2"/>
    <mergeCell ref="A1:C1"/>
    <mergeCell ref="N1:N2"/>
    <mergeCell ref="M1:M2"/>
    <mergeCell ref="O1:O2"/>
    <mergeCell ref="P1:P2"/>
    <mergeCell ref="Q1:Q2"/>
  </mergeCells>
  <conditionalFormatting sqref="M4:X13">
    <cfRule type="cellIs" dxfId="5" priority="1" stopIfTrue="1" operator="greaterThan">
      <formula>0</formula>
    </cfRule>
    <cfRule type="cellIs" dxfId="4" priority="2" stopIfTrue="1" operator="greaterThan">
      <formula>0</formula>
    </cfRule>
    <cfRule type="cellIs" dxfId="3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Reitoria </vt:lpstr>
      <vt:lpstr>ESAG</vt:lpstr>
      <vt:lpstr>CEAD</vt:lpstr>
      <vt:lpstr>CEART</vt:lpstr>
      <vt:lpstr>FAED</vt:lpstr>
      <vt:lpstr>CEFID</vt:lpstr>
      <vt:lpstr>ESAGG</vt:lpstr>
      <vt:lpstr>FAEDD</vt:lpstr>
      <vt:lpstr>CERES</vt:lpstr>
      <vt:lpstr>REITORIA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2015-07-08T21:27:45Z</cp:lastPrinted>
  <dcterms:created xsi:type="dcterms:W3CDTF">2010-06-19T20:43:11Z</dcterms:created>
  <dcterms:modified xsi:type="dcterms:W3CDTF">2023-08-08T17:07:53Z</dcterms:modified>
</cp:coreProperties>
</file>