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698.2022 SRP SGPE 48852.2022 - Coleta de Resíduos Químicos - VIG 07.02.2024\"/>
    </mc:Choice>
  </mc:AlternateContent>
  <xr:revisionPtr revIDLastSave="0" documentId="13_ncr:1_{3B66E472-DE54-4452-A80B-79763FE1A6B1}" xr6:coauthVersionLast="47" xr6:coauthVersionMax="47" xr10:uidLastSave="{00000000-0000-0000-0000-000000000000}"/>
  <bookViews>
    <workbookView xWindow="25974" yWindow="-109" windowWidth="26301" windowHeight="14305" tabRatio="390" activeTab="6" xr2:uid="{00000000-000D-0000-FFFF-FFFF00000000}"/>
  </bookViews>
  <sheets>
    <sheet name="Reitoria " sheetId="113" r:id="rId1"/>
    <sheet name="CEART " sheetId="130" r:id="rId2"/>
    <sheet name="CEFID " sheetId="124" r:id="rId3"/>
    <sheet name="CERES" sheetId="117" r:id="rId4"/>
    <sheet name=" ESAG" sheetId="136" r:id="rId5"/>
    <sheet name="FAED" sheetId="137" r:id="rId6"/>
    <sheet name="GESTOR" sheetId="128" r:id="rId7"/>
  </sheets>
  <definedNames>
    <definedName name="CEPLAN" localSheetId="4">#REF!</definedName>
    <definedName name="CEPLAN" localSheetId="1">#REF!</definedName>
    <definedName name="CEPLAN" localSheetId="5">#REF!</definedName>
    <definedName name="CEPLAN" localSheetId="6">#REF!</definedName>
    <definedName name="CEPLAN">#REF!</definedName>
    <definedName name="diasuteis" localSheetId="4">#REF!</definedName>
    <definedName name="diasuteis" localSheetId="1">#REF!</definedName>
    <definedName name="diasuteis" localSheetId="2">#REF!</definedName>
    <definedName name="diasuteis" localSheetId="5">#REF!</definedName>
    <definedName name="diasuteis" localSheetId="6">#REF!</definedName>
    <definedName name="diasuteis">#REF!</definedName>
    <definedName name="Ferias" localSheetId="4">#REF!</definedName>
    <definedName name="Ferias" localSheetId="1">#REF!</definedName>
    <definedName name="Ferias" localSheetId="2">#REF!</definedName>
    <definedName name="Ferias" localSheetId="5">#REF!</definedName>
    <definedName name="Ferias" localSheetId="6">#REF!</definedName>
    <definedName name="Ferias">#REF!</definedName>
    <definedName name="RD" localSheetId="4">OFFSET(#REF!,(MATCH(SMALL(#REF!,ROW()-10),#REF!,0)-1),0)</definedName>
    <definedName name="RD" localSheetId="1">OFFSET(#REF!,(MATCH(SMALL(#REF!,ROW()-10),#REF!,0)-1),0)</definedName>
    <definedName name="RD" localSheetId="2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>OFFSET(#REF!,(MATCH(SMALL(#REF!,ROW()-10),#REF!,0)-1),0)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17" l="1"/>
  <c r="G6" i="128" l="1"/>
  <c r="G7" i="128"/>
  <c r="G8" i="128"/>
  <c r="G9" i="128"/>
  <c r="G10" i="128"/>
  <c r="G11" i="128"/>
  <c r="G12" i="128"/>
  <c r="G13" i="128"/>
  <c r="G14" i="128"/>
  <c r="G4" i="128"/>
  <c r="G5" i="128"/>
  <c r="O15" i="137"/>
  <c r="M15" i="130" l="1"/>
  <c r="P15" i="113" l="1"/>
  <c r="P7" i="113"/>
  <c r="N15" i="117" l="1"/>
  <c r="O15" i="117"/>
  <c r="P15" i="117"/>
  <c r="Q15" i="117"/>
  <c r="S15" i="117"/>
  <c r="T15" i="117"/>
  <c r="U15" i="117"/>
  <c r="V15" i="117"/>
  <c r="W15" i="117"/>
  <c r="X15" i="117"/>
  <c r="M15" i="117"/>
  <c r="N15" i="137"/>
  <c r="P15" i="137"/>
  <c r="Q15" i="137"/>
  <c r="R15" i="137"/>
  <c r="S15" i="137"/>
  <c r="T15" i="137"/>
  <c r="U15" i="137"/>
  <c r="V15" i="137"/>
  <c r="W15" i="137"/>
  <c r="X15" i="137"/>
  <c r="M15" i="137"/>
  <c r="N15" i="130"/>
  <c r="O15" i="130"/>
  <c r="P15" i="130"/>
  <c r="Q15" i="130"/>
  <c r="R15" i="130"/>
  <c r="S15" i="130"/>
  <c r="T15" i="130"/>
  <c r="U15" i="130"/>
  <c r="V15" i="130"/>
  <c r="W15" i="130"/>
  <c r="X15" i="130"/>
  <c r="N15" i="136"/>
  <c r="O15" i="136"/>
  <c r="P15" i="136"/>
  <c r="Q15" i="136"/>
  <c r="R15" i="136"/>
  <c r="S15" i="136"/>
  <c r="T15" i="136"/>
  <c r="U15" i="136"/>
  <c r="V15" i="136"/>
  <c r="W15" i="136"/>
  <c r="X15" i="136"/>
  <c r="M15" i="136"/>
  <c r="N15" i="113"/>
  <c r="O15" i="113"/>
  <c r="Q15" i="113"/>
  <c r="R15" i="113"/>
  <c r="S15" i="113"/>
  <c r="T15" i="113"/>
  <c r="U15" i="113"/>
  <c r="V15" i="113"/>
  <c r="W15" i="113"/>
  <c r="X15" i="113"/>
  <c r="M15" i="113"/>
  <c r="R15" i="124"/>
  <c r="S15" i="124"/>
  <c r="T15" i="124"/>
  <c r="U15" i="124"/>
  <c r="V15" i="124"/>
  <c r="W15" i="124"/>
  <c r="X15" i="124"/>
  <c r="N15" i="124"/>
  <c r="O15" i="124"/>
  <c r="P15" i="124"/>
  <c r="Q15" i="124"/>
  <c r="M15" i="124"/>
  <c r="J9" i="117" l="1"/>
  <c r="J9" i="113"/>
  <c r="K14" i="137" l="1"/>
  <c r="L14" i="137" s="1"/>
  <c r="K13" i="137"/>
  <c r="L13" i="137" s="1"/>
  <c r="K12" i="137"/>
  <c r="L12" i="137" s="1"/>
  <c r="K11" i="137"/>
  <c r="L11" i="137" s="1"/>
  <c r="K10" i="137"/>
  <c r="L10" i="137" s="1"/>
  <c r="K9" i="137"/>
  <c r="L9" i="137" s="1"/>
  <c r="K8" i="137"/>
  <c r="L8" i="137" s="1"/>
  <c r="K7" i="137"/>
  <c r="L7" i="137" s="1"/>
  <c r="K6" i="137"/>
  <c r="L6" i="137" s="1"/>
  <c r="K5" i="137"/>
  <c r="L5" i="137" s="1"/>
  <c r="K4" i="137"/>
  <c r="L4" i="137" s="1"/>
  <c r="K14" i="136"/>
  <c r="L14" i="136" s="1"/>
  <c r="K13" i="136"/>
  <c r="L13" i="136" s="1"/>
  <c r="K12" i="136"/>
  <c r="L12" i="136" s="1"/>
  <c r="K11" i="136"/>
  <c r="L11" i="136" s="1"/>
  <c r="K10" i="136"/>
  <c r="L10" i="136" s="1"/>
  <c r="K9" i="136"/>
  <c r="L9" i="136" s="1"/>
  <c r="K8" i="136"/>
  <c r="L8" i="136" s="1"/>
  <c r="K7" i="136"/>
  <c r="L7" i="136" s="1"/>
  <c r="K6" i="136"/>
  <c r="L6" i="136" s="1"/>
  <c r="K5" i="136"/>
  <c r="L5" i="136" s="1"/>
  <c r="K4" i="136"/>
  <c r="L4" i="136" l="1"/>
  <c r="J8" i="128"/>
  <c r="J10" i="128"/>
  <c r="J11" i="128"/>
  <c r="J5" i="128"/>
  <c r="J6" i="128"/>
  <c r="K14" i="117"/>
  <c r="K13" i="117"/>
  <c r="K12" i="117"/>
  <c r="K11" i="117"/>
  <c r="K10" i="117"/>
  <c r="K9" i="117"/>
  <c r="K8" i="117"/>
  <c r="K7" i="117"/>
  <c r="K6" i="117"/>
  <c r="K5" i="117"/>
  <c r="K4" i="117"/>
  <c r="L4" i="117" s="1"/>
  <c r="K14" i="124"/>
  <c r="L14" i="124" s="1"/>
  <c r="K13" i="124"/>
  <c r="L13" i="124" s="1"/>
  <c r="K12" i="124"/>
  <c r="L12" i="124" s="1"/>
  <c r="K11" i="124"/>
  <c r="L11" i="124" s="1"/>
  <c r="K10" i="124"/>
  <c r="L10" i="124" s="1"/>
  <c r="K9" i="124"/>
  <c r="L9" i="124" s="1"/>
  <c r="K8" i="124"/>
  <c r="L8" i="124" s="1"/>
  <c r="K7" i="124"/>
  <c r="L7" i="124" s="1"/>
  <c r="K6" i="124"/>
  <c r="L6" i="124" s="1"/>
  <c r="K5" i="124"/>
  <c r="L5" i="124" s="1"/>
  <c r="K4" i="124"/>
  <c r="L4" i="124" s="1"/>
  <c r="K14" i="130"/>
  <c r="L14" i="130" s="1"/>
  <c r="K13" i="130"/>
  <c r="L13" i="130" s="1"/>
  <c r="K12" i="130"/>
  <c r="L12" i="130" s="1"/>
  <c r="K11" i="130"/>
  <c r="L11" i="130" s="1"/>
  <c r="K10" i="130"/>
  <c r="L10" i="130" s="1"/>
  <c r="K9" i="130"/>
  <c r="L9" i="130" s="1"/>
  <c r="K8" i="130"/>
  <c r="L8" i="130" s="1"/>
  <c r="K7" i="130"/>
  <c r="L7" i="130" s="1"/>
  <c r="K6" i="130"/>
  <c r="L6" i="130" s="1"/>
  <c r="K5" i="130"/>
  <c r="K4" i="130"/>
  <c r="K8" i="113"/>
  <c r="K9" i="113"/>
  <c r="K10" i="113"/>
  <c r="L10" i="113" s="1"/>
  <c r="K11" i="113"/>
  <c r="K4" i="113"/>
  <c r="K5" i="113"/>
  <c r="L5" i="113" s="1"/>
  <c r="K6" i="113"/>
  <c r="L6" i="113" s="1"/>
  <c r="K7" i="113"/>
  <c r="L10" i="117" l="1"/>
  <c r="H10" i="128"/>
  <c r="L5" i="117"/>
  <c r="H5" i="128"/>
  <c r="L11" i="117"/>
  <c r="H11" i="128"/>
  <c r="L6" i="117"/>
  <c r="H6" i="128"/>
  <c r="L12" i="117"/>
  <c r="H12" i="128"/>
  <c r="L9" i="117"/>
  <c r="H9" i="128"/>
  <c r="L7" i="117"/>
  <c r="H7" i="128"/>
  <c r="L13" i="117"/>
  <c r="H13" i="128"/>
  <c r="L8" i="117"/>
  <c r="H8" i="128"/>
  <c r="L14" i="117"/>
  <c r="H14" i="128"/>
  <c r="L4" i="113"/>
  <c r="H4" i="128"/>
  <c r="L5" i="130"/>
  <c r="K11" i="128"/>
  <c r="J9" i="128"/>
  <c r="L11" i="113"/>
  <c r="L9" i="113"/>
  <c r="L8" i="113"/>
  <c r="L4" i="130"/>
  <c r="I11" i="128" l="1"/>
  <c r="K13" i="113"/>
  <c r="L13" i="113" l="1"/>
  <c r="L7" i="113"/>
  <c r="K9" i="128" l="1"/>
  <c r="I9" i="128"/>
  <c r="K5" i="128"/>
  <c r="I5" i="128"/>
  <c r="I8" i="128"/>
  <c r="K8" i="128"/>
  <c r="K6" i="128"/>
  <c r="I6" i="128"/>
  <c r="K10" i="128"/>
  <c r="I10" i="128"/>
  <c r="J4" i="128"/>
  <c r="J12" i="128"/>
  <c r="J14" i="128"/>
  <c r="G20" i="128"/>
  <c r="K14" i="113"/>
  <c r="L14" i="113" l="1"/>
  <c r="I14" i="128"/>
  <c r="J7" i="128"/>
  <c r="J13" i="128"/>
  <c r="G22" i="128"/>
  <c r="G21" i="128"/>
  <c r="K14" i="128" l="1"/>
  <c r="K12" i="113"/>
  <c r="I13" i="128" l="1"/>
  <c r="I12" i="128"/>
  <c r="I4" i="128"/>
  <c r="I7" i="128"/>
  <c r="K12" i="128" l="1"/>
  <c r="K4" i="128"/>
  <c r="K13" i="128"/>
  <c r="K7" i="128"/>
  <c r="J15" i="128"/>
  <c r="K23" i="128" s="1"/>
  <c r="K15" i="128" l="1"/>
  <c r="K24" i="128" s="1"/>
  <c r="L12" i="113" l="1"/>
  <c r="K26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PAULO EDISON DE LIMA</author>
  </authors>
  <commentList>
    <comment ref="P7" authorId="0" shapeId="0" xr:uid="{0DA08913-C4B5-4FBB-93D8-5EE2EBFE6403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18/12/2023: ESTORNO TOTAL.</t>
        </r>
      </text>
    </comment>
    <comment ref="J9" authorId="1" shapeId="0" xr:uid="{A767560C-1EF8-4F42-994B-EA1ADD49A15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-500 cedidos ao CERES 18/05/2023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9" authorId="0" shapeId="0" xr:uid="{B33602D4-4ACE-4C8B-B108-E8F18786EBDE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+500 cedidos pelo Reitoria 18/05/2023</t>
        </r>
      </text>
    </comment>
  </commentList>
</comments>
</file>

<file path=xl/sharedStrings.xml><?xml version="1.0" encoding="utf-8"?>
<sst xmlns="http://schemas.openxmlformats.org/spreadsheetml/2006/main" count="629" uniqueCount="77">
  <si>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</si>
  <si>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</si>
  <si>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</si>
  <si>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</si>
  <si>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</si>
  <si>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</si>
  <si>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</si>
  <si>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</si>
  <si>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</si>
  <si>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</si>
  <si>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</si>
  <si>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</si>
  <si>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</si>
  <si>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</si>
  <si>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</si>
  <si>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</si>
  <si>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Destinação final de Lixo Hospitalar</t>
  </si>
  <si>
    <t>Kg</t>
  </si>
  <si>
    <t>339039.28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</si>
  <si>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</si>
  <si>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</si>
  <si>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</si>
  <si>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</si>
  <si>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</si>
  <si>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</si>
  <si>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</si>
  <si>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</si>
  <si>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</si>
  <si>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>Coleta</t>
  </si>
  <si>
    <t>Destinação final de produtos químicos</t>
  </si>
  <si>
    <t>Coleta e transporte de Lixo Hospitalar (materiais biologicos, contaminantes e perfuro cortantes)</t>
  </si>
  <si>
    <t>Litro</t>
  </si>
  <si>
    <t>PROCESSO: 1698/2022/UDESC</t>
  </si>
  <si>
    <t>VIGÊNCIA DA ATA: 07/02/2023 até 07/02/2024</t>
  </si>
  <si>
    <t xml:space="preserve"> AF/OS nº  xxxx/2023 Qtde. DT</t>
  </si>
  <si>
    <t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t>
  </si>
  <si>
    <t>BROOKS AMBIENTAL EIRELI</t>
  </si>
  <si>
    <t>Caçamba</t>
  </si>
  <si>
    <r>
      <t xml:space="preserve">Locação de caçamba estacionária para recolher </t>
    </r>
    <r>
      <rPr>
        <b/>
        <u/>
        <sz val="12"/>
        <rFont val="Calibri"/>
        <family val="2"/>
      </rPr>
      <t>resíduos da construção civil: Tijolos, blocos, telhas, argamassa, concreto, areia e pedra.</t>
    </r>
    <r>
      <rPr>
        <sz val="12"/>
        <rFont val="Calibri"/>
        <family val="2"/>
      </rPr>
      <t xml:space="preserve"> Capacidade da caçamba: 5m³. Incluindo a coleta, o transporte e a destinação final. FLORIANÓPOLIS/SC</t>
    </r>
  </si>
  <si>
    <r>
      <t xml:space="preserve">Locação de caçamba estacionária para recolher </t>
    </r>
    <r>
      <rPr>
        <b/>
        <u/>
        <sz val="12"/>
        <rFont val="Calibri"/>
        <family val="2"/>
      </rPr>
      <t>resíduos da construção civil: Plásticos, papel, papelão, metais, vidros.</t>
    </r>
    <r>
      <rPr>
        <sz val="12"/>
        <rFont val="Calibri"/>
        <family val="2"/>
      </rPr>
      <t xml:space="preserve"> (Exceto madeira de obra, MDF, MDP e compensados, embalagens vazias de tintas imobiliárias e gesso). Capacidade da caçamba: 5m³. Incluindo a coleta, transporte e destinação final. FLORIANÓPOLIS/SC</t>
    </r>
  </si>
  <si>
    <r>
      <t xml:space="preserve">Locação de caçamba estacionária para recolher resíduos da construção civil: </t>
    </r>
    <r>
      <rPr>
        <b/>
        <sz val="12"/>
        <rFont val="Calibri"/>
        <family val="2"/>
      </rPr>
      <t>Madeira de obra</t>
    </r>
    <r>
      <rPr>
        <sz val="12"/>
        <rFont val="Calibri"/>
        <family val="2"/>
      </rPr>
      <t>. (Exceto MDF, MDP e compensados). Capacidade da caçamba: 5m³. Incluindo a coleta, o transporte e a destinação final. FLORIANÓPOLIS/SC</t>
    </r>
  </si>
  <si>
    <r>
      <t xml:space="preserve">Locação de caçamba estacionária para recolher resíduos da construção civil: </t>
    </r>
    <r>
      <rPr>
        <b/>
        <sz val="12"/>
        <rFont val="Calibri"/>
        <family val="2"/>
      </rPr>
      <t>MDF, MDP e compensados.</t>
    </r>
    <r>
      <rPr>
        <sz val="12"/>
        <rFont val="Calibri"/>
        <family val="2"/>
      </rPr>
      <t xml:space="preserve"> Capacidade da caçamba: 5m³. Incluindo a coleta, o transporte e a destinação final. FLORIANÓPOLIS/SC</t>
    </r>
  </si>
  <si>
    <t>50051 5 006</t>
  </si>
  <si>
    <t>GETECMA - GESTÃO E TECNOLOGIA EM MEIO AMBIENTE LTDA - EPP</t>
  </si>
  <si>
    <t xml:space="preserve">Coleta, transporte e tratamento de lâmpadas fluorescentes </t>
  </si>
  <si>
    <t>50051 0 002</t>
  </si>
  <si>
    <t>Destinação final de lâmpadas fluorescentes</t>
  </si>
  <si>
    <t>50051 0 004</t>
  </si>
  <si>
    <t>50051 0 003</t>
  </si>
  <si>
    <t>50111 0 001</t>
  </si>
  <si>
    <t xml:space="preserve"> OS nº  456/2023 Qtde. DT</t>
  </si>
  <si>
    <t xml:space="preserve"> OS nº  457/2023 Qtde. DT</t>
  </si>
  <si>
    <t xml:space="preserve"> OS nº 958/2023 Qtde. DT</t>
  </si>
  <si>
    <t xml:space="preserve"> AF/OS nº  102/2023 </t>
  </si>
  <si>
    <t xml:space="preserve"> AF/OS nº  708/2023 </t>
  </si>
  <si>
    <t xml:space="preserve"> AF/OS nº  709/2023 </t>
  </si>
  <si>
    <t xml:space="preserve"> AF/OS nº  846/2023</t>
  </si>
  <si>
    <t xml:space="preserve"> AF/OS nº  1098/2023 </t>
  </si>
  <si>
    <t>02/06/2023.</t>
  </si>
  <si>
    <t xml:space="preserve"> AF/OS nº  582/2023 Qtde. DT</t>
  </si>
  <si>
    <t xml:space="preserve"> AF/OS nº  1657/2023 Qtde. DT</t>
  </si>
  <si>
    <t xml:space="preserve"> AF/OS nº  618/2023 Qtde. DT</t>
  </si>
  <si>
    <t xml:space="preserve"> AF/OS nº  1019/2023 Qtde. DT</t>
  </si>
  <si>
    <t xml:space="preserve"> AF/OS nº  1020/2023 Qtde. DT</t>
  </si>
  <si>
    <t xml:space="preserve"> AF/OS nº  1045/2023 Qtde. DT</t>
  </si>
  <si>
    <t xml:space="preserve"> AF/OS nº  1664/2023 Qtde. DT</t>
  </si>
  <si>
    <t>Resumo Atualizado 08/08/2023</t>
  </si>
  <si>
    <t xml:space="preserve"> OS nº 2289/2023 Qtde. DT</t>
  </si>
  <si>
    <t xml:space="preserve"> AF/OS nº  2000/2023 Qtde. DT</t>
  </si>
  <si>
    <r>
      <rPr>
        <b/>
        <u/>
        <sz val="11"/>
        <rFont val="Calibri"/>
        <family val="2"/>
        <scheme val="minor"/>
      </rPr>
      <t xml:space="preserve"> Estorno parcial</t>
    </r>
    <r>
      <rPr>
        <b/>
        <sz val="11"/>
        <rFont val="Calibri"/>
        <family val="2"/>
        <scheme val="minor"/>
      </rPr>
      <t xml:space="preserve"> da AF/OS nº  582/2023 Qtde. DT</t>
    </r>
  </si>
  <si>
    <t xml:space="preserve"> AF/OS nº  2510/2023 Qtde. DT</t>
  </si>
  <si>
    <t>CENTRO PARTICIPANTE: REITORIA</t>
  </si>
  <si>
    <t>CENTRO PARTICIPANTE: CEART</t>
  </si>
  <si>
    <t>CENTRO PARTICIPANTE: CEFID</t>
  </si>
  <si>
    <t>CENTRO PARTICIPANTE: CERES</t>
  </si>
  <si>
    <t>CENTRO PARTICIPANTE: ESAG</t>
  </si>
  <si>
    <t>CENTRO PARTICIPANTE: FAED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</si>
</sst>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1"/>
      <name val="Calibri"/>
      <family val="2"/>
      <scheme val="minor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49" fontId="6" fillId="10" borderId="1" xfId="0" applyNumberFormat="1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44" fontId="7" fillId="15" borderId="1" xfId="13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44" fontId="16" fillId="0" borderId="0" xfId="1" applyNumberFormat="1" applyFont="1" applyAlignment="1">
      <alignment wrapText="1"/>
    </xf>
    <xf numFmtId="0" fontId="15" fillId="16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44" fontId="7" fillId="16" borderId="1" xfId="13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10" borderId="20" xfId="0" applyNumberFormat="1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4" fillId="10" borderId="1" xfId="1" applyFont="1" applyFill="1" applyBorder="1" applyAlignment="1">
      <alignment horizontal="left" vertical="center" wrapText="1"/>
    </xf>
    <xf numFmtId="0" fontId="14" fillId="15" borderId="1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44" fontId="3" fillId="0" borderId="1" xfId="29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44" fontId="16" fillId="0" borderId="0" xfId="8" applyFont="1" applyAlignment="1" applyProtection="1">
      <alignment wrapText="1"/>
      <protection locked="0"/>
    </xf>
    <xf numFmtId="3" fontId="16" fillId="8" borderId="1" xfId="1" applyNumberFormat="1" applyFont="1" applyFill="1" applyBorder="1" applyAlignment="1" applyProtection="1">
      <alignment horizontal="center" vertical="center" wrapText="1"/>
      <protection locked="0"/>
    </xf>
    <xf numFmtId="14" fontId="16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3" fontId="16" fillId="17" borderId="2" xfId="1" applyNumberFormat="1" applyFont="1" applyFill="1" applyBorder="1" applyAlignment="1" applyProtection="1">
      <alignment horizontal="center" vertical="center" wrapText="1"/>
      <protection locked="0"/>
    </xf>
    <xf numFmtId="3" fontId="16" fillId="17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  <xf numFmtId="0" fontId="13" fillId="15" borderId="2" xfId="0" applyFont="1" applyFill="1" applyBorder="1" applyAlignment="1">
      <alignment horizontal="center" vertical="center"/>
    </xf>
    <xf numFmtId="0" fontId="13" fillId="15" borderId="4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</cellXfs>
  <cellStyles count="3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3 2 2" xfId="29" xr:uid="{00000000-0005-0000-0000-000003000000}"/>
    <cellStyle name="Moeda 3 3" xfId="23" xr:uid="{00000000-0005-0000-0000-000003000000}"/>
    <cellStyle name="Moeda 4" xfId="19" xr:uid="{00000000-0005-0000-0000-00003B000000}"/>
    <cellStyle name="Moeda 4 2" xfId="32" xr:uid="{00000000-0005-0000-0000-00003B000000}"/>
    <cellStyle name="Moeda 5" xfId="20" xr:uid="{00000000-0005-0000-0000-000041000000}"/>
    <cellStyle name="Moeda 5 2" xfId="33" xr:uid="{00000000-0005-0000-0000-000041000000}"/>
    <cellStyle name="Moeda 5 3" xfId="35" xr:uid="{00000000-0005-0000-0000-000006000000}"/>
    <cellStyle name="Moeda 6" xfId="26" xr:uid="{00000000-0005-0000-0000-000042000000}"/>
    <cellStyle name="Moeda 7" xfId="34" xr:uid="{00000000-0005-0000-0000-00004F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2 2 2" xfId="31" xr:uid="{00000000-0005-0000-0000-000009000000}"/>
    <cellStyle name="Separador de milhares 2 2 2 3" xfId="25" xr:uid="{00000000-0005-0000-0000-000009000000}"/>
    <cellStyle name="Separador de milhares 2 2 3" xfId="15" xr:uid="{00000000-0005-0000-0000-000008000000}"/>
    <cellStyle name="Separador de milhares 2 2 3 2" xfId="28" xr:uid="{00000000-0005-0000-0000-000008000000}"/>
    <cellStyle name="Separador de milhares 2 2 4" xfId="22" xr:uid="{00000000-0005-0000-0000-000008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2 2 2" xfId="30" xr:uid="{00000000-0005-0000-0000-00000B000000}"/>
    <cellStyle name="Separador de milhares 2 3 2 3" xfId="24" xr:uid="{00000000-0005-0000-0000-00000B000000}"/>
    <cellStyle name="Separador de milhares 2 3 3" xfId="14" xr:uid="{00000000-0005-0000-0000-00000A000000}"/>
    <cellStyle name="Separador de milhares 2 3 3 2" xfId="27" xr:uid="{00000000-0005-0000-0000-00000A000000}"/>
    <cellStyle name="Separador de milhares 2 3 4" xfId="21" xr:uid="{00000000-0005-0000-0000-00000A000000}"/>
    <cellStyle name="Separador de milhares 3" xfId="3" xr:uid="{00000000-0005-0000-0000-00000C000000}"/>
    <cellStyle name="Título 5" xfId="4" xr:uid="{00000000-0005-0000-0000-00000D000000}"/>
  </cellStyles>
  <dxfs count="3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6"/>
  <sheetViews>
    <sheetView zoomScale="80" zoomScaleNormal="80" workbookViewId="0">
      <selection activeCell="A3" sqref="A3"/>
    </sheetView>
  </sheetViews>
  <sheetFormatPr defaultColWidth="9.75" defaultRowHeight="14.3" x14ac:dyDescent="0.25"/>
  <cols>
    <col min="1" max="1" width="8.125" style="1" customWidth="1"/>
    <col min="2" max="2" width="5.625" style="1" bestFit="1" customWidth="1"/>
    <col min="3" max="3" width="32.875" style="27" customWidth="1"/>
    <col min="4" max="4" width="60.25" style="1" customWidth="1"/>
    <col min="5" max="5" width="12.375" style="1" customWidth="1"/>
    <col min="6" max="6" width="15.125" style="37" customWidth="1"/>
    <col min="7" max="7" width="16.375" style="37" customWidth="1"/>
    <col min="8" max="8" width="16.75" style="1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4" ht="46.55" customHeight="1" x14ac:dyDescent="0.25">
      <c r="A1" s="92" t="s">
        <v>32</v>
      </c>
      <c r="B1" s="92"/>
      <c r="C1" s="92"/>
      <c r="D1" s="92" t="s">
        <v>35</v>
      </c>
      <c r="E1" s="92"/>
      <c r="F1" s="92"/>
      <c r="G1" s="92"/>
      <c r="H1" s="92"/>
      <c r="I1" s="92"/>
      <c r="J1" s="92" t="s">
        <v>33</v>
      </c>
      <c r="K1" s="92"/>
      <c r="L1" s="92"/>
      <c r="M1" s="91" t="s">
        <v>50</v>
      </c>
      <c r="N1" s="91" t="s">
        <v>51</v>
      </c>
      <c r="O1" s="91" t="s">
        <v>52</v>
      </c>
      <c r="P1" s="91" t="s">
        <v>67</v>
      </c>
      <c r="Q1" s="91" t="s">
        <v>34</v>
      </c>
      <c r="R1" s="91" t="s">
        <v>34</v>
      </c>
      <c r="S1" s="91" t="s">
        <v>34</v>
      </c>
      <c r="T1" s="91" t="s">
        <v>34</v>
      </c>
      <c r="U1" s="91" t="s">
        <v>34</v>
      </c>
      <c r="V1" s="91" t="s">
        <v>34</v>
      </c>
      <c r="W1" s="91" t="s">
        <v>34</v>
      </c>
      <c r="X1" s="91" t="s">
        <v>34</v>
      </c>
    </row>
    <row r="2" spans="1:24" ht="26.35" customHeight="1" x14ac:dyDescent="0.25">
      <c r="A2" s="92" t="s">
        <v>71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4" s="3" customFormat="1" ht="28.55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86">
        <v>45007</v>
      </c>
      <c r="N3" s="86">
        <v>45007</v>
      </c>
      <c r="O3" s="86">
        <v>45065</v>
      </c>
      <c r="P3" s="86">
        <v>45197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65.25" x14ac:dyDescent="0.25">
      <c r="A4" s="93">
        <v>1</v>
      </c>
      <c r="B4" s="35">
        <v>1</v>
      </c>
      <c r="C4" s="95" t="s">
        <v>36</v>
      </c>
      <c r="D4" s="61" t="s">
        <v>38</v>
      </c>
      <c r="E4" s="62" t="s">
        <v>37</v>
      </c>
      <c r="F4" s="54" t="s">
        <v>25</v>
      </c>
      <c r="G4" s="53" t="s">
        <v>42</v>
      </c>
      <c r="H4" s="53" t="s">
        <v>18</v>
      </c>
      <c r="I4" s="32">
        <v>410.15</v>
      </c>
      <c r="J4" s="19">
        <v>15</v>
      </c>
      <c r="K4" s="25">
        <f t="shared" ref="K4:K13" si="0">J4-(SUM(M4:X4))</f>
        <v>15</v>
      </c>
      <c r="L4" s="26" t="str">
        <f t="shared" ref="L4:L12" si="1">IF(K4&lt;0,"ATENÇÃO","OK")</f>
        <v>OK</v>
      </c>
      <c r="M4" s="73"/>
      <c r="N4" s="73"/>
      <c r="O4" s="71"/>
      <c r="P4" s="85"/>
      <c r="Q4" s="17"/>
      <c r="R4" s="17"/>
      <c r="S4" s="17"/>
      <c r="T4" s="17"/>
      <c r="U4" s="17"/>
      <c r="V4" s="17"/>
      <c r="W4" s="17"/>
      <c r="X4" s="17"/>
    </row>
    <row r="5" spans="1:24" ht="97.85" x14ac:dyDescent="0.25">
      <c r="A5" s="94"/>
      <c r="B5" s="35">
        <v>2</v>
      </c>
      <c r="C5" s="96"/>
      <c r="D5" s="61" t="s">
        <v>39</v>
      </c>
      <c r="E5" s="62" t="s">
        <v>37</v>
      </c>
      <c r="F5" s="54" t="s">
        <v>25</v>
      </c>
      <c r="G5" s="53" t="s">
        <v>42</v>
      </c>
      <c r="H5" s="53" t="s">
        <v>18</v>
      </c>
      <c r="I5" s="32">
        <v>438.43</v>
      </c>
      <c r="J5" s="19">
        <v>10</v>
      </c>
      <c r="K5" s="25">
        <f t="shared" si="0"/>
        <v>10</v>
      </c>
      <c r="L5" s="26" t="str">
        <f t="shared" si="1"/>
        <v>OK</v>
      </c>
      <c r="M5" s="73"/>
      <c r="N5" s="73"/>
      <c r="O5" s="71"/>
      <c r="P5" s="85"/>
      <c r="Q5" s="17"/>
      <c r="R5" s="17"/>
      <c r="S5" s="17"/>
      <c r="T5" s="17"/>
      <c r="U5" s="17"/>
      <c r="V5" s="17"/>
      <c r="W5" s="17"/>
      <c r="X5" s="17"/>
    </row>
    <row r="6" spans="1:24" ht="65.25" x14ac:dyDescent="0.25">
      <c r="A6" s="94"/>
      <c r="B6" s="35">
        <v>3</v>
      </c>
      <c r="C6" s="96"/>
      <c r="D6" s="61" t="s">
        <v>40</v>
      </c>
      <c r="E6" s="62" t="s">
        <v>37</v>
      </c>
      <c r="F6" s="54" t="s">
        <v>25</v>
      </c>
      <c r="G6" s="53" t="s">
        <v>42</v>
      </c>
      <c r="H6" s="53" t="s">
        <v>18</v>
      </c>
      <c r="I6" s="32">
        <v>398.54</v>
      </c>
      <c r="J6" s="19">
        <v>10</v>
      </c>
      <c r="K6" s="25">
        <f t="shared" si="0"/>
        <v>8</v>
      </c>
      <c r="L6" s="26" t="str">
        <f t="shared" si="1"/>
        <v>OK</v>
      </c>
      <c r="M6" s="73">
        <v>2</v>
      </c>
      <c r="N6" s="73"/>
      <c r="O6" s="74"/>
      <c r="P6" s="85"/>
      <c r="Q6" s="17"/>
      <c r="R6" s="17"/>
      <c r="S6" s="17"/>
      <c r="T6" s="17"/>
      <c r="U6" s="17"/>
      <c r="V6" s="17"/>
      <c r="W6" s="17"/>
      <c r="X6" s="17"/>
    </row>
    <row r="7" spans="1:24" ht="65.25" x14ac:dyDescent="0.25">
      <c r="A7" s="94"/>
      <c r="B7" s="35">
        <v>4</v>
      </c>
      <c r="C7" s="97"/>
      <c r="D7" s="61" t="s">
        <v>41</v>
      </c>
      <c r="E7" s="62" t="s">
        <v>37</v>
      </c>
      <c r="F7" s="63" t="s">
        <v>25</v>
      </c>
      <c r="G7" s="64" t="s">
        <v>42</v>
      </c>
      <c r="H7" s="64" t="s">
        <v>18</v>
      </c>
      <c r="I7" s="32">
        <v>456.84</v>
      </c>
      <c r="J7" s="19">
        <v>10</v>
      </c>
      <c r="K7" s="25">
        <f t="shared" si="0"/>
        <v>7</v>
      </c>
      <c r="L7" s="26" t="str">
        <f t="shared" si="1"/>
        <v>OK</v>
      </c>
      <c r="M7" s="73">
        <v>1</v>
      </c>
      <c r="N7" s="73"/>
      <c r="O7" s="73">
        <v>2</v>
      </c>
      <c r="P7" s="87">
        <f>2-2</f>
        <v>0</v>
      </c>
      <c r="Q7" s="17"/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1">
        <v>5</v>
      </c>
      <c r="B8" s="48">
        <v>8</v>
      </c>
      <c r="C8" s="103" t="s">
        <v>43</v>
      </c>
      <c r="D8" s="65" t="s">
        <v>44</v>
      </c>
      <c r="E8" s="49" t="s">
        <v>28</v>
      </c>
      <c r="F8" s="50" t="s">
        <v>25</v>
      </c>
      <c r="G8" s="49" t="s">
        <v>45</v>
      </c>
      <c r="H8" s="49" t="s">
        <v>18</v>
      </c>
      <c r="I8" s="51">
        <v>344</v>
      </c>
      <c r="J8" s="19">
        <v>2</v>
      </c>
      <c r="K8" s="25">
        <f t="shared" si="0"/>
        <v>1</v>
      </c>
      <c r="L8" s="26" t="str">
        <f t="shared" si="1"/>
        <v>OK</v>
      </c>
      <c r="M8" s="73"/>
      <c r="N8" s="73">
        <v>1</v>
      </c>
      <c r="O8" s="74"/>
      <c r="P8" s="85"/>
      <c r="Q8" s="17"/>
      <c r="R8" s="17"/>
      <c r="S8" s="17"/>
      <c r="T8" s="17"/>
      <c r="U8" s="17"/>
      <c r="V8" s="17"/>
      <c r="W8" s="17"/>
      <c r="X8" s="17"/>
    </row>
    <row r="9" spans="1:24" ht="32.950000000000003" customHeight="1" x14ac:dyDescent="0.25">
      <c r="A9" s="99"/>
      <c r="B9" s="48">
        <v>9</v>
      </c>
      <c r="C9" s="104"/>
      <c r="D9" s="65" t="s">
        <v>46</v>
      </c>
      <c r="E9" s="49" t="s">
        <v>5</v>
      </c>
      <c r="F9" s="50" t="s">
        <v>25</v>
      </c>
      <c r="G9" s="49" t="s">
        <v>47</v>
      </c>
      <c r="H9" s="49" t="s">
        <v>18</v>
      </c>
      <c r="I9" s="51">
        <v>2.95</v>
      </c>
      <c r="J9" s="19">
        <f>3000-500</f>
        <v>2500</v>
      </c>
      <c r="K9" s="25">
        <f t="shared" si="0"/>
        <v>500</v>
      </c>
      <c r="L9" s="26" t="str">
        <f t="shared" si="1"/>
        <v>OK</v>
      </c>
      <c r="M9" s="73"/>
      <c r="N9" s="73">
        <v>2000</v>
      </c>
      <c r="O9" s="74"/>
      <c r="P9" s="85"/>
      <c r="Q9" s="17"/>
      <c r="R9" s="17"/>
      <c r="S9" s="17"/>
      <c r="T9" s="17"/>
      <c r="U9" s="17"/>
      <c r="V9" s="17"/>
      <c r="W9" s="17"/>
      <c r="X9" s="17"/>
    </row>
    <row r="10" spans="1:24" ht="32.950000000000003" customHeight="1" x14ac:dyDescent="0.25">
      <c r="A10" s="102">
        <v>6</v>
      </c>
      <c r="B10" s="35">
        <v>10</v>
      </c>
      <c r="C10" s="105" t="s">
        <v>43</v>
      </c>
      <c r="D10" s="67" t="s">
        <v>26</v>
      </c>
      <c r="E10" s="21" t="s">
        <v>28</v>
      </c>
      <c r="F10" s="39" t="s">
        <v>25</v>
      </c>
      <c r="G10" s="21" t="s">
        <v>45</v>
      </c>
      <c r="H10" s="21" t="s">
        <v>18</v>
      </c>
      <c r="I10" s="32">
        <v>284</v>
      </c>
      <c r="J10" s="19"/>
      <c r="K10" s="25">
        <f t="shared" si="0"/>
        <v>0</v>
      </c>
      <c r="L10" s="26" t="str">
        <f t="shared" si="1"/>
        <v>OK</v>
      </c>
      <c r="M10" s="73"/>
      <c r="N10" s="73"/>
      <c r="O10" s="71"/>
      <c r="P10" s="85"/>
      <c r="Q10" s="17"/>
      <c r="R10" s="17"/>
      <c r="S10" s="17"/>
      <c r="T10" s="17"/>
      <c r="U10" s="17"/>
      <c r="V10" s="17"/>
      <c r="W10" s="17"/>
      <c r="X10" s="17"/>
    </row>
    <row r="11" spans="1:24" ht="39.1" customHeight="1" x14ac:dyDescent="0.25">
      <c r="A11" s="94"/>
      <c r="B11" s="35">
        <v>11</v>
      </c>
      <c r="C11" s="106"/>
      <c r="D11" s="68" t="s">
        <v>29</v>
      </c>
      <c r="E11" s="21" t="s">
        <v>17</v>
      </c>
      <c r="F11" s="39" t="s">
        <v>25</v>
      </c>
      <c r="G11" s="21" t="s">
        <v>48</v>
      </c>
      <c r="H11" s="21" t="s">
        <v>18</v>
      </c>
      <c r="I11" s="32">
        <v>8</v>
      </c>
      <c r="J11" s="19"/>
      <c r="K11" s="25">
        <f t="shared" si="0"/>
        <v>0</v>
      </c>
      <c r="L11" s="26" t="str">
        <f t="shared" si="1"/>
        <v>OK</v>
      </c>
      <c r="M11" s="73"/>
      <c r="N11" s="73"/>
      <c r="O11" s="71"/>
      <c r="P11" s="85"/>
      <c r="Q11" s="17"/>
      <c r="R11" s="17"/>
      <c r="S11" s="17"/>
      <c r="T11" s="17"/>
      <c r="U11" s="17"/>
      <c r="V11" s="17"/>
      <c r="W11" s="17"/>
      <c r="X11" s="17"/>
    </row>
    <row r="12" spans="1:24" ht="45.7" customHeight="1" x14ac:dyDescent="0.25">
      <c r="A12" s="98">
        <v>7</v>
      </c>
      <c r="B12" s="48">
        <v>12</v>
      </c>
      <c r="C12" s="100" t="s">
        <v>43</v>
      </c>
      <c r="D12" s="65" t="s">
        <v>30</v>
      </c>
      <c r="E12" s="49" t="s">
        <v>28</v>
      </c>
      <c r="F12" s="50" t="s">
        <v>25</v>
      </c>
      <c r="G12" s="49" t="s">
        <v>49</v>
      </c>
      <c r="H12" s="49" t="s">
        <v>18</v>
      </c>
      <c r="I12" s="51">
        <v>211</v>
      </c>
      <c r="J12" s="19"/>
      <c r="K12" s="25">
        <f t="shared" si="0"/>
        <v>0</v>
      </c>
      <c r="L12" s="26" t="str">
        <f t="shared" si="1"/>
        <v>OK</v>
      </c>
      <c r="M12" s="73"/>
      <c r="N12" s="73"/>
      <c r="O12" s="71"/>
      <c r="P12" s="85"/>
      <c r="Q12" s="17"/>
      <c r="R12" s="17"/>
      <c r="S12" s="17"/>
      <c r="T12" s="17"/>
      <c r="U12" s="17"/>
      <c r="V12" s="17"/>
      <c r="W12" s="17"/>
      <c r="X12" s="17"/>
    </row>
    <row r="13" spans="1:24" ht="41.95" customHeight="1" x14ac:dyDescent="0.25">
      <c r="A13" s="99"/>
      <c r="B13" s="48">
        <v>13</v>
      </c>
      <c r="C13" s="100"/>
      <c r="D13" s="69" t="s">
        <v>16</v>
      </c>
      <c r="E13" s="49" t="s">
        <v>31</v>
      </c>
      <c r="F13" s="50" t="s">
        <v>25</v>
      </c>
      <c r="G13" s="49" t="s">
        <v>49</v>
      </c>
      <c r="H13" s="49" t="s">
        <v>18</v>
      </c>
      <c r="I13" s="51">
        <v>1.98</v>
      </c>
      <c r="J13" s="19"/>
      <c r="K13" s="25">
        <f t="shared" si="0"/>
        <v>0</v>
      </c>
      <c r="L13" s="26" t="str">
        <f t="shared" ref="L13" si="2">IF(K13&lt;0,"ATENÇÃO","OK")</f>
        <v>OK</v>
      </c>
      <c r="M13" s="73"/>
      <c r="N13" s="73"/>
      <c r="O13" s="71"/>
      <c r="P13" s="85"/>
      <c r="Q13" s="17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2">
        <v>8</v>
      </c>
      <c r="B14" s="35">
        <v>14</v>
      </c>
      <c r="C14" s="66" t="s">
        <v>43</v>
      </c>
      <c r="D14" s="68" t="s">
        <v>27</v>
      </c>
      <c r="E14" s="21" t="s">
        <v>28</v>
      </c>
      <c r="F14" s="39" t="s">
        <v>25</v>
      </c>
      <c r="G14" s="21" t="s">
        <v>45</v>
      </c>
      <c r="H14" s="21" t="s">
        <v>18</v>
      </c>
      <c r="I14" s="32">
        <v>202</v>
      </c>
      <c r="J14" s="19"/>
      <c r="K14" s="25">
        <f t="shared" ref="K14" si="3">J14-(SUM(M14:X14))</f>
        <v>0</v>
      </c>
      <c r="L14" s="26" t="str">
        <f t="shared" ref="L14" si="4">IF(K14&lt;0,"ATENÇÃO","OK")</f>
        <v>OK</v>
      </c>
      <c r="M14" s="72"/>
      <c r="N14" s="72"/>
      <c r="O14" s="72"/>
      <c r="P14" s="84"/>
      <c r="Q14" s="38"/>
      <c r="R14" s="38"/>
      <c r="S14" s="38"/>
      <c r="T14" s="38"/>
      <c r="U14" s="38"/>
      <c r="V14" s="38"/>
      <c r="W14" s="38"/>
      <c r="X14" s="38"/>
    </row>
    <row r="15" spans="1:24" x14ac:dyDescent="0.25">
      <c r="D15" s="3"/>
      <c r="M15" s="47">
        <f>SUMPRODUCT($I$4:$I$14,M4:M14)</f>
        <v>1253.92</v>
      </c>
      <c r="N15" s="47">
        <f t="shared" ref="N15:X15" si="5">SUMPRODUCT($I$4:$I$14,N4:N14)</f>
        <v>6244</v>
      </c>
      <c r="O15" s="47">
        <f t="shared" si="5"/>
        <v>913.68</v>
      </c>
      <c r="P15" s="88">
        <f t="shared" si="5"/>
        <v>0</v>
      </c>
      <c r="Q15" s="47">
        <f t="shared" si="5"/>
        <v>0</v>
      </c>
      <c r="R15" s="47">
        <f t="shared" si="5"/>
        <v>0</v>
      </c>
      <c r="S15" s="47">
        <f t="shared" si="5"/>
        <v>0</v>
      </c>
      <c r="T15" s="47">
        <f t="shared" si="5"/>
        <v>0</v>
      </c>
      <c r="U15" s="47">
        <f t="shared" si="5"/>
        <v>0</v>
      </c>
      <c r="V15" s="47">
        <f t="shared" si="5"/>
        <v>0</v>
      </c>
      <c r="W15" s="47">
        <f t="shared" si="5"/>
        <v>0</v>
      </c>
      <c r="X15" s="47">
        <f t="shared" si="5"/>
        <v>0</v>
      </c>
    </row>
    <row r="16" spans="1:24" x14ac:dyDescent="0.25">
      <c r="D16" s="3"/>
    </row>
  </sheetData>
  <mergeCells count="24">
    <mergeCell ref="A4:A7"/>
    <mergeCell ref="C4:C7"/>
    <mergeCell ref="A12:A13"/>
    <mergeCell ref="C12:C13"/>
    <mergeCell ref="A8:A9"/>
    <mergeCell ref="A10:A11"/>
    <mergeCell ref="C8:C9"/>
    <mergeCell ref="C10:C11"/>
    <mergeCell ref="X1:X2"/>
    <mergeCell ref="V1:V2"/>
    <mergeCell ref="W1:W2"/>
    <mergeCell ref="D1:I1"/>
    <mergeCell ref="J1:L1"/>
    <mergeCell ref="A2:L2"/>
    <mergeCell ref="A1:C1"/>
    <mergeCell ref="U1:U2"/>
    <mergeCell ref="P1:P2"/>
    <mergeCell ref="Q1:Q2"/>
    <mergeCell ref="R1:R2"/>
    <mergeCell ref="S1:S2"/>
    <mergeCell ref="T1:T2"/>
    <mergeCell ref="N1:N2"/>
    <mergeCell ref="O1:O2"/>
    <mergeCell ref="M1:M2"/>
  </mergeCells>
  <phoneticPr fontId="21" type="noConversion"/>
  <conditionalFormatting sqref="M4:O13 Q4:X13">
    <cfRule type="cellIs" dxfId="29" priority="79" stopIfTrue="1" operator="greaterThan">
      <formula>0</formula>
    </cfRule>
    <cfRule type="cellIs" dxfId="28" priority="80" stopIfTrue="1" operator="greaterThan">
      <formula>0</formula>
    </cfRule>
    <cfRule type="cellIs" dxfId="27" priority="81" stopIfTrue="1" operator="greaterThan">
      <formula>0</formula>
    </cfRule>
  </conditionalFormatting>
  <conditionalFormatting sqref="P4:P13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6"/>
  <sheetViews>
    <sheetView zoomScale="80" zoomScaleNormal="80" workbookViewId="0">
      <selection activeCell="A3" sqref="A3"/>
    </sheetView>
  </sheetViews>
  <sheetFormatPr defaultColWidth="9.75" defaultRowHeight="14.3" x14ac:dyDescent="0.25"/>
  <cols>
    <col min="1" max="1" width="8.125" style="37" customWidth="1"/>
    <col min="2" max="2" width="5.625" style="37" bestFit="1" customWidth="1"/>
    <col min="3" max="3" width="32.875" style="27" customWidth="1"/>
    <col min="4" max="4" width="60.25" style="37" customWidth="1"/>
    <col min="5" max="5" width="12.375" style="37" customWidth="1"/>
    <col min="6" max="6" width="15.125" style="37" customWidth="1"/>
    <col min="7" max="7" width="16.375" style="37" customWidth="1"/>
    <col min="8" max="8" width="16.75" style="37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5" ht="46.55" customHeight="1" x14ac:dyDescent="0.25">
      <c r="A1" s="92" t="s">
        <v>32</v>
      </c>
      <c r="B1" s="92"/>
      <c r="C1" s="92"/>
      <c r="D1" s="92" t="s">
        <v>35</v>
      </c>
      <c r="E1" s="92"/>
      <c r="F1" s="92"/>
      <c r="G1" s="92"/>
      <c r="H1" s="92"/>
      <c r="I1" s="92"/>
      <c r="J1" s="92" t="s">
        <v>33</v>
      </c>
      <c r="K1" s="92"/>
      <c r="L1" s="92"/>
      <c r="M1" s="91" t="s">
        <v>68</v>
      </c>
      <c r="N1" s="91" t="s">
        <v>34</v>
      </c>
      <c r="O1" s="91" t="s">
        <v>34</v>
      </c>
      <c r="P1" s="91" t="s">
        <v>34</v>
      </c>
      <c r="Q1" s="91" t="s">
        <v>34</v>
      </c>
      <c r="R1" s="91" t="s">
        <v>34</v>
      </c>
      <c r="S1" s="91" t="s">
        <v>34</v>
      </c>
      <c r="T1" s="91" t="s">
        <v>34</v>
      </c>
      <c r="U1" s="91" t="s">
        <v>34</v>
      </c>
      <c r="V1" s="91" t="s">
        <v>34</v>
      </c>
      <c r="W1" s="91" t="s">
        <v>34</v>
      </c>
      <c r="X1" s="91" t="s">
        <v>34</v>
      </c>
    </row>
    <row r="2" spans="1:25" ht="26.35" customHeight="1" x14ac:dyDescent="0.25">
      <c r="A2" s="92" t="s">
        <v>72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5" s="3" customFormat="1" ht="28.55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86">
        <v>45173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5" ht="65.25" x14ac:dyDescent="0.25">
      <c r="A4" s="93">
        <v>1</v>
      </c>
      <c r="B4" s="35">
        <v>1</v>
      </c>
      <c r="C4" s="95" t="s">
        <v>36</v>
      </c>
      <c r="D4" s="61" t="s">
        <v>38</v>
      </c>
      <c r="E4" s="62" t="s">
        <v>37</v>
      </c>
      <c r="F4" s="54" t="s">
        <v>25</v>
      </c>
      <c r="G4" s="53" t="s">
        <v>42</v>
      </c>
      <c r="H4" s="53" t="s">
        <v>18</v>
      </c>
      <c r="I4" s="32">
        <v>410.15</v>
      </c>
      <c r="J4" s="19">
        <v>13</v>
      </c>
      <c r="K4" s="25">
        <f t="shared" ref="K4:K13" si="0">J4-(SUM(M4:X4))</f>
        <v>13</v>
      </c>
      <c r="L4" s="26" t="str">
        <f t="shared" ref="L4:L14" si="1">IF(K4&lt;0,"ATENÇÃO","OK")</f>
        <v>OK</v>
      </c>
      <c r="M4" s="85"/>
      <c r="N4" s="6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5" ht="97.85" x14ac:dyDescent="0.25">
      <c r="A5" s="94"/>
      <c r="B5" s="35">
        <v>2</v>
      </c>
      <c r="C5" s="96"/>
      <c r="D5" s="61" t="s">
        <v>39</v>
      </c>
      <c r="E5" s="62" t="s">
        <v>37</v>
      </c>
      <c r="F5" s="54" t="s">
        <v>25</v>
      </c>
      <c r="G5" s="53" t="s">
        <v>42</v>
      </c>
      <c r="H5" s="53" t="s">
        <v>18</v>
      </c>
      <c r="I5" s="32">
        <v>438.43</v>
      </c>
      <c r="J5" s="19">
        <v>16</v>
      </c>
      <c r="K5" s="25">
        <f t="shared" si="0"/>
        <v>16</v>
      </c>
      <c r="L5" s="26" t="str">
        <f t="shared" si="1"/>
        <v>OK</v>
      </c>
      <c r="M5" s="85"/>
      <c r="N5" s="6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5" ht="65.25" x14ac:dyDescent="0.25">
      <c r="A6" s="94"/>
      <c r="B6" s="35">
        <v>3</v>
      </c>
      <c r="C6" s="96"/>
      <c r="D6" s="61" t="s">
        <v>40</v>
      </c>
      <c r="E6" s="62" t="s">
        <v>37</v>
      </c>
      <c r="F6" s="54" t="s">
        <v>25</v>
      </c>
      <c r="G6" s="53" t="s">
        <v>42</v>
      </c>
      <c r="H6" s="53" t="s">
        <v>18</v>
      </c>
      <c r="I6" s="32">
        <v>398.54</v>
      </c>
      <c r="J6" s="19">
        <v>12</v>
      </c>
      <c r="K6" s="25">
        <f t="shared" si="0"/>
        <v>12</v>
      </c>
      <c r="L6" s="26" t="str">
        <f t="shared" si="1"/>
        <v>OK</v>
      </c>
      <c r="M6" s="85"/>
      <c r="N6" s="6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5" ht="65.25" x14ac:dyDescent="0.25">
      <c r="A7" s="94"/>
      <c r="B7" s="35">
        <v>4</v>
      </c>
      <c r="C7" s="97"/>
      <c r="D7" s="61" t="s">
        <v>41</v>
      </c>
      <c r="E7" s="62" t="s">
        <v>37</v>
      </c>
      <c r="F7" s="63" t="s">
        <v>25</v>
      </c>
      <c r="G7" s="64" t="s">
        <v>42</v>
      </c>
      <c r="H7" s="64" t="s">
        <v>18</v>
      </c>
      <c r="I7" s="32">
        <v>456.84</v>
      </c>
      <c r="J7" s="19">
        <v>10</v>
      </c>
      <c r="K7" s="25">
        <f t="shared" si="0"/>
        <v>10</v>
      </c>
      <c r="L7" s="26" t="str">
        <f t="shared" si="1"/>
        <v>OK</v>
      </c>
      <c r="M7" s="85"/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5" ht="30.75" customHeight="1" x14ac:dyDescent="0.25">
      <c r="A8" s="101">
        <v>5</v>
      </c>
      <c r="B8" s="48">
        <v>8</v>
      </c>
      <c r="C8" s="103" t="s">
        <v>43</v>
      </c>
      <c r="D8" s="65" t="s">
        <v>44</v>
      </c>
      <c r="E8" s="49" t="s">
        <v>28</v>
      </c>
      <c r="F8" s="50" t="s">
        <v>25</v>
      </c>
      <c r="G8" s="49" t="s">
        <v>45</v>
      </c>
      <c r="H8" s="49" t="s">
        <v>18</v>
      </c>
      <c r="I8" s="51">
        <v>344</v>
      </c>
      <c r="J8" s="19">
        <v>4</v>
      </c>
      <c r="K8" s="25">
        <f t="shared" si="0"/>
        <v>4</v>
      </c>
      <c r="L8" s="26" t="str">
        <f t="shared" si="1"/>
        <v>OK</v>
      </c>
      <c r="M8" s="85"/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5" ht="32.950000000000003" customHeight="1" x14ac:dyDescent="0.25">
      <c r="A9" s="99"/>
      <c r="B9" s="48">
        <v>9</v>
      </c>
      <c r="C9" s="104"/>
      <c r="D9" s="65" t="s">
        <v>46</v>
      </c>
      <c r="E9" s="49" t="s">
        <v>5</v>
      </c>
      <c r="F9" s="50" t="s">
        <v>25</v>
      </c>
      <c r="G9" s="49" t="s">
        <v>47</v>
      </c>
      <c r="H9" s="49" t="s">
        <v>18</v>
      </c>
      <c r="I9" s="51">
        <v>2.95</v>
      </c>
      <c r="J9" s="19">
        <v>4000</v>
      </c>
      <c r="K9" s="25">
        <f t="shared" si="0"/>
        <v>4000</v>
      </c>
      <c r="L9" s="26" t="str">
        <f t="shared" si="1"/>
        <v>OK</v>
      </c>
      <c r="M9" s="85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5" ht="32.950000000000003" customHeight="1" x14ac:dyDescent="0.25">
      <c r="A10" s="102">
        <v>6</v>
      </c>
      <c r="B10" s="35">
        <v>10</v>
      </c>
      <c r="C10" s="105" t="s">
        <v>43</v>
      </c>
      <c r="D10" s="67" t="s">
        <v>26</v>
      </c>
      <c r="E10" s="21" t="s">
        <v>28</v>
      </c>
      <c r="F10" s="39" t="s">
        <v>25</v>
      </c>
      <c r="G10" s="21" t="s">
        <v>45</v>
      </c>
      <c r="H10" s="21" t="s">
        <v>18</v>
      </c>
      <c r="I10" s="32">
        <v>284</v>
      </c>
      <c r="J10" s="19">
        <v>12</v>
      </c>
      <c r="K10" s="25">
        <f t="shared" si="0"/>
        <v>11</v>
      </c>
      <c r="L10" s="26" t="str">
        <f t="shared" si="1"/>
        <v>OK</v>
      </c>
      <c r="M10" s="85">
        <v>1</v>
      </c>
      <c r="N10" s="60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5" ht="39.1" customHeight="1" x14ac:dyDescent="0.25">
      <c r="A11" s="94"/>
      <c r="B11" s="35">
        <v>11</v>
      </c>
      <c r="C11" s="106"/>
      <c r="D11" s="68" t="s">
        <v>29</v>
      </c>
      <c r="E11" s="21" t="s">
        <v>17</v>
      </c>
      <c r="F11" s="39" t="s">
        <v>25</v>
      </c>
      <c r="G11" s="21" t="s">
        <v>48</v>
      </c>
      <c r="H11" s="21" t="s">
        <v>18</v>
      </c>
      <c r="I11" s="32">
        <v>8</v>
      </c>
      <c r="J11" s="19">
        <v>700</v>
      </c>
      <c r="K11" s="25">
        <f t="shared" si="0"/>
        <v>630</v>
      </c>
      <c r="L11" s="26" t="str">
        <f t="shared" si="1"/>
        <v>OK</v>
      </c>
      <c r="M11" s="85">
        <v>70</v>
      </c>
      <c r="N11" s="60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5" ht="45.7" customHeight="1" x14ac:dyDescent="0.25">
      <c r="A12" s="98">
        <v>7</v>
      </c>
      <c r="B12" s="48">
        <v>12</v>
      </c>
      <c r="C12" s="100" t="s">
        <v>43</v>
      </c>
      <c r="D12" s="65" t="s">
        <v>30</v>
      </c>
      <c r="E12" s="49" t="s">
        <v>28</v>
      </c>
      <c r="F12" s="50" t="s">
        <v>25</v>
      </c>
      <c r="G12" s="49" t="s">
        <v>49</v>
      </c>
      <c r="H12" s="49" t="s">
        <v>18</v>
      </c>
      <c r="I12" s="51">
        <v>211</v>
      </c>
      <c r="J12" s="19"/>
      <c r="K12" s="25">
        <f t="shared" si="0"/>
        <v>0</v>
      </c>
      <c r="L12" s="26" t="str">
        <f t="shared" si="1"/>
        <v>OK</v>
      </c>
      <c r="M12" s="85"/>
      <c r="N12" s="60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5" ht="41.95" customHeight="1" x14ac:dyDescent="0.25">
      <c r="A13" s="99"/>
      <c r="B13" s="48">
        <v>13</v>
      </c>
      <c r="C13" s="100"/>
      <c r="D13" s="69" t="s">
        <v>16</v>
      </c>
      <c r="E13" s="49" t="s">
        <v>31</v>
      </c>
      <c r="F13" s="50" t="s">
        <v>25</v>
      </c>
      <c r="G13" s="49" t="s">
        <v>49</v>
      </c>
      <c r="H13" s="49" t="s">
        <v>18</v>
      </c>
      <c r="I13" s="51">
        <v>1.98</v>
      </c>
      <c r="J13" s="19"/>
      <c r="K13" s="25">
        <f t="shared" si="0"/>
        <v>0</v>
      </c>
      <c r="L13" s="26" t="str">
        <f t="shared" si="1"/>
        <v>OK</v>
      </c>
      <c r="M13" s="85"/>
      <c r="N13" s="60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5" ht="63" customHeight="1" x14ac:dyDescent="0.25">
      <c r="A14" s="52">
        <v>8</v>
      </c>
      <c r="B14" s="35">
        <v>14</v>
      </c>
      <c r="C14" s="66" t="s">
        <v>43</v>
      </c>
      <c r="D14" s="68" t="s">
        <v>27</v>
      </c>
      <c r="E14" s="21" t="s">
        <v>28</v>
      </c>
      <c r="F14" s="39" t="s">
        <v>25</v>
      </c>
      <c r="G14" s="21" t="s">
        <v>45</v>
      </c>
      <c r="H14" s="21" t="s">
        <v>18</v>
      </c>
      <c r="I14" s="32">
        <v>202</v>
      </c>
      <c r="J14" s="19"/>
      <c r="K14" s="25">
        <f t="shared" ref="K14" si="2">J14-(SUM(M14:X14))</f>
        <v>0</v>
      </c>
      <c r="L14" s="26" t="str">
        <f t="shared" si="1"/>
        <v>OK</v>
      </c>
      <c r="M14" s="84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5" x14ac:dyDescent="0.25">
      <c r="D15" s="3"/>
      <c r="M15" s="47">
        <f>SUMPRODUCT($I$4:$I$14,M4:M14)</f>
        <v>844</v>
      </c>
      <c r="N15" s="47">
        <f t="shared" ref="N15:X15" si="3">SUMPRODUCT($I$4:$I$14,N4:N14)</f>
        <v>0</v>
      </c>
      <c r="O15" s="47">
        <f t="shared" si="3"/>
        <v>0</v>
      </c>
      <c r="P15" s="47">
        <f t="shared" si="3"/>
        <v>0</v>
      </c>
      <c r="Q15" s="47">
        <f t="shared" si="3"/>
        <v>0</v>
      </c>
      <c r="R15" s="47">
        <f t="shared" si="3"/>
        <v>0</v>
      </c>
      <c r="S15" s="47">
        <f t="shared" si="3"/>
        <v>0</v>
      </c>
      <c r="T15" s="47">
        <f t="shared" si="3"/>
        <v>0</v>
      </c>
      <c r="U15" s="47">
        <f t="shared" si="3"/>
        <v>0</v>
      </c>
      <c r="V15" s="47">
        <f t="shared" si="3"/>
        <v>0</v>
      </c>
      <c r="W15" s="47">
        <f t="shared" si="3"/>
        <v>0</v>
      </c>
      <c r="X15" s="47">
        <f t="shared" si="3"/>
        <v>0</v>
      </c>
      <c r="Y15" s="47"/>
    </row>
    <row r="16" spans="1:25" x14ac:dyDescent="0.25">
      <c r="D16" s="3"/>
    </row>
  </sheetData>
  <mergeCells count="24">
    <mergeCell ref="A8:A9"/>
    <mergeCell ref="C8:C9"/>
    <mergeCell ref="A10:A11"/>
    <mergeCell ref="C10:C11"/>
    <mergeCell ref="A12:A13"/>
    <mergeCell ref="C12:C13"/>
    <mergeCell ref="X1:X2"/>
    <mergeCell ref="J1:L1"/>
    <mergeCell ref="U1:U2"/>
    <mergeCell ref="V1:V2"/>
    <mergeCell ref="W1:W2"/>
    <mergeCell ref="A2:L2"/>
    <mergeCell ref="S1:S2"/>
    <mergeCell ref="T1:T2"/>
    <mergeCell ref="P1:P2"/>
    <mergeCell ref="Q1:Q2"/>
    <mergeCell ref="R1:R2"/>
    <mergeCell ref="N1:N2"/>
    <mergeCell ref="A4:A7"/>
    <mergeCell ref="C4:C7"/>
    <mergeCell ref="O1:O2"/>
    <mergeCell ref="A1:C1"/>
    <mergeCell ref="M1:M2"/>
    <mergeCell ref="D1:I1"/>
  </mergeCells>
  <conditionalFormatting sqref="N4:X13">
    <cfRule type="cellIs" dxfId="23" priority="4" stopIfTrue="1" operator="greaterThan">
      <formula>0</formula>
    </cfRule>
    <cfRule type="cellIs" dxfId="22" priority="5" stopIfTrue="1" operator="greaterThan">
      <formula>0</formula>
    </cfRule>
    <cfRule type="cellIs" dxfId="21" priority="6" stopIfTrue="1" operator="greaterThan">
      <formula>0</formula>
    </cfRule>
  </conditionalFormatting>
  <conditionalFormatting sqref="M4:M13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6"/>
  <sheetViews>
    <sheetView zoomScale="80" zoomScaleNormal="80" workbookViewId="0">
      <selection activeCell="A3" sqref="A3"/>
    </sheetView>
  </sheetViews>
  <sheetFormatPr defaultColWidth="9.75" defaultRowHeight="14.3" x14ac:dyDescent="0.25"/>
  <cols>
    <col min="1" max="1" width="8.125" style="37" customWidth="1"/>
    <col min="2" max="2" width="5.625" style="37" bestFit="1" customWidth="1"/>
    <col min="3" max="3" width="32.875" style="27" customWidth="1"/>
    <col min="4" max="4" width="60.25" style="37" customWidth="1"/>
    <col min="5" max="5" width="12.375" style="37" customWidth="1"/>
    <col min="6" max="6" width="11.5" style="37" customWidth="1"/>
    <col min="7" max="7" width="12.625" style="37" customWidth="1"/>
    <col min="8" max="8" width="13.125" style="37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4" ht="46.55" customHeight="1" x14ac:dyDescent="0.25">
      <c r="A1" s="92" t="s">
        <v>32</v>
      </c>
      <c r="B1" s="92"/>
      <c r="C1" s="92"/>
      <c r="D1" s="92" t="s">
        <v>35</v>
      </c>
      <c r="E1" s="92"/>
      <c r="F1" s="92"/>
      <c r="G1" s="92"/>
      <c r="H1" s="92"/>
      <c r="I1" s="92"/>
      <c r="J1" s="92" t="s">
        <v>33</v>
      </c>
      <c r="K1" s="92"/>
      <c r="L1" s="92"/>
      <c r="M1" s="91" t="s">
        <v>53</v>
      </c>
      <c r="N1" s="91" t="s">
        <v>54</v>
      </c>
      <c r="O1" s="91" t="s">
        <v>55</v>
      </c>
      <c r="P1" s="91" t="s">
        <v>56</v>
      </c>
      <c r="Q1" s="91" t="s">
        <v>57</v>
      </c>
      <c r="R1" s="91" t="s">
        <v>34</v>
      </c>
      <c r="S1" s="91" t="s">
        <v>34</v>
      </c>
      <c r="T1" s="91" t="s">
        <v>34</v>
      </c>
      <c r="U1" s="91" t="s">
        <v>34</v>
      </c>
      <c r="V1" s="91" t="s">
        <v>34</v>
      </c>
      <c r="W1" s="91" t="s">
        <v>34</v>
      </c>
      <c r="X1" s="91" t="s">
        <v>34</v>
      </c>
    </row>
    <row r="2" spans="1:24" ht="26.35" customHeight="1" x14ac:dyDescent="0.25">
      <c r="A2" s="92" t="s">
        <v>73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4" s="3" customFormat="1" ht="32.6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79">
        <v>44966</v>
      </c>
      <c r="N3" s="79">
        <v>45042</v>
      </c>
      <c r="O3" s="79">
        <v>45042</v>
      </c>
      <c r="P3" s="79">
        <v>45057</v>
      </c>
      <c r="Q3" s="76" t="s">
        <v>58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65.25" x14ac:dyDescent="0.25">
      <c r="A4" s="93">
        <v>1</v>
      </c>
      <c r="B4" s="35">
        <v>1</v>
      </c>
      <c r="C4" s="95" t="s">
        <v>36</v>
      </c>
      <c r="D4" s="61" t="s">
        <v>38</v>
      </c>
      <c r="E4" s="62" t="s">
        <v>37</v>
      </c>
      <c r="F4" s="54" t="s">
        <v>25</v>
      </c>
      <c r="G4" s="53" t="s">
        <v>42</v>
      </c>
      <c r="H4" s="53" t="s">
        <v>18</v>
      </c>
      <c r="I4" s="32">
        <v>410.15</v>
      </c>
      <c r="J4" s="19">
        <v>8</v>
      </c>
      <c r="K4" s="25">
        <f t="shared" ref="K4:K13" si="0">J4-(SUM(M4:X4))</f>
        <v>3</v>
      </c>
      <c r="L4" s="26" t="str">
        <f t="shared" ref="L4:L14" si="1">IF(K4&lt;0,"ATENÇÃO","OK")</f>
        <v>OK</v>
      </c>
      <c r="M4" s="78">
        <v>5</v>
      </c>
      <c r="N4" s="78"/>
      <c r="O4" s="75"/>
      <c r="P4" s="75"/>
      <c r="Q4" s="75"/>
      <c r="R4" s="17"/>
      <c r="S4" s="17"/>
      <c r="T4" s="17"/>
      <c r="U4" s="17"/>
      <c r="V4" s="17"/>
      <c r="W4" s="17"/>
      <c r="X4" s="17"/>
    </row>
    <row r="5" spans="1:24" ht="97.85" x14ac:dyDescent="0.25">
      <c r="A5" s="94"/>
      <c r="B5" s="35">
        <v>2</v>
      </c>
      <c r="C5" s="96"/>
      <c r="D5" s="61" t="s">
        <v>39</v>
      </c>
      <c r="E5" s="62" t="s">
        <v>37</v>
      </c>
      <c r="F5" s="54" t="s">
        <v>25</v>
      </c>
      <c r="G5" s="53" t="s">
        <v>42</v>
      </c>
      <c r="H5" s="53" t="s">
        <v>18</v>
      </c>
      <c r="I5" s="32">
        <v>438.43</v>
      </c>
      <c r="J5" s="19">
        <v>4</v>
      </c>
      <c r="K5" s="25">
        <f t="shared" si="0"/>
        <v>1</v>
      </c>
      <c r="L5" s="26" t="str">
        <f t="shared" si="1"/>
        <v>OK</v>
      </c>
      <c r="M5" s="78">
        <v>3</v>
      </c>
      <c r="N5" s="78"/>
      <c r="O5" s="75"/>
      <c r="P5" s="75"/>
      <c r="Q5" s="75"/>
      <c r="R5" s="17"/>
      <c r="S5" s="17"/>
      <c r="T5" s="17"/>
      <c r="U5" s="17"/>
      <c r="V5" s="17"/>
      <c r="W5" s="17"/>
      <c r="X5" s="17"/>
    </row>
    <row r="6" spans="1:24" ht="65.25" x14ac:dyDescent="0.25">
      <c r="A6" s="94"/>
      <c r="B6" s="35">
        <v>3</v>
      </c>
      <c r="C6" s="96"/>
      <c r="D6" s="61" t="s">
        <v>40</v>
      </c>
      <c r="E6" s="62" t="s">
        <v>37</v>
      </c>
      <c r="F6" s="54" t="s">
        <v>25</v>
      </c>
      <c r="G6" s="53" t="s">
        <v>42</v>
      </c>
      <c r="H6" s="53" t="s">
        <v>18</v>
      </c>
      <c r="I6" s="32">
        <v>398.54</v>
      </c>
      <c r="J6" s="19">
        <v>2</v>
      </c>
      <c r="K6" s="25">
        <f t="shared" si="0"/>
        <v>0</v>
      </c>
      <c r="L6" s="26" t="str">
        <f t="shared" si="1"/>
        <v>OK</v>
      </c>
      <c r="M6" s="78">
        <v>2</v>
      </c>
      <c r="N6" s="78"/>
      <c r="O6" s="75"/>
      <c r="P6" s="75"/>
      <c r="Q6" s="75"/>
      <c r="R6" s="17"/>
      <c r="S6" s="17"/>
      <c r="T6" s="17"/>
      <c r="U6" s="17"/>
      <c r="V6" s="17"/>
      <c r="W6" s="17"/>
      <c r="X6" s="17"/>
    </row>
    <row r="7" spans="1:24" ht="65.25" x14ac:dyDescent="0.25">
      <c r="A7" s="94"/>
      <c r="B7" s="35">
        <v>4</v>
      </c>
      <c r="C7" s="97"/>
      <c r="D7" s="61" t="s">
        <v>41</v>
      </c>
      <c r="E7" s="62" t="s">
        <v>37</v>
      </c>
      <c r="F7" s="63" t="s">
        <v>25</v>
      </c>
      <c r="G7" s="64" t="s">
        <v>42</v>
      </c>
      <c r="H7" s="64" t="s">
        <v>18</v>
      </c>
      <c r="I7" s="32">
        <v>456.84</v>
      </c>
      <c r="J7" s="19">
        <v>4</v>
      </c>
      <c r="K7" s="25">
        <f t="shared" si="0"/>
        <v>0</v>
      </c>
      <c r="L7" s="26" t="str">
        <f t="shared" si="1"/>
        <v>OK</v>
      </c>
      <c r="M7" s="78">
        <v>2</v>
      </c>
      <c r="N7" s="78"/>
      <c r="O7" s="75"/>
      <c r="P7" s="75"/>
      <c r="Q7" s="75">
        <v>2</v>
      </c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1">
        <v>5</v>
      </c>
      <c r="B8" s="48">
        <v>8</v>
      </c>
      <c r="C8" s="103" t="s">
        <v>43</v>
      </c>
      <c r="D8" s="65" t="s">
        <v>44</v>
      </c>
      <c r="E8" s="49" t="s">
        <v>28</v>
      </c>
      <c r="F8" s="50" t="s">
        <v>25</v>
      </c>
      <c r="G8" s="49" t="s">
        <v>45</v>
      </c>
      <c r="H8" s="49" t="s">
        <v>18</v>
      </c>
      <c r="I8" s="51">
        <v>344</v>
      </c>
      <c r="J8" s="19">
        <v>4</v>
      </c>
      <c r="K8" s="25">
        <f t="shared" si="0"/>
        <v>3</v>
      </c>
      <c r="L8" s="26" t="str">
        <f t="shared" si="1"/>
        <v>OK</v>
      </c>
      <c r="M8" s="78"/>
      <c r="N8" s="78">
        <v>1</v>
      </c>
      <c r="O8" s="75"/>
      <c r="P8" s="75"/>
      <c r="Q8" s="75"/>
      <c r="R8" s="17"/>
      <c r="S8" s="17"/>
      <c r="T8" s="17"/>
      <c r="U8" s="17"/>
      <c r="V8" s="17"/>
      <c r="W8" s="17"/>
      <c r="X8" s="17"/>
    </row>
    <row r="9" spans="1:24" ht="32.950000000000003" customHeight="1" x14ac:dyDescent="0.25">
      <c r="A9" s="99"/>
      <c r="B9" s="48">
        <v>9</v>
      </c>
      <c r="C9" s="104"/>
      <c r="D9" s="65" t="s">
        <v>46</v>
      </c>
      <c r="E9" s="49" t="s">
        <v>5</v>
      </c>
      <c r="F9" s="50" t="s">
        <v>25</v>
      </c>
      <c r="G9" s="49" t="s">
        <v>47</v>
      </c>
      <c r="H9" s="49" t="s">
        <v>18</v>
      </c>
      <c r="I9" s="51">
        <v>2.95</v>
      </c>
      <c r="J9" s="19">
        <v>2000</v>
      </c>
      <c r="K9" s="25">
        <f t="shared" si="0"/>
        <v>1500</v>
      </c>
      <c r="L9" s="26" t="str">
        <f t="shared" si="1"/>
        <v>OK</v>
      </c>
      <c r="M9" s="78"/>
      <c r="N9" s="78">
        <v>500</v>
      </c>
      <c r="O9" s="75"/>
      <c r="P9" s="75"/>
      <c r="Q9" s="75"/>
      <c r="R9" s="17"/>
      <c r="S9" s="17"/>
      <c r="T9" s="17"/>
      <c r="U9" s="17"/>
      <c r="V9" s="17"/>
      <c r="W9" s="17"/>
      <c r="X9" s="17"/>
    </row>
    <row r="10" spans="1:24" ht="32.950000000000003" customHeight="1" x14ac:dyDescent="0.25">
      <c r="A10" s="102">
        <v>6</v>
      </c>
      <c r="B10" s="35">
        <v>10</v>
      </c>
      <c r="C10" s="105" t="s">
        <v>43</v>
      </c>
      <c r="D10" s="67" t="s">
        <v>26</v>
      </c>
      <c r="E10" s="21" t="s">
        <v>28</v>
      </c>
      <c r="F10" s="39" t="s">
        <v>25</v>
      </c>
      <c r="G10" s="21" t="s">
        <v>45</v>
      </c>
      <c r="H10" s="21" t="s">
        <v>18</v>
      </c>
      <c r="I10" s="32">
        <v>284</v>
      </c>
      <c r="J10" s="19">
        <v>5</v>
      </c>
      <c r="K10" s="25">
        <f t="shared" si="0"/>
        <v>5</v>
      </c>
      <c r="L10" s="26" t="str">
        <f t="shared" si="1"/>
        <v>OK</v>
      </c>
      <c r="M10" s="78"/>
      <c r="N10" s="78"/>
      <c r="O10" s="75"/>
      <c r="P10" s="75"/>
      <c r="Q10" s="75"/>
      <c r="R10" s="17"/>
      <c r="S10" s="17"/>
      <c r="T10" s="17"/>
      <c r="U10" s="17"/>
      <c r="V10" s="17"/>
      <c r="W10" s="17"/>
      <c r="X10" s="17"/>
    </row>
    <row r="11" spans="1:24" ht="39.1" customHeight="1" x14ac:dyDescent="0.25">
      <c r="A11" s="94"/>
      <c r="B11" s="35">
        <v>11</v>
      </c>
      <c r="C11" s="106"/>
      <c r="D11" s="68" t="s">
        <v>29</v>
      </c>
      <c r="E11" s="21" t="s">
        <v>17</v>
      </c>
      <c r="F11" s="39" t="s">
        <v>25</v>
      </c>
      <c r="G11" s="21" t="s">
        <v>48</v>
      </c>
      <c r="H11" s="21" t="s">
        <v>18</v>
      </c>
      <c r="I11" s="32">
        <v>8</v>
      </c>
      <c r="J11" s="19">
        <v>30</v>
      </c>
      <c r="K11" s="25">
        <f t="shared" si="0"/>
        <v>30</v>
      </c>
      <c r="L11" s="26" t="str">
        <f t="shared" si="1"/>
        <v>OK</v>
      </c>
      <c r="M11" s="78"/>
      <c r="N11" s="78"/>
      <c r="O11" s="75"/>
      <c r="P11" s="75"/>
      <c r="Q11" s="75"/>
      <c r="R11" s="17"/>
      <c r="S11" s="17"/>
      <c r="T11" s="17"/>
      <c r="U11" s="17"/>
      <c r="V11" s="17"/>
      <c r="W11" s="17"/>
      <c r="X11" s="17"/>
    </row>
    <row r="12" spans="1:24" ht="45.7" customHeight="1" x14ac:dyDescent="0.25">
      <c r="A12" s="98">
        <v>7</v>
      </c>
      <c r="B12" s="48">
        <v>12</v>
      </c>
      <c r="C12" s="100" t="s">
        <v>43</v>
      </c>
      <c r="D12" s="65" t="s">
        <v>30</v>
      </c>
      <c r="E12" s="49" t="s">
        <v>28</v>
      </c>
      <c r="F12" s="50" t="s">
        <v>25</v>
      </c>
      <c r="G12" s="49" t="s">
        <v>49</v>
      </c>
      <c r="H12" s="49" t="s">
        <v>18</v>
      </c>
      <c r="I12" s="51">
        <v>211</v>
      </c>
      <c r="J12" s="19">
        <v>12</v>
      </c>
      <c r="K12" s="25">
        <f t="shared" si="0"/>
        <v>11</v>
      </c>
      <c r="L12" s="26" t="str">
        <f t="shared" si="1"/>
        <v>OK</v>
      </c>
      <c r="M12" s="78"/>
      <c r="N12" s="78"/>
      <c r="O12" s="75"/>
      <c r="P12" s="75">
        <v>1</v>
      </c>
      <c r="Q12" s="75"/>
      <c r="R12" s="17"/>
      <c r="S12" s="17"/>
      <c r="T12" s="17"/>
      <c r="U12" s="17"/>
      <c r="V12" s="17"/>
      <c r="W12" s="17"/>
      <c r="X12" s="17"/>
    </row>
    <row r="13" spans="1:24" ht="41.95" customHeight="1" x14ac:dyDescent="0.25">
      <c r="A13" s="99"/>
      <c r="B13" s="48">
        <v>13</v>
      </c>
      <c r="C13" s="100"/>
      <c r="D13" s="69" t="s">
        <v>16</v>
      </c>
      <c r="E13" s="49" t="s">
        <v>31</v>
      </c>
      <c r="F13" s="50" t="s">
        <v>25</v>
      </c>
      <c r="G13" s="49" t="s">
        <v>49</v>
      </c>
      <c r="H13" s="49" t="s">
        <v>18</v>
      </c>
      <c r="I13" s="51">
        <v>1.98</v>
      </c>
      <c r="J13" s="19">
        <v>6000</v>
      </c>
      <c r="K13" s="25">
        <f t="shared" si="0"/>
        <v>5500</v>
      </c>
      <c r="L13" s="26" t="str">
        <f t="shared" si="1"/>
        <v>OK</v>
      </c>
      <c r="M13" s="78"/>
      <c r="N13" s="78"/>
      <c r="O13" s="75"/>
      <c r="P13" s="75">
        <v>500</v>
      </c>
      <c r="Q13" s="75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2">
        <v>8</v>
      </c>
      <c r="B14" s="35">
        <v>14</v>
      </c>
      <c r="C14" s="66" t="s">
        <v>43</v>
      </c>
      <c r="D14" s="68" t="s">
        <v>27</v>
      </c>
      <c r="E14" s="21" t="s">
        <v>28</v>
      </c>
      <c r="F14" s="39" t="s">
        <v>25</v>
      </c>
      <c r="G14" s="21" t="s">
        <v>45</v>
      </c>
      <c r="H14" s="21" t="s">
        <v>18</v>
      </c>
      <c r="I14" s="32">
        <v>202</v>
      </c>
      <c r="J14" s="19">
        <v>12</v>
      </c>
      <c r="K14" s="25">
        <f t="shared" ref="K14" si="2">J14-(SUM(M14:X14))</f>
        <v>10</v>
      </c>
      <c r="L14" s="26" t="str">
        <f t="shared" si="1"/>
        <v>OK</v>
      </c>
      <c r="M14" s="77"/>
      <c r="N14" s="77"/>
      <c r="O14" s="70">
        <v>2</v>
      </c>
      <c r="P14" s="77"/>
      <c r="Q14" s="77"/>
      <c r="R14" s="59"/>
      <c r="S14" s="59"/>
      <c r="T14" s="59"/>
      <c r="U14" s="59"/>
      <c r="V14" s="59"/>
      <c r="W14" s="59"/>
      <c r="X14" s="59"/>
    </row>
    <row r="15" spans="1:24" x14ac:dyDescent="0.25">
      <c r="D15" s="3"/>
      <c r="M15" s="47">
        <f>SUMPRODUCT($I$4:$I$14,M4:M14)</f>
        <v>5076.8</v>
      </c>
      <c r="N15" s="47">
        <f t="shared" ref="N15:R15" si="3">SUMPRODUCT($I$4:$I$14,N4:N14)</f>
        <v>1819</v>
      </c>
      <c r="O15" s="47">
        <f t="shared" si="3"/>
        <v>404</v>
      </c>
      <c r="P15" s="47">
        <f t="shared" si="3"/>
        <v>1201</v>
      </c>
      <c r="Q15" s="47">
        <f t="shared" si="3"/>
        <v>913.68</v>
      </c>
      <c r="R15" s="47">
        <f t="shared" si="3"/>
        <v>0</v>
      </c>
      <c r="S15" s="47">
        <f t="shared" ref="S15" si="4">SUMPRODUCT($I$4:$I$14,S4:S14)</f>
        <v>0</v>
      </c>
      <c r="T15" s="47">
        <f t="shared" ref="T15" si="5">SUMPRODUCT($I$4:$I$14,T4:T14)</f>
        <v>0</v>
      </c>
      <c r="U15" s="47">
        <f t="shared" ref="U15" si="6">SUMPRODUCT($I$4:$I$14,U4:U14)</f>
        <v>0</v>
      </c>
      <c r="V15" s="47">
        <f t="shared" ref="V15:W15" si="7">SUMPRODUCT($I$4:$I$14,V4:V14)</f>
        <v>0</v>
      </c>
      <c r="W15" s="47">
        <f t="shared" si="7"/>
        <v>0</v>
      </c>
      <c r="X15" s="47">
        <f t="shared" ref="X15" si="8">SUMPRODUCT($I$4:$I$14,X4:X14)</f>
        <v>0</v>
      </c>
    </row>
    <row r="16" spans="1:24" x14ac:dyDescent="0.25">
      <c r="D16" s="3"/>
    </row>
  </sheetData>
  <mergeCells count="24">
    <mergeCell ref="A8:A9"/>
    <mergeCell ref="C8:C9"/>
    <mergeCell ref="A10:A11"/>
    <mergeCell ref="C10:C11"/>
    <mergeCell ref="A12:A13"/>
    <mergeCell ref="C12:C13"/>
    <mergeCell ref="X1:X2"/>
    <mergeCell ref="A1:C1"/>
    <mergeCell ref="D1:I1"/>
    <mergeCell ref="J1:L1"/>
    <mergeCell ref="W1:W2"/>
    <mergeCell ref="U1:U2"/>
    <mergeCell ref="V1:V2"/>
    <mergeCell ref="A2:L2"/>
    <mergeCell ref="S1:S2"/>
    <mergeCell ref="T1:T2"/>
    <mergeCell ref="R1:R2"/>
    <mergeCell ref="P1:P2"/>
    <mergeCell ref="Q1:Q2"/>
    <mergeCell ref="A4:A7"/>
    <mergeCell ref="C4:C7"/>
    <mergeCell ref="M1:M2"/>
    <mergeCell ref="N1:N2"/>
    <mergeCell ref="O1:O2"/>
  </mergeCells>
  <conditionalFormatting sqref="M4:X13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6"/>
  <sheetViews>
    <sheetView zoomScale="84" zoomScaleNormal="84" workbookViewId="0">
      <selection activeCell="A3" sqref="A3"/>
    </sheetView>
  </sheetViews>
  <sheetFormatPr defaultColWidth="9.75" defaultRowHeight="14.3" x14ac:dyDescent="0.25"/>
  <cols>
    <col min="1" max="1" width="8.125" style="37" customWidth="1"/>
    <col min="2" max="2" width="5.625" style="37" bestFit="1" customWidth="1"/>
    <col min="3" max="3" width="28.375" style="27" customWidth="1"/>
    <col min="4" max="4" width="42.75" style="37" customWidth="1"/>
    <col min="5" max="5" width="12.375" style="37" customWidth="1"/>
    <col min="6" max="6" width="12.875" style="37" customWidth="1"/>
    <col min="7" max="7" width="15.125" style="37" customWidth="1"/>
    <col min="8" max="8" width="14.125" style="37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4" ht="46.55" customHeight="1" x14ac:dyDescent="0.25">
      <c r="A1" s="92" t="s">
        <v>32</v>
      </c>
      <c r="B1" s="92"/>
      <c r="C1" s="92"/>
      <c r="D1" s="92" t="s">
        <v>35</v>
      </c>
      <c r="E1" s="92"/>
      <c r="F1" s="92"/>
      <c r="G1" s="92"/>
      <c r="H1" s="92"/>
      <c r="I1" s="92"/>
      <c r="J1" s="92" t="s">
        <v>33</v>
      </c>
      <c r="K1" s="92"/>
      <c r="L1" s="92"/>
      <c r="M1" s="91" t="s">
        <v>61</v>
      </c>
      <c r="N1" s="91" t="s">
        <v>62</v>
      </c>
      <c r="O1" s="91" t="s">
        <v>63</v>
      </c>
      <c r="P1" s="91" t="s">
        <v>64</v>
      </c>
      <c r="Q1" s="91" t="s">
        <v>65</v>
      </c>
      <c r="R1" s="91" t="s">
        <v>70</v>
      </c>
      <c r="S1" s="91" t="s">
        <v>34</v>
      </c>
      <c r="T1" s="91" t="s">
        <v>34</v>
      </c>
      <c r="U1" s="91" t="s">
        <v>34</v>
      </c>
      <c r="V1" s="91" t="s">
        <v>34</v>
      </c>
      <c r="W1" s="91" t="s">
        <v>34</v>
      </c>
      <c r="X1" s="91" t="s">
        <v>34</v>
      </c>
    </row>
    <row r="2" spans="1:24" ht="26.35" customHeight="1" x14ac:dyDescent="0.25">
      <c r="A2" s="92" t="s">
        <v>74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4" s="3" customFormat="1" ht="32.6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86">
        <v>45030</v>
      </c>
      <c r="N3" s="86">
        <v>45070</v>
      </c>
      <c r="O3" s="86">
        <v>45070</v>
      </c>
      <c r="P3" s="86">
        <v>45075</v>
      </c>
      <c r="Q3" s="86">
        <v>45138</v>
      </c>
      <c r="R3" s="86">
        <v>45224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65.25" customHeight="1" x14ac:dyDescent="0.25">
      <c r="A4" s="93">
        <v>1</v>
      </c>
      <c r="B4" s="35">
        <v>1</v>
      </c>
      <c r="C4" s="95" t="s">
        <v>36</v>
      </c>
      <c r="D4" s="61" t="s">
        <v>38</v>
      </c>
      <c r="E4" s="62" t="s">
        <v>37</v>
      </c>
      <c r="F4" s="54" t="s">
        <v>25</v>
      </c>
      <c r="G4" s="53" t="s">
        <v>42</v>
      </c>
      <c r="H4" s="53" t="s">
        <v>18</v>
      </c>
      <c r="I4" s="32">
        <v>410.15</v>
      </c>
      <c r="J4" s="19">
        <v>20</v>
      </c>
      <c r="K4" s="25">
        <f t="shared" ref="K4:K13" si="0">J4-(SUM(M4:X4))</f>
        <v>17</v>
      </c>
      <c r="L4" s="26" t="str">
        <f t="shared" ref="L4:L14" si="1">IF(K4&lt;0,"ATENÇÃO","OK")</f>
        <v>OK</v>
      </c>
      <c r="M4" s="85"/>
      <c r="N4" s="85">
        <v>1</v>
      </c>
      <c r="O4" s="83"/>
      <c r="P4" s="83"/>
      <c r="Q4" s="83"/>
      <c r="R4" s="85">
        <v>2</v>
      </c>
      <c r="S4" s="17"/>
      <c r="T4" s="17"/>
      <c r="U4" s="17"/>
      <c r="V4" s="17"/>
      <c r="W4" s="17"/>
      <c r="X4" s="17"/>
    </row>
    <row r="5" spans="1:24" ht="97.85" customHeight="1" x14ac:dyDescent="0.25">
      <c r="A5" s="94"/>
      <c r="B5" s="35">
        <v>2</v>
      </c>
      <c r="C5" s="96"/>
      <c r="D5" s="61" t="s">
        <v>39</v>
      </c>
      <c r="E5" s="62" t="s">
        <v>37</v>
      </c>
      <c r="F5" s="54" t="s">
        <v>25</v>
      </c>
      <c r="G5" s="53" t="s">
        <v>42</v>
      </c>
      <c r="H5" s="53" t="s">
        <v>18</v>
      </c>
      <c r="I5" s="32">
        <v>438.43</v>
      </c>
      <c r="J5" s="19">
        <v>10</v>
      </c>
      <c r="K5" s="25">
        <f t="shared" si="0"/>
        <v>7</v>
      </c>
      <c r="L5" s="26" t="str">
        <f t="shared" si="1"/>
        <v>OK</v>
      </c>
      <c r="M5" s="85">
        <v>1</v>
      </c>
      <c r="N5" s="85"/>
      <c r="O5" s="83"/>
      <c r="P5" s="83">
        <v>1</v>
      </c>
      <c r="Q5" s="83"/>
      <c r="R5" s="85">
        <v>1</v>
      </c>
      <c r="S5" s="17"/>
      <c r="T5" s="17"/>
      <c r="U5" s="17"/>
      <c r="V5" s="17"/>
      <c r="W5" s="17"/>
      <c r="X5" s="17"/>
    </row>
    <row r="6" spans="1:24" ht="65.25" customHeight="1" x14ac:dyDescent="0.25">
      <c r="A6" s="94"/>
      <c r="B6" s="35">
        <v>3</v>
      </c>
      <c r="C6" s="96"/>
      <c r="D6" s="61" t="s">
        <v>40</v>
      </c>
      <c r="E6" s="62" t="s">
        <v>37</v>
      </c>
      <c r="F6" s="54" t="s">
        <v>25</v>
      </c>
      <c r="G6" s="53" t="s">
        <v>42</v>
      </c>
      <c r="H6" s="53" t="s">
        <v>18</v>
      </c>
      <c r="I6" s="32">
        <v>398.54</v>
      </c>
      <c r="J6" s="19">
        <v>12</v>
      </c>
      <c r="K6" s="25">
        <f t="shared" si="0"/>
        <v>8</v>
      </c>
      <c r="L6" s="26" t="str">
        <f t="shared" si="1"/>
        <v>OK</v>
      </c>
      <c r="M6" s="85"/>
      <c r="N6" s="85">
        <v>2</v>
      </c>
      <c r="O6" s="83"/>
      <c r="P6" s="83"/>
      <c r="Q6" s="83"/>
      <c r="R6" s="85">
        <v>2</v>
      </c>
      <c r="S6" s="17"/>
      <c r="T6" s="17"/>
      <c r="U6" s="17"/>
      <c r="V6" s="17"/>
      <c r="W6" s="17"/>
      <c r="X6" s="17"/>
    </row>
    <row r="7" spans="1:24" ht="65.25" customHeight="1" x14ac:dyDescent="0.25">
      <c r="A7" s="94"/>
      <c r="B7" s="35">
        <v>4</v>
      </c>
      <c r="C7" s="97"/>
      <c r="D7" s="61" t="s">
        <v>41</v>
      </c>
      <c r="E7" s="62" t="s">
        <v>37</v>
      </c>
      <c r="F7" s="63" t="s">
        <v>25</v>
      </c>
      <c r="G7" s="64" t="s">
        <v>42</v>
      </c>
      <c r="H7" s="64" t="s">
        <v>18</v>
      </c>
      <c r="I7" s="32">
        <v>456.84</v>
      </c>
      <c r="J7" s="19">
        <v>8</v>
      </c>
      <c r="K7" s="25">
        <f t="shared" si="0"/>
        <v>4</v>
      </c>
      <c r="L7" s="26" t="str">
        <f t="shared" si="1"/>
        <v>OK</v>
      </c>
      <c r="M7" s="85">
        <v>2</v>
      </c>
      <c r="N7" s="85"/>
      <c r="O7" s="83"/>
      <c r="P7" s="83">
        <v>1</v>
      </c>
      <c r="Q7" s="83">
        <v>1</v>
      </c>
      <c r="R7" s="85"/>
      <c r="S7" s="17"/>
      <c r="T7" s="17"/>
      <c r="U7" s="17"/>
      <c r="V7" s="17"/>
      <c r="W7" s="17"/>
      <c r="X7" s="17"/>
    </row>
    <row r="8" spans="1:24" ht="30.75" customHeight="1" x14ac:dyDescent="0.25">
      <c r="A8" s="101">
        <v>5</v>
      </c>
      <c r="B8" s="48">
        <v>8</v>
      </c>
      <c r="C8" s="103" t="s">
        <v>43</v>
      </c>
      <c r="D8" s="65" t="s">
        <v>44</v>
      </c>
      <c r="E8" s="49" t="s">
        <v>28</v>
      </c>
      <c r="F8" s="50" t="s">
        <v>25</v>
      </c>
      <c r="G8" s="49" t="s">
        <v>45</v>
      </c>
      <c r="H8" s="49" t="s">
        <v>18</v>
      </c>
      <c r="I8" s="51">
        <v>344</v>
      </c>
      <c r="J8" s="19">
        <v>1</v>
      </c>
      <c r="K8" s="25">
        <f t="shared" si="0"/>
        <v>0</v>
      </c>
      <c r="L8" s="26" t="str">
        <f t="shared" si="1"/>
        <v>OK</v>
      </c>
      <c r="M8" s="85"/>
      <c r="N8" s="85"/>
      <c r="O8" s="83">
        <v>1</v>
      </c>
      <c r="P8" s="83"/>
      <c r="Q8" s="83"/>
      <c r="R8" s="85"/>
      <c r="S8" s="17"/>
      <c r="T8" s="17"/>
      <c r="U8" s="17"/>
      <c r="V8" s="17"/>
      <c r="W8" s="17"/>
      <c r="X8" s="17"/>
    </row>
    <row r="9" spans="1:24" ht="32.950000000000003" customHeight="1" x14ac:dyDescent="0.25">
      <c r="A9" s="99"/>
      <c r="B9" s="48">
        <v>9</v>
      </c>
      <c r="C9" s="104"/>
      <c r="D9" s="65" t="s">
        <v>46</v>
      </c>
      <c r="E9" s="49" t="s">
        <v>5</v>
      </c>
      <c r="F9" s="50" t="s">
        <v>25</v>
      </c>
      <c r="G9" s="49" t="s">
        <v>47</v>
      </c>
      <c r="H9" s="49" t="s">
        <v>18</v>
      </c>
      <c r="I9" s="51">
        <v>2.95</v>
      </c>
      <c r="J9" s="19">
        <f>1500+500</f>
        <v>2000</v>
      </c>
      <c r="K9" s="25">
        <f t="shared" si="0"/>
        <v>79</v>
      </c>
      <c r="L9" s="26" t="str">
        <f t="shared" si="1"/>
        <v>OK</v>
      </c>
      <c r="M9" s="85"/>
      <c r="N9" s="85"/>
      <c r="O9" s="83">
        <v>1921</v>
      </c>
      <c r="P9" s="83"/>
      <c r="Q9" s="83"/>
      <c r="R9" s="85"/>
      <c r="S9" s="17"/>
      <c r="T9" s="17"/>
      <c r="U9" s="17"/>
      <c r="V9" s="17"/>
      <c r="W9" s="17"/>
      <c r="X9" s="17"/>
    </row>
    <row r="10" spans="1:24" ht="32.950000000000003" customHeight="1" x14ac:dyDescent="0.25">
      <c r="A10" s="102">
        <v>6</v>
      </c>
      <c r="B10" s="35">
        <v>10</v>
      </c>
      <c r="C10" s="105" t="s">
        <v>43</v>
      </c>
      <c r="D10" s="67" t="s">
        <v>26</v>
      </c>
      <c r="E10" s="21" t="s">
        <v>28</v>
      </c>
      <c r="F10" s="39" t="s">
        <v>25</v>
      </c>
      <c r="G10" s="21" t="s">
        <v>45</v>
      </c>
      <c r="H10" s="21" t="s">
        <v>18</v>
      </c>
      <c r="I10" s="32">
        <v>284</v>
      </c>
      <c r="J10" s="19"/>
      <c r="K10" s="25">
        <f t="shared" si="0"/>
        <v>0</v>
      </c>
      <c r="L10" s="26" t="str">
        <f t="shared" si="1"/>
        <v>OK</v>
      </c>
      <c r="M10" s="85"/>
      <c r="N10" s="85"/>
      <c r="O10" s="83"/>
      <c r="P10" s="83"/>
      <c r="Q10" s="83"/>
      <c r="R10" s="85"/>
      <c r="S10" s="17"/>
      <c r="T10" s="17"/>
      <c r="U10" s="17"/>
      <c r="V10" s="17"/>
      <c r="W10" s="17"/>
      <c r="X10" s="17"/>
    </row>
    <row r="11" spans="1:24" ht="39.1" customHeight="1" x14ac:dyDescent="0.25">
      <c r="A11" s="94"/>
      <c r="B11" s="35">
        <v>11</v>
      </c>
      <c r="C11" s="106"/>
      <c r="D11" s="68" t="s">
        <v>29</v>
      </c>
      <c r="E11" s="21" t="s">
        <v>17</v>
      </c>
      <c r="F11" s="39" t="s">
        <v>25</v>
      </c>
      <c r="G11" s="21" t="s">
        <v>48</v>
      </c>
      <c r="H11" s="21" t="s">
        <v>18</v>
      </c>
      <c r="I11" s="32">
        <v>8</v>
      </c>
      <c r="J11" s="19"/>
      <c r="K11" s="25">
        <f t="shared" si="0"/>
        <v>0</v>
      </c>
      <c r="L11" s="26" t="str">
        <f t="shared" si="1"/>
        <v>OK</v>
      </c>
      <c r="M11" s="85"/>
      <c r="N11" s="85"/>
      <c r="O11" s="83"/>
      <c r="P11" s="83"/>
      <c r="Q11" s="83"/>
      <c r="R11" s="85"/>
      <c r="S11" s="17"/>
      <c r="T11" s="17"/>
      <c r="U11" s="17"/>
      <c r="V11" s="17"/>
      <c r="W11" s="17"/>
      <c r="X11" s="17"/>
    </row>
    <row r="12" spans="1:24" ht="45.7" customHeight="1" x14ac:dyDescent="0.25">
      <c r="A12" s="98">
        <v>7</v>
      </c>
      <c r="B12" s="48">
        <v>12</v>
      </c>
      <c r="C12" s="100" t="s">
        <v>43</v>
      </c>
      <c r="D12" s="65" t="s">
        <v>30</v>
      </c>
      <c r="E12" s="49" t="s">
        <v>28</v>
      </c>
      <c r="F12" s="50" t="s">
        <v>25</v>
      </c>
      <c r="G12" s="49" t="s">
        <v>49</v>
      </c>
      <c r="H12" s="49" t="s">
        <v>18</v>
      </c>
      <c r="I12" s="51">
        <v>211</v>
      </c>
      <c r="J12" s="19"/>
      <c r="K12" s="25">
        <f t="shared" si="0"/>
        <v>0</v>
      </c>
      <c r="L12" s="26" t="str">
        <f t="shared" si="1"/>
        <v>OK</v>
      </c>
      <c r="M12" s="85"/>
      <c r="N12" s="85"/>
      <c r="O12" s="83"/>
      <c r="P12" s="83"/>
      <c r="Q12" s="83"/>
      <c r="R12" s="85"/>
      <c r="S12" s="17"/>
      <c r="T12" s="17"/>
      <c r="U12" s="17"/>
      <c r="V12" s="17"/>
      <c r="W12" s="17"/>
      <c r="X12" s="17"/>
    </row>
    <row r="13" spans="1:24" ht="41.95" customHeight="1" x14ac:dyDescent="0.25">
      <c r="A13" s="99"/>
      <c r="B13" s="48">
        <v>13</v>
      </c>
      <c r="C13" s="100"/>
      <c r="D13" s="69" t="s">
        <v>16</v>
      </c>
      <c r="E13" s="49" t="s">
        <v>31</v>
      </c>
      <c r="F13" s="50" t="s">
        <v>25</v>
      </c>
      <c r="G13" s="49" t="s">
        <v>49</v>
      </c>
      <c r="H13" s="49" t="s">
        <v>18</v>
      </c>
      <c r="I13" s="51">
        <v>1.98</v>
      </c>
      <c r="J13" s="19"/>
      <c r="K13" s="25">
        <f t="shared" si="0"/>
        <v>0</v>
      </c>
      <c r="L13" s="26" t="str">
        <f t="shared" si="1"/>
        <v>OK</v>
      </c>
      <c r="M13" s="85"/>
      <c r="N13" s="85"/>
      <c r="O13" s="83"/>
      <c r="P13" s="83"/>
      <c r="Q13" s="83"/>
      <c r="R13" s="85"/>
      <c r="S13" s="17"/>
      <c r="T13" s="17"/>
      <c r="U13" s="17"/>
      <c r="V13" s="17"/>
      <c r="W13" s="17"/>
      <c r="X13" s="17"/>
    </row>
    <row r="14" spans="1:24" ht="63" customHeight="1" x14ac:dyDescent="0.25">
      <c r="A14" s="52">
        <v>8</v>
      </c>
      <c r="B14" s="35">
        <v>14</v>
      </c>
      <c r="C14" s="66" t="s">
        <v>43</v>
      </c>
      <c r="D14" s="68" t="s">
        <v>27</v>
      </c>
      <c r="E14" s="21" t="s">
        <v>28</v>
      </c>
      <c r="F14" s="39" t="s">
        <v>25</v>
      </c>
      <c r="G14" s="21" t="s">
        <v>45</v>
      </c>
      <c r="H14" s="21" t="s">
        <v>18</v>
      </c>
      <c r="I14" s="32">
        <v>202</v>
      </c>
      <c r="J14" s="19"/>
      <c r="K14" s="25">
        <f t="shared" ref="K14" si="2">J14-(SUM(M14:X14))</f>
        <v>0</v>
      </c>
      <c r="L14" s="26" t="str">
        <f t="shared" si="1"/>
        <v>OK</v>
      </c>
      <c r="M14" s="84"/>
      <c r="N14" s="84"/>
      <c r="O14" s="84"/>
      <c r="P14" s="84"/>
      <c r="Q14" s="84"/>
      <c r="R14" s="84"/>
      <c r="S14" s="59"/>
      <c r="T14" s="59"/>
      <c r="U14" s="59"/>
      <c r="V14" s="59"/>
      <c r="W14" s="59"/>
      <c r="X14" s="59"/>
    </row>
    <row r="15" spans="1:24" x14ac:dyDescent="0.25">
      <c r="D15" s="3"/>
      <c r="M15" s="47">
        <f>SUMPRODUCT($I$4:$I$14,M4:M14)</f>
        <v>1352.11</v>
      </c>
      <c r="N15" s="47">
        <f t="shared" ref="N15:X15" si="3">SUMPRODUCT($I$4:$I$14,N4:N14)</f>
        <v>1207.23</v>
      </c>
      <c r="O15" s="47">
        <f t="shared" si="3"/>
        <v>6010.9500000000007</v>
      </c>
      <c r="P15" s="47">
        <f t="shared" si="3"/>
        <v>895.27</v>
      </c>
      <c r="Q15" s="47">
        <f t="shared" si="3"/>
        <v>456.84</v>
      </c>
      <c r="R15" s="47">
        <f>SUMPRODUCT($I$4:$I$14,R4:R14)</f>
        <v>2055.81</v>
      </c>
      <c r="S15" s="47">
        <f t="shared" si="3"/>
        <v>0</v>
      </c>
      <c r="T15" s="47">
        <f t="shared" si="3"/>
        <v>0</v>
      </c>
      <c r="U15" s="47">
        <f t="shared" si="3"/>
        <v>0</v>
      </c>
      <c r="V15" s="47">
        <f t="shared" si="3"/>
        <v>0</v>
      </c>
      <c r="W15" s="47">
        <f t="shared" si="3"/>
        <v>0</v>
      </c>
      <c r="X15" s="47">
        <f t="shared" si="3"/>
        <v>0</v>
      </c>
    </row>
    <row r="16" spans="1:24" x14ac:dyDescent="0.25">
      <c r="D16" s="3"/>
    </row>
  </sheetData>
  <mergeCells count="24">
    <mergeCell ref="A8:A9"/>
    <mergeCell ref="C8:C9"/>
    <mergeCell ref="A10:A11"/>
    <mergeCell ref="C10:C11"/>
    <mergeCell ref="A12:A13"/>
    <mergeCell ref="C12:C13"/>
    <mergeCell ref="X1:X2"/>
    <mergeCell ref="S1:S2"/>
    <mergeCell ref="R1:R2"/>
    <mergeCell ref="T1:T2"/>
    <mergeCell ref="U1:U2"/>
    <mergeCell ref="V1:V2"/>
    <mergeCell ref="W1:W2"/>
    <mergeCell ref="A4:A7"/>
    <mergeCell ref="C4:C7"/>
    <mergeCell ref="D1:I1"/>
    <mergeCell ref="J1:L1"/>
    <mergeCell ref="A2:L2"/>
    <mergeCell ref="A1:C1"/>
    <mergeCell ref="N1:N2"/>
    <mergeCell ref="M1:M2"/>
    <mergeCell ref="O1:O2"/>
    <mergeCell ref="P1:P2"/>
    <mergeCell ref="Q1:Q2"/>
  </mergeCells>
  <conditionalFormatting sqref="M4:Q13 S4:X13">
    <cfRule type="cellIs" dxfId="14" priority="7" stopIfTrue="1" operator="greaterThan">
      <formula>0</formula>
    </cfRule>
    <cfRule type="cellIs" dxfId="13" priority="8" stopIfTrue="1" operator="greaterThan">
      <formula>0</formula>
    </cfRule>
    <cfRule type="cellIs" dxfId="12" priority="9" stopIfTrue="1" operator="greaterThan">
      <formula>0</formula>
    </cfRule>
  </conditionalFormatting>
  <conditionalFormatting sqref="R4:R13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0FED-09A3-4B10-9A29-AE982AA37227}">
  <dimension ref="A1:X16"/>
  <sheetViews>
    <sheetView zoomScale="84" zoomScaleNormal="84" workbookViewId="0">
      <selection activeCell="A3" sqref="A3"/>
    </sheetView>
  </sheetViews>
  <sheetFormatPr defaultColWidth="9.75" defaultRowHeight="14.3" x14ac:dyDescent="0.25"/>
  <cols>
    <col min="1" max="1" width="8.125" style="37" customWidth="1"/>
    <col min="2" max="2" width="5.625" style="37" bestFit="1" customWidth="1"/>
    <col min="3" max="3" width="32.875" style="27" customWidth="1"/>
    <col min="4" max="4" width="60.25" style="37" customWidth="1"/>
    <col min="5" max="5" width="12.375" style="37" customWidth="1"/>
    <col min="6" max="6" width="15.125" style="37" customWidth="1"/>
    <col min="7" max="7" width="16.375" style="37" customWidth="1"/>
    <col min="8" max="8" width="16.75" style="37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4" ht="46.55" customHeight="1" x14ac:dyDescent="0.25">
      <c r="A1" s="92" t="s">
        <v>32</v>
      </c>
      <c r="B1" s="92"/>
      <c r="C1" s="92"/>
      <c r="D1" s="92" t="s">
        <v>35</v>
      </c>
      <c r="E1" s="92"/>
      <c r="F1" s="92"/>
      <c r="G1" s="92"/>
      <c r="H1" s="92"/>
      <c r="I1" s="92"/>
      <c r="J1" s="92" t="s">
        <v>33</v>
      </c>
      <c r="K1" s="92"/>
      <c r="L1" s="92"/>
      <c r="M1" s="91" t="s">
        <v>34</v>
      </c>
      <c r="N1" s="91" t="s">
        <v>34</v>
      </c>
      <c r="O1" s="91" t="s">
        <v>34</v>
      </c>
      <c r="P1" s="91" t="s">
        <v>34</v>
      </c>
      <c r="Q1" s="91" t="s">
        <v>34</v>
      </c>
      <c r="R1" s="91" t="s">
        <v>34</v>
      </c>
      <c r="S1" s="91" t="s">
        <v>34</v>
      </c>
      <c r="T1" s="91" t="s">
        <v>34</v>
      </c>
      <c r="U1" s="91" t="s">
        <v>34</v>
      </c>
      <c r="V1" s="91" t="s">
        <v>34</v>
      </c>
      <c r="W1" s="91" t="s">
        <v>34</v>
      </c>
      <c r="X1" s="91" t="s">
        <v>34</v>
      </c>
    </row>
    <row r="2" spans="1:24" ht="26.35" customHeight="1" x14ac:dyDescent="0.25">
      <c r="A2" s="92" t="s">
        <v>75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4" s="3" customFormat="1" ht="28.55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65.25" x14ac:dyDescent="0.25">
      <c r="A4" s="93">
        <v>1</v>
      </c>
      <c r="B4" s="35">
        <v>1</v>
      </c>
      <c r="C4" s="95" t="s">
        <v>36</v>
      </c>
      <c r="D4" s="61" t="s">
        <v>38</v>
      </c>
      <c r="E4" s="62" t="s">
        <v>37</v>
      </c>
      <c r="F4" s="54" t="s">
        <v>25</v>
      </c>
      <c r="G4" s="53" t="s">
        <v>42</v>
      </c>
      <c r="H4" s="53" t="s">
        <v>18</v>
      </c>
      <c r="I4" s="32">
        <v>410.15</v>
      </c>
      <c r="J4" s="19">
        <v>2</v>
      </c>
      <c r="K4" s="25">
        <f t="shared" ref="K4:K13" si="0">J4-(SUM(M4:X4))</f>
        <v>2</v>
      </c>
      <c r="L4" s="26" t="str">
        <f t="shared" ref="L4:L14" si="1">IF(K4&lt;0,"ATENÇÃO","OK")</f>
        <v>OK</v>
      </c>
      <c r="M4" s="60"/>
      <c r="N4" s="6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97.85" x14ac:dyDescent="0.25">
      <c r="A5" s="94"/>
      <c r="B5" s="35">
        <v>2</v>
      </c>
      <c r="C5" s="96"/>
      <c r="D5" s="61" t="s">
        <v>39</v>
      </c>
      <c r="E5" s="62" t="s">
        <v>37</v>
      </c>
      <c r="F5" s="54" t="s">
        <v>25</v>
      </c>
      <c r="G5" s="53" t="s">
        <v>42</v>
      </c>
      <c r="H5" s="53" t="s">
        <v>18</v>
      </c>
      <c r="I5" s="32">
        <v>438.43</v>
      </c>
      <c r="J5" s="19">
        <v>2</v>
      </c>
      <c r="K5" s="25">
        <f t="shared" si="0"/>
        <v>2</v>
      </c>
      <c r="L5" s="26" t="str">
        <f t="shared" si="1"/>
        <v>OK</v>
      </c>
      <c r="M5" s="60"/>
      <c r="N5" s="60"/>
      <c r="O5" s="83"/>
      <c r="P5" s="17"/>
      <c r="Q5" s="17"/>
      <c r="R5" s="17"/>
      <c r="S5" s="17"/>
      <c r="T5" s="17"/>
      <c r="U5" s="17"/>
      <c r="V5" s="17"/>
      <c r="W5" s="17"/>
      <c r="X5" s="17"/>
    </row>
    <row r="6" spans="1:24" ht="65.25" x14ac:dyDescent="0.25">
      <c r="A6" s="94"/>
      <c r="B6" s="35">
        <v>3</v>
      </c>
      <c r="C6" s="96"/>
      <c r="D6" s="61" t="s">
        <v>40</v>
      </c>
      <c r="E6" s="62" t="s">
        <v>37</v>
      </c>
      <c r="F6" s="54" t="s">
        <v>25</v>
      </c>
      <c r="G6" s="53" t="s">
        <v>42</v>
      </c>
      <c r="H6" s="53" t="s">
        <v>18</v>
      </c>
      <c r="I6" s="32">
        <v>398.54</v>
      </c>
      <c r="J6" s="19">
        <v>2</v>
      </c>
      <c r="K6" s="25">
        <f t="shared" si="0"/>
        <v>2</v>
      </c>
      <c r="L6" s="26" t="str">
        <f t="shared" si="1"/>
        <v>OK</v>
      </c>
      <c r="M6" s="60"/>
      <c r="N6" s="6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65.25" x14ac:dyDescent="0.25">
      <c r="A7" s="94"/>
      <c r="B7" s="35">
        <v>4</v>
      </c>
      <c r="C7" s="97"/>
      <c r="D7" s="61" t="s">
        <v>41</v>
      </c>
      <c r="E7" s="62" t="s">
        <v>37</v>
      </c>
      <c r="F7" s="63" t="s">
        <v>25</v>
      </c>
      <c r="G7" s="64" t="s">
        <v>42</v>
      </c>
      <c r="H7" s="64" t="s">
        <v>18</v>
      </c>
      <c r="I7" s="32">
        <v>456.84</v>
      </c>
      <c r="J7" s="19">
        <v>2</v>
      </c>
      <c r="K7" s="25">
        <f t="shared" si="0"/>
        <v>2</v>
      </c>
      <c r="L7" s="26" t="str">
        <f t="shared" si="1"/>
        <v>OK</v>
      </c>
      <c r="M7" s="60"/>
      <c r="N7" s="6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1">
        <v>5</v>
      </c>
      <c r="B8" s="48">
        <v>8</v>
      </c>
      <c r="C8" s="103" t="s">
        <v>43</v>
      </c>
      <c r="D8" s="65" t="s">
        <v>44</v>
      </c>
      <c r="E8" s="49" t="s">
        <v>28</v>
      </c>
      <c r="F8" s="50" t="s">
        <v>25</v>
      </c>
      <c r="G8" s="49" t="s">
        <v>45</v>
      </c>
      <c r="H8" s="49" t="s">
        <v>18</v>
      </c>
      <c r="I8" s="51">
        <v>344</v>
      </c>
      <c r="J8" s="19">
        <v>3</v>
      </c>
      <c r="K8" s="25">
        <f t="shared" si="0"/>
        <v>3</v>
      </c>
      <c r="L8" s="26" t="str">
        <f t="shared" si="1"/>
        <v>OK</v>
      </c>
      <c r="M8" s="60"/>
      <c r="N8" s="6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32.950000000000003" customHeight="1" x14ac:dyDescent="0.25">
      <c r="A9" s="99"/>
      <c r="B9" s="48">
        <v>9</v>
      </c>
      <c r="C9" s="104"/>
      <c r="D9" s="65" t="s">
        <v>46</v>
      </c>
      <c r="E9" s="49" t="s">
        <v>5</v>
      </c>
      <c r="F9" s="50" t="s">
        <v>25</v>
      </c>
      <c r="G9" s="49" t="s">
        <v>47</v>
      </c>
      <c r="H9" s="49" t="s">
        <v>18</v>
      </c>
      <c r="I9" s="51">
        <v>2.95</v>
      </c>
      <c r="J9" s="19">
        <v>400</v>
      </c>
      <c r="K9" s="25">
        <f t="shared" si="0"/>
        <v>400</v>
      </c>
      <c r="L9" s="26" t="str">
        <f t="shared" si="1"/>
        <v>OK</v>
      </c>
      <c r="M9" s="60"/>
      <c r="N9" s="60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32.950000000000003" customHeight="1" x14ac:dyDescent="0.25">
      <c r="A10" s="102">
        <v>6</v>
      </c>
      <c r="B10" s="35">
        <v>10</v>
      </c>
      <c r="C10" s="105" t="s">
        <v>43</v>
      </c>
      <c r="D10" s="67" t="s">
        <v>26</v>
      </c>
      <c r="E10" s="21" t="s">
        <v>28</v>
      </c>
      <c r="F10" s="39" t="s">
        <v>25</v>
      </c>
      <c r="G10" s="21" t="s">
        <v>45</v>
      </c>
      <c r="H10" s="21" t="s">
        <v>18</v>
      </c>
      <c r="I10" s="32">
        <v>284</v>
      </c>
      <c r="J10" s="19"/>
      <c r="K10" s="25">
        <f t="shared" si="0"/>
        <v>0</v>
      </c>
      <c r="L10" s="26" t="str">
        <f t="shared" si="1"/>
        <v>OK</v>
      </c>
      <c r="M10" s="60"/>
      <c r="N10" s="60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39.1" customHeight="1" x14ac:dyDescent="0.25">
      <c r="A11" s="94"/>
      <c r="B11" s="35">
        <v>11</v>
      </c>
      <c r="C11" s="106"/>
      <c r="D11" s="68" t="s">
        <v>29</v>
      </c>
      <c r="E11" s="21" t="s">
        <v>17</v>
      </c>
      <c r="F11" s="39" t="s">
        <v>25</v>
      </c>
      <c r="G11" s="21" t="s">
        <v>48</v>
      </c>
      <c r="H11" s="21" t="s">
        <v>18</v>
      </c>
      <c r="I11" s="32">
        <v>8</v>
      </c>
      <c r="J11" s="19"/>
      <c r="K11" s="25">
        <f t="shared" si="0"/>
        <v>0</v>
      </c>
      <c r="L11" s="26" t="str">
        <f t="shared" si="1"/>
        <v>OK</v>
      </c>
      <c r="M11" s="60"/>
      <c r="N11" s="60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45.7" customHeight="1" x14ac:dyDescent="0.25">
      <c r="A12" s="98">
        <v>7</v>
      </c>
      <c r="B12" s="48">
        <v>12</v>
      </c>
      <c r="C12" s="100" t="s">
        <v>43</v>
      </c>
      <c r="D12" s="65" t="s">
        <v>30</v>
      </c>
      <c r="E12" s="49" t="s">
        <v>28</v>
      </c>
      <c r="F12" s="50" t="s">
        <v>25</v>
      </c>
      <c r="G12" s="49" t="s">
        <v>49</v>
      </c>
      <c r="H12" s="49" t="s">
        <v>18</v>
      </c>
      <c r="I12" s="51">
        <v>211</v>
      </c>
      <c r="J12" s="19"/>
      <c r="K12" s="25">
        <f t="shared" si="0"/>
        <v>0</v>
      </c>
      <c r="L12" s="26" t="str">
        <f t="shared" si="1"/>
        <v>OK</v>
      </c>
      <c r="M12" s="60"/>
      <c r="N12" s="60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41.95" customHeight="1" x14ac:dyDescent="0.25">
      <c r="A13" s="99"/>
      <c r="B13" s="48">
        <v>13</v>
      </c>
      <c r="C13" s="100"/>
      <c r="D13" s="69" t="s">
        <v>16</v>
      </c>
      <c r="E13" s="49" t="s">
        <v>31</v>
      </c>
      <c r="F13" s="50" t="s">
        <v>25</v>
      </c>
      <c r="G13" s="49" t="s">
        <v>49</v>
      </c>
      <c r="H13" s="49" t="s">
        <v>18</v>
      </c>
      <c r="I13" s="51">
        <v>1.98</v>
      </c>
      <c r="J13" s="19"/>
      <c r="K13" s="25">
        <f t="shared" si="0"/>
        <v>0</v>
      </c>
      <c r="L13" s="26" t="str">
        <f t="shared" si="1"/>
        <v>OK</v>
      </c>
      <c r="M13" s="60"/>
      <c r="N13" s="60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2">
        <v>8</v>
      </c>
      <c r="B14" s="35">
        <v>14</v>
      </c>
      <c r="C14" s="66" t="s">
        <v>43</v>
      </c>
      <c r="D14" s="68" t="s">
        <v>27</v>
      </c>
      <c r="E14" s="21" t="s">
        <v>28</v>
      </c>
      <c r="F14" s="39" t="s">
        <v>25</v>
      </c>
      <c r="G14" s="21" t="s">
        <v>45</v>
      </c>
      <c r="H14" s="21" t="s">
        <v>18</v>
      </c>
      <c r="I14" s="32">
        <v>202</v>
      </c>
      <c r="J14" s="19"/>
      <c r="K14" s="25">
        <f t="shared" ref="K14" si="2">J14-(SUM(M14:X14))</f>
        <v>0</v>
      </c>
      <c r="L14" s="26" t="str">
        <f t="shared" si="1"/>
        <v>OK</v>
      </c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4" x14ac:dyDescent="0.25">
      <c r="D15" s="3"/>
      <c r="M15" s="47">
        <f>SUMPRODUCT($I$4:$I$14,M4:M14)</f>
        <v>0</v>
      </c>
      <c r="N15" s="47">
        <f t="shared" ref="N15:X15" si="3">SUMPRODUCT($I$4:$I$14,N4:N14)</f>
        <v>0</v>
      </c>
      <c r="O15" s="47">
        <f t="shared" si="3"/>
        <v>0</v>
      </c>
      <c r="P15" s="47">
        <f t="shared" si="3"/>
        <v>0</v>
      </c>
      <c r="Q15" s="47">
        <f t="shared" si="3"/>
        <v>0</v>
      </c>
      <c r="R15" s="47">
        <f t="shared" si="3"/>
        <v>0</v>
      </c>
      <c r="S15" s="47">
        <f t="shared" si="3"/>
        <v>0</v>
      </c>
      <c r="T15" s="47">
        <f t="shared" si="3"/>
        <v>0</v>
      </c>
      <c r="U15" s="47">
        <f t="shared" si="3"/>
        <v>0</v>
      </c>
      <c r="V15" s="47">
        <f t="shared" si="3"/>
        <v>0</v>
      </c>
      <c r="W15" s="47">
        <f t="shared" si="3"/>
        <v>0</v>
      </c>
      <c r="X15" s="47">
        <f t="shared" si="3"/>
        <v>0</v>
      </c>
    </row>
    <row r="16" spans="1:24" x14ac:dyDescent="0.25">
      <c r="D16" s="3"/>
    </row>
  </sheetData>
  <mergeCells count="24">
    <mergeCell ref="V1:V2"/>
    <mergeCell ref="W1:W2"/>
    <mergeCell ref="X1:X2"/>
    <mergeCell ref="R1:R2"/>
    <mergeCell ref="S1:S2"/>
    <mergeCell ref="T1:T2"/>
    <mergeCell ref="U1:U2"/>
    <mergeCell ref="A2:L2"/>
    <mergeCell ref="A4:A7"/>
    <mergeCell ref="C4:C7"/>
    <mergeCell ref="P1:P2"/>
    <mergeCell ref="Q1:Q2"/>
    <mergeCell ref="A1:C1"/>
    <mergeCell ref="D1:I1"/>
    <mergeCell ref="J1:L1"/>
    <mergeCell ref="M1:M2"/>
    <mergeCell ref="N1:N2"/>
    <mergeCell ref="O1:O2"/>
    <mergeCell ref="A8:A9"/>
    <mergeCell ref="C8:C9"/>
    <mergeCell ref="A10:A11"/>
    <mergeCell ref="C10:C11"/>
    <mergeCell ref="A12:A13"/>
    <mergeCell ref="C12:C13"/>
  </mergeCells>
  <conditionalFormatting sqref="M4:X13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3C87-24D2-49E9-815B-42A034BA0DC5}">
  <dimension ref="A1:X16"/>
  <sheetViews>
    <sheetView zoomScale="80" zoomScaleNormal="80" workbookViewId="0">
      <selection activeCell="A3" sqref="A3"/>
    </sheetView>
  </sheetViews>
  <sheetFormatPr defaultColWidth="9.75" defaultRowHeight="14.3" x14ac:dyDescent="0.25"/>
  <cols>
    <col min="1" max="1" width="8.125" style="37" customWidth="1"/>
    <col min="2" max="2" width="5.625" style="37" bestFit="1" customWidth="1"/>
    <col min="3" max="3" width="32.875" style="27" customWidth="1"/>
    <col min="4" max="4" width="60.25" style="37" customWidth="1"/>
    <col min="5" max="5" width="12.375" style="37" customWidth="1"/>
    <col min="6" max="6" width="15.125" style="37" customWidth="1"/>
    <col min="7" max="7" width="16.375" style="37" customWidth="1"/>
    <col min="8" max="8" width="16.75" style="37" customWidth="1"/>
    <col min="9" max="9" width="15.625" style="34" customWidth="1"/>
    <col min="10" max="10" width="12.875" style="4" customWidth="1"/>
    <col min="11" max="11" width="13.25" style="28" customWidth="1"/>
    <col min="12" max="12" width="12.625" style="5" customWidth="1"/>
    <col min="13" max="13" width="12.875" style="6" customWidth="1"/>
    <col min="14" max="14" width="13.875" style="6" customWidth="1"/>
    <col min="15" max="24" width="12" style="6" customWidth="1"/>
    <col min="25" max="16384" width="9.75" style="2"/>
  </cols>
  <sheetData>
    <row r="1" spans="1:24" ht="46.55" customHeight="1" x14ac:dyDescent="0.25">
      <c r="A1" s="92" t="s">
        <v>32</v>
      </c>
      <c r="B1" s="92"/>
      <c r="C1" s="92"/>
      <c r="D1" s="92" t="s">
        <v>35</v>
      </c>
      <c r="E1" s="92"/>
      <c r="F1" s="92"/>
      <c r="G1" s="92"/>
      <c r="H1" s="92"/>
      <c r="I1" s="92"/>
      <c r="J1" s="92" t="s">
        <v>33</v>
      </c>
      <c r="K1" s="92"/>
      <c r="L1" s="92"/>
      <c r="M1" s="91" t="s">
        <v>59</v>
      </c>
      <c r="N1" s="91" t="s">
        <v>60</v>
      </c>
      <c r="O1" s="107" t="s">
        <v>69</v>
      </c>
      <c r="P1" s="91" t="s">
        <v>34</v>
      </c>
      <c r="Q1" s="91" t="s">
        <v>34</v>
      </c>
      <c r="R1" s="91" t="s">
        <v>34</v>
      </c>
      <c r="S1" s="91" t="s">
        <v>34</v>
      </c>
      <c r="T1" s="91" t="s">
        <v>34</v>
      </c>
      <c r="U1" s="91" t="s">
        <v>34</v>
      </c>
      <c r="V1" s="91" t="s">
        <v>34</v>
      </c>
      <c r="W1" s="91" t="s">
        <v>34</v>
      </c>
      <c r="X1" s="91" t="s">
        <v>34</v>
      </c>
    </row>
    <row r="2" spans="1:24" ht="26.35" customHeight="1" x14ac:dyDescent="0.25">
      <c r="A2" s="92" t="s">
        <v>76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108"/>
      <c r="P2" s="91"/>
      <c r="Q2" s="91"/>
      <c r="R2" s="91"/>
      <c r="S2" s="91"/>
      <c r="T2" s="91"/>
      <c r="U2" s="91"/>
      <c r="V2" s="91"/>
      <c r="W2" s="91"/>
      <c r="X2" s="91"/>
    </row>
    <row r="3" spans="1:24" s="3" customFormat="1" ht="28.55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40" t="s">
        <v>22</v>
      </c>
      <c r="G3" s="40" t="s">
        <v>23</v>
      </c>
      <c r="H3" s="40" t="s">
        <v>24</v>
      </c>
      <c r="I3" s="42" t="s">
        <v>3</v>
      </c>
      <c r="J3" s="43" t="s">
        <v>7</v>
      </c>
      <c r="K3" s="44" t="s">
        <v>0</v>
      </c>
      <c r="L3" s="45" t="s">
        <v>4</v>
      </c>
      <c r="M3" s="82">
        <v>45026</v>
      </c>
      <c r="N3" s="82">
        <v>45138</v>
      </c>
      <c r="O3" s="90">
        <v>45272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65.25" x14ac:dyDescent="0.25">
      <c r="A4" s="93">
        <v>1</v>
      </c>
      <c r="B4" s="35">
        <v>1</v>
      </c>
      <c r="C4" s="95" t="s">
        <v>36</v>
      </c>
      <c r="D4" s="61" t="s">
        <v>38</v>
      </c>
      <c r="E4" s="62" t="s">
        <v>37</v>
      </c>
      <c r="F4" s="54" t="s">
        <v>25</v>
      </c>
      <c r="G4" s="53" t="s">
        <v>42</v>
      </c>
      <c r="H4" s="53" t="s">
        <v>18</v>
      </c>
      <c r="I4" s="32">
        <v>410.15</v>
      </c>
      <c r="J4" s="19">
        <v>10</v>
      </c>
      <c r="K4" s="25">
        <f t="shared" ref="K4:K13" si="0">J4-(SUM(M4:X4))</f>
        <v>10</v>
      </c>
      <c r="L4" s="26" t="str">
        <f t="shared" ref="L4:L14" si="1">IF(K4&lt;0,"ATENÇÃO","OK")</f>
        <v>OK</v>
      </c>
      <c r="M4" s="81">
        <v>1</v>
      </c>
      <c r="N4" s="81"/>
      <c r="O4" s="89">
        <v>-1</v>
      </c>
      <c r="P4" s="17"/>
      <c r="Q4" s="17"/>
      <c r="R4" s="17"/>
      <c r="S4" s="17"/>
      <c r="T4" s="17"/>
      <c r="U4" s="17"/>
      <c r="V4" s="17"/>
      <c r="W4" s="17"/>
      <c r="X4" s="17"/>
    </row>
    <row r="5" spans="1:24" ht="97.85" x14ac:dyDescent="0.25">
      <c r="A5" s="94"/>
      <c r="B5" s="35">
        <v>2</v>
      </c>
      <c r="C5" s="96"/>
      <c r="D5" s="61" t="s">
        <v>39</v>
      </c>
      <c r="E5" s="62" t="s">
        <v>37</v>
      </c>
      <c r="F5" s="54" t="s">
        <v>25</v>
      </c>
      <c r="G5" s="53" t="s">
        <v>42</v>
      </c>
      <c r="H5" s="53" t="s">
        <v>18</v>
      </c>
      <c r="I5" s="32">
        <v>438.43</v>
      </c>
      <c r="J5" s="19">
        <v>4</v>
      </c>
      <c r="K5" s="25">
        <f t="shared" si="0"/>
        <v>4</v>
      </c>
      <c r="L5" s="26" t="str">
        <f t="shared" si="1"/>
        <v>OK</v>
      </c>
      <c r="M5" s="81">
        <v>1</v>
      </c>
      <c r="N5" s="81"/>
      <c r="O5" s="89">
        <v>-1</v>
      </c>
      <c r="P5" s="17"/>
      <c r="Q5" s="17"/>
      <c r="R5" s="17"/>
      <c r="S5" s="17"/>
      <c r="T5" s="17"/>
      <c r="U5" s="17"/>
      <c r="V5" s="17"/>
      <c r="W5" s="17"/>
      <c r="X5" s="17"/>
    </row>
    <row r="6" spans="1:24" ht="65.25" x14ac:dyDescent="0.25">
      <c r="A6" s="94"/>
      <c r="B6" s="35">
        <v>3</v>
      </c>
      <c r="C6" s="96"/>
      <c r="D6" s="61" t="s">
        <v>40</v>
      </c>
      <c r="E6" s="62" t="s">
        <v>37</v>
      </c>
      <c r="F6" s="54" t="s">
        <v>25</v>
      </c>
      <c r="G6" s="53" t="s">
        <v>42</v>
      </c>
      <c r="H6" s="53" t="s">
        <v>18</v>
      </c>
      <c r="I6" s="32">
        <v>398.54</v>
      </c>
      <c r="J6" s="19">
        <v>4</v>
      </c>
      <c r="K6" s="25">
        <f t="shared" si="0"/>
        <v>3</v>
      </c>
      <c r="L6" s="26" t="str">
        <f t="shared" si="1"/>
        <v>OK</v>
      </c>
      <c r="M6" s="81">
        <v>1</v>
      </c>
      <c r="N6" s="81"/>
      <c r="O6" s="83"/>
      <c r="P6" s="17"/>
      <c r="Q6" s="17"/>
      <c r="R6" s="17"/>
      <c r="S6" s="17"/>
      <c r="T6" s="17"/>
      <c r="U6" s="17"/>
      <c r="V6" s="17"/>
      <c r="W6" s="17"/>
      <c r="X6" s="17"/>
    </row>
    <row r="7" spans="1:24" ht="65.25" x14ac:dyDescent="0.25">
      <c r="A7" s="94"/>
      <c r="B7" s="35">
        <v>4</v>
      </c>
      <c r="C7" s="97"/>
      <c r="D7" s="61" t="s">
        <v>41</v>
      </c>
      <c r="E7" s="62" t="s">
        <v>37</v>
      </c>
      <c r="F7" s="63" t="s">
        <v>25</v>
      </c>
      <c r="G7" s="64" t="s">
        <v>42</v>
      </c>
      <c r="H7" s="64" t="s">
        <v>18</v>
      </c>
      <c r="I7" s="32">
        <v>456.84</v>
      </c>
      <c r="J7" s="19">
        <v>4</v>
      </c>
      <c r="K7" s="25">
        <f t="shared" si="0"/>
        <v>1</v>
      </c>
      <c r="L7" s="26" t="str">
        <f t="shared" si="1"/>
        <v>OK</v>
      </c>
      <c r="M7" s="81">
        <v>1</v>
      </c>
      <c r="N7" s="81">
        <v>2</v>
      </c>
      <c r="O7" s="83"/>
      <c r="P7" s="17"/>
      <c r="Q7" s="17"/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1">
        <v>5</v>
      </c>
      <c r="B8" s="48">
        <v>8</v>
      </c>
      <c r="C8" s="103" t="s">
        <v>43</v>
      </c>
      <c r="D8" s="65" t="s">
        <v>44</v>
      </c>
      <c r="E8" s="49" t="s">
        <v>28</v>
      </c>
      <c r="F8" s="50" t="s">
        <v>25</v>
      </c>
      <c r="G8" s="49" t="s">
        <v>45</v>
      </c>
      <c r="H8" s="49" t="s">
        <v>18</v>
      </c>
      <c r="I8" s="51">
        <v>344</v>
      </c>
      <c r="J8" s="19">
        <v>1</v>
      </c>
      <c r="K8" s="25">
        <f t="shared" si="0"/>
        <v>1</v>
      </c>
      <c r="L8" s="26" t="str">
        <f t="shared" si="1"/>
        <v>OK</v>
      </c>
      <c r="M8" s="81"/>
      <c r="N8" s="81"/>
      <c r="O8" s="83"/>
      <c r="P8" s="17"/>
      <c r="Q8" s="17"/>
      <c r="R8" s="17"/>
      <c r="S8" s="17"/>
      <c r="T8" s="17"/>
      <c r="U8" s="17"/>
      <c r="V8" s="17"/>
      <c r="W8" s="17"/>
      <c r="X8" s="17"/>
    </row>
    <row r="9" spans="1:24" ht="32.950000000000003" customHeight="1" x14ac:dyDescent="0.25">
      <c r="A9" s="99"/>
      <c r="B9" s="48">
        <v>9</v>
      </c>
      <c r="C9" s="104"/>
      <c r="D9" s="65" t="s">
        <v>46</v>
      </c>
      <c r="E9" s="49" t="s">
        <v>5</v>
      </c>
      <c r="F9" s="50" t="s">
        <v>25</v>
      </c>
      <c r="G9" s="49" t="s">
        <v>47</v>
      </c>
      <c r="H9" s="49" t="s">
        <v>18</v>
      </c>
      <c r="I9" s="51">
        <v>2.95</v>
      </c>
      <c r="J9" s="19">
        <v>500</v>
      </c>
      <c r="K9" s="25">
        <f t="shared" si="0"/>
        <v>500</v>
      </c>
      <c r="L9" s="26" t="str">
        <f t="shared" si="1"/>
        <v>OK</v>
      </c>
      <c r="M9" s="81"/>
      <c r="N9" s="81"/>
      <c r="O9" s="83"/>
      <c r="P9" s="17"/>
      <c r="Q9" s="17"/>
      <c r="R9" s="17"/>
      <c r="S9" s="17"/>
      <c r="T9" s="17"/>
      <c r="U9" s="17"/>
      <c r="V9" s="17"/>
      <c r="W9" s="17"/>
      <c r="X9" s="17"/>
    </row>
    <row r="10" spans="1:24" ht="32.950000000000003" customHeight="1" x14ac:dyDescent="0.25">
      <c r="A10" s="102">
        <v>6</v>
      </c>
      <c r="B10" s="35">
        <v>10</v>
      </c>
      <c r="C10" s="105" t="s">
        <v>43</v>
      </c>
      <c r="D10" s="67" t="s">
        <v>26</v>
      </c>
      <c r="E10" s="21" t="s">
        <v>28</v>
      </c>
      <c r="F10" s="39" t="s">
        <v>25</v>
      </c>
      <c r="G10" s="21" t="s">
        <v>45</v>
      </c>
      <c r="H10" s="21" t="s">
        <v>18</v>
      </c>
      <c r="I10" s="32">
        <v>284</v>
      </c>
      <c r="J10" s="19"/>
      <c r="K10" s="25">
        <f t="shared" si="0"/>
        <v>0</v>
      </c>
      <c r="L10" s="26" t="str">
        <f t="shared" si="1"/>
        <v>OK</v>
      </c>
      <c r="M10" s="81"/>
      <c r="N10" s="81"/>
      <c r="O10" s="83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39.1" customHeight="1" x14ac:dyDescent="0.25">
      <c r="A11" s="94"/>
      <c r="B11" s="35">
        <v>11</v>
      </c>
      <c r="C11" s="106"/>
      <c r="D11" s="68" t="s">
        <v>29</v>
      </c>
      <c r="E11" s="21" t="s">
        <v>17</v>
      </c>
      <c r="F11" s="39" t="s">
        <v>25</v>
      </c>
      <c r="G11" s="21" t="s">
        <v>48</v>
      </c>
      <c r="H11" s="21" t="s">
        <v>18</v>
      </c>
      <c r="I11" s="32">
        <v>8</v>
      </c>
      <c r="J11" s="19"/>
      <c r="K11" s="25">
        <f t="shared" si="0"/>
        <v>0</v>
      </c>
      <c r="L11" s="26" t="str">
        <f t="shared" si="1"/>
        <v>OK</v>
      </c>
      <c r="M11" s="81"/>
      <c r="N11" s="81"/>
      <c r="O11" s="83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45.7" customHeight="1" x14ac:dyDescent="0.25">
      <c r="A12" s="98">
        <v>7</v>
      </c>
      <c r="B12" s="48">
        <v>12</v>
      </c>
      <c r="C12" s="100" t="s">
        <v>43</v>
      </c>
      <c r="D12" s="65" t="s">
        <v>30</v>
      </c>
      <c r="E12" s="49" t="s">
        <v>28</v>
      </c>
      <c r="F12" s="50" t="s">
        <v>25</v>
      </c>
      <c r="G12" s="49" t="s">
        <v>49</v>
      </c>
      <c r="H12" s="49" t="s">
        <v>18</v>
      </c>
      <c r="I12" s="51">
        <v>211</v>
      </c>
      <c r="J12" s="19"/>
      <c r="K12" s="25">
        <f t="shared" si="0"/>
        <v>0</v>
      </c>
      <c r="L12" s="26" t="str">
        <f t="shared" si="1"/>
        <v>OK</v>
      </c>
      <c r="M12" s="81"/>
      <c r="N12" s="81"/>
      <c r="O12" s="83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41.95" customHeight="1" x14ac:dyDescent="0.25">
      <c r="A13" s="99"/>
      <c r="B13" s="48">
        <v>13</v>
      </c>
      <c r="C13" s="100"/>
      <c r="D13" s="69" t="s">
        <v>16</v>
      </c>
      <c r="E13" s="49" t="s">
        <v>31</v>
      </c>
      <c r="F13" s="50" t="s">
        <v>25</v>
      </c>
      <c r="G13" s="49" t="s">
        <v>49</v>
      </c>
      <c r="H13" s="49" t="s">
        <v>18</v>
      </c>
      <c r="I13" s="51">
        <v>1.98</v>
      </c>
      <c r="J13" s="19"/>
      <c r="K13" s="25">
        <f t="shared" si="0"/>
        <v>0</v>
      </c>
      <c r="L13" s="26" t="str">
        <f t="shared" si="1"/>
        <v>OK</v>
      </c>
      <c r="M13" s="81"/>
      <c r="N13" s="81"/>
      <c r="O13" s="83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2">
        <v>8</v>
      </c>
      <c r="B14" s="35">
        <v>14</v>
      </c>
      <c r="C14" s="66" t="s">
        <v>43</v>
      </c>
      <c r="D14" s="68" t="s">
        <v>27</v>
      </c>
      <c r="E14" s="21" t="s">
        <v>28</v>
      </c>
      <c r="F14" s="39" t="s">
        <v>25</v>
      </c>
      <c r="G14" s="21" t="s">
        <v>45</v>
      </c>
      <c r="H14" s="21" t="s">
        <v>18</v>
      </c>
      <c r="I14" s="32">
        <v>202</v>
      </c>
      <c r="J14" s="19"/>
      <c r="K14" s="25">
        <f t="shared" ref="K14" si="2">J14-(SUM(M14:X14))</f>
        <v>0</v>
      </c>
      <c r="L14" s="26" t="str">
        <f t="shared" si="1"/>
        <v>OK</v>
      </c>
      <c r="M14" s="80"/>
      <c r="N14" s="80"/>
      <c r="O14" s="84"/>
      <c r="P14" s="59"/>
      <c r="Q14" s="59"/>
      <c r="R14" s="59"/>
      <c r="S14" s="59"/>
      <c r="T14" s="59"/>
      <c r="U14" s="59"/>
      <c r="V14" s="59"/>
      <c r="W14" s="59"/>
      <c r="X14" s="59"/>
    </row>
    <row r="15" spans="1:24" x14ac:dyDescent="0.25">
      <c r="D15" s="3"/>
      <c r="M15" s="47">
        <f>SUMPRODUCT($I$4:$I$14,M4:M14)</f>
        <v>1703.9599999999998</v>
      </c>
      <c r="N15" s="47">
        <f t="shared" ref="N15:X15" si="3">SUMPRODUCT($I$4:$I$14,N4:N14)</f>
        <v>913.68</v>
      </c>
      <c r="O15" s="47">
        <f t="shared" si="3"/>
        <v>-848.57999999999993</v>
      </c>
      <c r="P15" s="47">
        <f t="shared" si="3"/>
        <v>0</v>
      </c>
      <c r="Q15" s="47">
        <f t="shared" si="3"/>
        <v>0</v>
      </c>
      <c r="R15" s="47">
        <f t="shared" si="3"/>
        <v>0</v>
      </c>
      <c r="S15" s="47">
        <f t="shared" si="3"/>
        <v>0</v>
      </c>
      <c r="T15" s="47">
        <f t="shared" si="3"/>
        <v>0</v>
      </c>
      <c r="U15" s="47">
        <f t="shared" si="3"/>
        <v>0</v>
      </c>
      <c r="V15" s="47">
        <f t="shared" si="3"/>
        <v>0</v>
      </c>
      <c r="W15" s="47">
        <f t="shared" si="3"/>
        <v>0</v>
      </c>
      <c r="X15" s="47">
        <f t="shared" si="3"/>
        <v>0</v>
      </c>
    </row>
    <row r="16" spans="1:24" x14ac:dyDescent="0.25">
      <c r="D16" s="3"/>
    </row>
  </sheetData>
  <mergeCells count="24">
    <mergeCell ref="V1:V2"/>
    <mergeCell ref="W1:W2"/>
    <mergeCell ref="X1:X2"/>
    <mergeCell ref="R1:R2"/>
    <mergeCell ref="S1:S2"/>
    <mergeCell ref="T1:T2"/>
    <mergeCell ref="U1:U2"/>
    <mergeCell ref="A2:L2"/>
    <mergeCell ref="A4:A7"/>
    <mergeCell ref="C4:C7"/>
    <mergeCell ref="P1:P2"/>
    <mergeCell ref="Q1:Q2"/>
    <mergeCell ref="A1:C1"/>
    <mergeCell ref="D1:I1"/>
    <mergeCell ref="J1:L1"/>
    <mergeCell ref="M1:M2"/>
    <mergeCell ref="N1:N2"/>
    <mergeCell ref="O1:O2"/>
    <mergeCell ref="A8:A9"/>
    <mergeCell ref="C8:C9"/>
    <mergeCell ref="A10:A11"/>
    <mergeCell ref="C10:C11"/>
    <mergeCell ref="A12:A13"/>
    <mergeCell ref="C12:C13"/>
  </mergeCells>
  <conditionalFormatting sqref="M4:X13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7"/>
  <sheetViews>
    <sheetView tabSelected="1" zoomScale="80" zoomScaleNormal="80" workbookViewId="0">
      <selection activeCell="D30" sqref="D30"/>
    </sheetView>
  </sheetViews>
  <sheetFormatPr defaultColWidth="9.75" defaultRowHeight="14.3" x14ac:dyDescent="0.25"/>
  <cols>
    <col min="1" max="1" width="9.125" style="1" customWidth="1"/>
    <col min="2" max="2" width="10" style="1" customWidth="1"/>
    <col min="3" max="3" width="34.625" style="27" customWidth="1"/>
    <col min="4" max="4" width="62.875" style="1" customWidth="1"/>
    <col min="5" max="5" width="12.375" style="1" customWidth="1"/>
    <col min="6" max="6" width="12.75" style="34" bestFit="1" customWidth="1"/>
    <col min="7" max="7" width="20.625" style="4" customWidth="1"/>
    <col min="8" max="8" width="18.75" style="28" customWidth="1"/>
    <col min="9" max="9" width="18.875" style="5" customWidth="1"/>
    <col min="10" max="10" width="20.625" style="2" customWidth="1"/>
    <col min="11" max="11" width="19.375" style="2" customWidth="1"/>
    <col min="12" max="16384" width="9.75" style="2"/>
  </cols>
  <sheetData>
    <row r="1" spans="1:11" ht="57.75" customHeight="1" x14ac:dyDescent="0.25">
      <c r="A1" s="116" t="s">
        <v>32</v>
      </c>
      <c r="B1" s="117"/>
      <c r="C1" s="118"/>
      <c r="D1" s="116" t="s">
        <v>35</v>
      </c>
      <c r="E1" s="117"/>
      <c r="F1" s="118"/>
      <c r="G1" s="112" t="s">
        <v>33</v>
      </c>
      <c r="H1" s="113"/>
      <c r="I1" s="113"/>
      <c r="J1" s="113"/>
      <c r="K1" s="114"/>
    </row>
    <row r="2" spans="1:11" ht="26.35" customHeight="1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s="3" customFormat="1" ht="42.8" x14ac:dyDescent="0.2">
      <c r="A3" s="40" t="s">
        <v>1</v>
      </c>
      <c r="B3" s="40" t="s">
        <v>19</v>
      </c>
      <c r="C3" s="40" t="s">
        <v>20</v>
      </c>
      <c r="D3" s="41" t="s">
        <v>21</v>
      </c>
      <c r="E3" s="40" t="s">
        <v>5</v>
      </c>
      <c r="F3" s="31" t="s">
        <v>3</v>
      </c>
      <c r="G3" s="23" t="s">
        <v>7</v>
      </c>
      <c r="H3" s="24" t="s">
        <v>14</v>
      </c>
      <c r="I3" s="22" t="s">
        <v>6</v>
      </c>
      <c r="J3" s="29" t="s">
        <v>8</v>
      </c>
      <c r="K3" s="29" t="s">
        <v>9</v>
      </c>
    </row>
    <row r="4" spans="1:11" ht="65.25" x14ac:dyDescent="0.25">
      <c r="A4" s="93">
        <v>1</v>
      </c>
      <c r="B4" s="35">
        <v>1</v>
      </c>
      <c r="C4" s="123" t="s">
        <v>36</v>
      </c>
      <c r="D4" s="61" t="s">
        <v>38</v>
      </c>
      <c r="E4" s="62" t="s">
        <v>37</v>
      </c>
      <c r="F4" s="33">
        <v>410.15</v>
      </c>
      <c r="G4" s="18">
        <f>'Reitoria '!J4+'CEART '!J4+'CEFID '!J4+CERES!J4+' ESAG'!J4+FAED!J4</f>
        <v>68</v>
      </c>
      <c r="H4" s="25">
        <f>(' ESAG'!J4-' ESAG'!K4)+('CEART '!J4-'CEART '!K4)+(FAED!J4-FAED!K4)+('CEFID '!J4-'CEFID '!K4)+(CERES!J4-CERES!K4)+('Reitoria '!J4-'Reitoria '!K4)</f>
        <v>8</v>
      </c>
      <c r="I4" s="30">
        <f t="shared" ref="I4:I14" si="0">G4-H4</f>
        <v>60</v>
      </c>
      <c r="J4" s="20">
        <f t="shared" ref="J4:J14" si="1">F4*G4</f>
        <v>27890.199999999997</v>
      </c>
      <c r="K4" s="20">
        <f t="shared" ref="K4:K14" si="2">F4*H4</f>
        <v>3281.2</v>
      </c>
    </row>
    <row r="5" spans="1:11" ht="97.85" x14ac:dyDescent="0.25">
      <c r="A5" s="93"/>
      <c r="B5" s="35">
        <v>2</v>
      </c>
      <c r="C5" s="123"/>
      <c r="D5" s="61" t="s">
        <v>39</v>
      </c>
      <c r="E5" s="62" t="s">
        <v>37</v>
      </c>
      <c r="F5" s="33">
        <v>438.43</v>
      </c>
      <c r="G5" s="18">
        <f>'Reitoria '!J5+'CEART '!J5+'CEFID '!J5+CERES!J5+' ESAG'!J5+FAED!J5</f>
        <v>46</v>
      </c>
      <c r="H5" s="25">
        <f>(' ESAG'!J5-' ESAG'!K5)+('CEART '!J5-'CEART '!K5)+(FAED!J5-FAED!K5)+('CEFID '!J5-'CEFID '!K5)+(CERES!J5-CERES!K5)+('Reitoria '!J5-'Reitoria '!K5)</f>
        <v>6</v>
      </c>
      <c r="I5" s="30">
        <f t="shared" si="0"/>
        <v>40</v>
      </c>
      <c r="J5" s="20">
        <f t="shared" si="1"/>
        <v>20167.78</v>
      </c>
      <c r="K5" s="20">
        <f t="shared" si="2"/>
        <v>2630.58</v>
      </c>
    </row>
    <row r="6" spans="1:11" ht="65.25" x14ac:dyDescent="0.25">
      <c r="A6" s="93"/>
      <c r="B6" s="35">
        <v>3</v>
      </c>
      <c r="C6" s="123"/>
      <c r="D6" s="61" t="s">
        <v>40</v>
      </c>
      <c r="E6" s="62" t="s">
        <v>37</v>
      </c>
      <c r="F6" s="33">
        <v>398.54</v>
      </c>
      <c r="G6" s="18">
        <f>'Reitoria '!J6+'CEART '!J6+'CEFID '!J6+CERES!J6+' ESAG'!J6+FAED!J6</f>
        <v>42</v>
      </c>
      <c r="H6" s="25">
        <f>(' ESAG'!J6-' ESAG'!K6)+('CEART '!J6-'CEART '!K6)+(FAED!J6-FAED!K6)+('CEFID '!J6-'CEFID '!K6)+(CERES!J6-CERES!K6)+('Reitoria '!J6-'Reitoria '!K6)</f>
        <v>9</v>
      </c>
      <c r="I6" s="30">
        <f t="shared" si="0"/>
        <v>33</v>
      </c>
      <c r="J6" s="20">
        <f t="shared" si="1"/>
        <v>16738.68</v>
      </c>
      <c r="K6" s="20">
        <f t="shared" si="2"/>
        <v>3586.86</v>
      </c>
    </row>
    <row r="7" spans="1:11" ht="65.25" x14ac:dyDescent="0.25">
      <c r="A7" s="122"/>
      <c r="B7" s="35">
        <v>4</v>
      </c>
      <c r="C7" s="123"/>
      <c r="D7" s="61" t="s">
        <v>41</v>
      </c>
      <c r="E7" s="62" t="s">
        <v>37</v>
      </c>
      <c r="F7" s="33">
        <v>456.84</v>
      </c>
      <c r="G7" s="18">
        <f>'Reitoria '!J7+'CEART '!J7+'CEFID '!J7+CERES!J7+' ESAG'!J7+FAED!J7</f>
        <v>38</v>
      </c>
      <c r="H7" s="25">
        <f>(' ESAG'!J7-' ESAG'!K7)+('CEART '!J7-'CEART '!K7)+(FAED!J7-FAED!K7)+('CEFID '!J7-'CEFID '!K7)+(CERES!J7-CERES!K7)+('Reitoria '!J7-'Reitoria '!K7)</f>
        <v>14</v>
      </c>
      <c r="I7" s="30">
        <f t="shared" si="0"/>
        <v>24</v>
      </c>
      <c r="J7" s="20">
        <f t="shared" si="1"/>
        <v>17359.919999999998</v>
      </c>
      <c r="K7" s="20">
        <f t="shared" si="2"/>
        <v>6395.7599999999993</v>
      </c>
    </row>
    <row r="8" spans="1:11" ht="35.35" customHeight="1" x14ac:dyDescent="0.25">
      <c r="A8" s="130">
        <v>5</v>
      </c>
      <c r="B8" s="48">
        <v>8</v>
      </c>
      <c r="C8" s="103" t="s">
        <v>43</v>
      </c>
      <c r="D8" s="65" t="s">
        <v>44</v>
      </c>
      <c r="E8" s="49" t="s">
        <v>28</v>
      </c>
      <c r="F8" s="51">
        <v>344</v>
      </c>
      <c r="G8" s="18">
        <f>'Reitoria '!J8+'CEART '!J8+'CEFID '!J8+CERES!J8+' ESAG'!J8+FAED!J8</f>
        <v>15</v>
      </c>
      <c r="H8" s="25">
        <f>(' ESAG'!J8-' ESAG'!K8)+('CEART '!J8-'CEART '!K8)+(FAED!J8-FAED!K8)+('CEFID '!J8-'CEFID '!K8)+(CERES!J8-CERES!K8)+('Reitoria '!J8-'Reitoria '!K8)</f>
        <v>3</v>
      </c>
      <c r="I8" s="30">
        <f t="shared" si="0"/>
        <v>12</v>
      </c>
      <c r="J8" s="20">
        <f t="shared" si="1"/>
        <v>5160</v>
      </c>
      <c r="K8" s="20">
        <f t="shared" si="2"/>
        <v>1032</v>
      </c>
    </row>
    <row r="9" spans="1:11" ht="44.35" customHeight="1" x14ac:dyDescent="0.25">
      <c r="A9" s="131"/>
      <c r="B9" s="48">
        <v>9</v>
      </c>
      <c r="C9" s="104"/>
      <c r="D9" s="65" t="s">
        <v>46</v>
      </c>
      <c r="E9" s="49" t="s">
        <v>5</v>
      </c>
      <c r="F9" s="51">
        <v>2.95</v>
      </c>
      <c r="G9" s="18">
        <f>'Reitoria '!J9+'CEART '!J9+'CEFID '!J9+CERES!J9+' ESAG'!J9+FAED!J9</f>
        <v>11400</v>
      </c>
      <c r="H9" s="25">
        <f>(' ESAG'!J9-' ESAG'!K9)+('CEART '!J9-'CEART '!K9)+(FAED!J9-FAED!K9)+('CEFID '!J9-'CEFID '!K9)+(CERES!J9-CERES!K9)+('Reitoria '!J9-'Reitoria '!K9)</f>
        <v>4421</v>
      </c>
      <c r="I9" s="30">
        <f t="shared" si="0"/>
        <v>6979</v>
      </c>
      <c r="J9" s="20">
        <f t="shared" si="1"/>
        <v>33630</v>
      </c>
      <c r="K9" s="20">
        <f t="shared" si="2"/>
        <v>13041.95</v>
      </c>
    </row>
    <row r="10" spans="1:11" ht="36" customHeight="1" x14ac:dyDescent="0.25">
      <c r="A10" s="132">
        <v>6</v>
      </c>
      <c r="B10" s="35">
        <v>10</v>
      </c>
      <c r="C10" s="105" t="s">
        <v>43</v>
      </c>
      <c r="D10" s="67" t="s">
        <v>26</v>
      </c>
      <c r="E10" s="21" t="s">
        <v>28</v>
      </c>
      <c r="F10" s="33">
        <v>284</v>
      </c>
      <c r="G10" s="18">
        <f>'Reitoria '!J10+'CEART '!J10+'CEFID '!J10+CERES!J10+' ESAG'!J10+FAED!J10</f>
        <v>17</v>
      </c>
      <c r="H10" s="25">
        <f>(' ESAG'!J10-' ESAG'!K10)+('CEART '!J10-'CEART '!K10)+(FAED!J10-FAED!K10)+('CEFID '!J10-'CEFID '!K10)+(CERES!J10-CERES!K10)+('Reitoria '!J10-'Reitoria '!K10)</f>
        <v>1</v>
      </c>
      <c r="I10" s="30">
        <f t="shared" si="0"/>
        <v>16</v>
      </c>
      <c r="J10" s="20">
        <f t="shared" si="1"/>
        <v>4828</v>
      </c>
      <c r="K10" s="20">
        <f t="shared" si="2"/>
        <v>284</v>
      </c>
    </row>
    <row r="11" spans="1:11" ht="46.55" customHeight="1" x14ac:dyDescent="0.25">
      <c r="A11" s="133"/>
      <c r="B11" s="35">
        <v>11</v>
      </c>
      <c r="C11" s="106"/>
      <c r="D11" s="68" t="s">
        <v>29</v>
      </c>
      <c r="E11" s="21" t="s">
        <v>17</v>
      </c>
      <c r="F11" s="33">
        <v>8</v>
      </c>
      <c r="G11" s="18">
        <f>'Reitoria '!J11+'CEART '!J11+'CEFID '!J11+CERES!J11+' ESAG'!J11+FAED!J11</f>
        <v>730</v>
      </c>
      <c r="H11" s="25">
        <f>(' ESAG'!J11-' ESAG'!K11)+('CEART '!J11-'CEART '!K11)+(FAED!J11-FAED!K11)+('CEFID '!J11-'CEFID '!K11)+(CERES!J11-CERES!K11)+('Reitoria '!J11-'Reitoria '!K11)</f>
        <v>70</v>
      </c>
      <c r="I11" s="30">
        <f t="shared" si="0"/>
        <v>660</v>
      </c>
      <c r="J11" s="20">
        <f t="shared" si="1"/>
        <v>5840</v>
      </c>
      <c r="K11" s="20">
        <f t="shared" si="2"/>
        <v>560</v>
      </c>
    </row>
    <row r="12" spans="1:11" ht="50.1" customHeight="1" x14ac:dyDescent="0.25">
      <c r="A12" s="98">
        <v>7</v>
      </c>
      <c r="B12" s="48">
        <v>12</v>
      </c>
      <c r="C12" s="100" t="s">
        <v>43</v>
      </c>
      <c r="D12" s="65" t="s">
        <v>30</v>
      </c>
      <c r="E12" s="49" t="s">
        <v>28</v>
      </c>
      <c r="F12" s="51">
        <v>211</v>
      </c>
      <c r="G12" s="18">
        <f>'Reitoria '!J12+'CEART '!J12+'CEFID '!J12+CERES!J12+' ESAG'!J12+FAED!J12</f>
        <v>12</v>
      </c>
      <c r="H12" s="25">
        <f>(' ESAG'!J12-' ESAG'!K12)+('CEART '!J12-'CEART '!K12)+(FAED!J12-FAED!K12)+('CEFID '!J12-'CEFID '!K12)+(CERES!J12-CERES!K12)+('Reitoria '!J12-'Reitoria '!K12)</f>
        <v>1</v>
      </c>
      <c r="I12" s="30">
        <f t="shared" si="0"/>
        <v>11</v>
      </c>
      <c r="J12" s="20">
        <f t="shared" si="1"/>
        <v>2532</v>
      </c>
      <c r="K12" s="20">
        <f t="shared" si="2"/>
        <v>211</v>
      </c>
    </row>
    <row r="13" spans="1:11" ht="43.5" customHeight="1" x14ac:dyDescent="0.25">
      <c r="A13" s="98"/>
      <c r="B13" s="48">
        <v>13</v>
      </c>
      <c r="C13" s="100"/>
      <c r="D13" s="69" t="s">
        <v>16</v>
      </c>
      <c r="E13" s="49" t="s">
        <v>31</v>
      </c>
      <c r="F13" s="51">
        <v>1.98</v>
      </c>
      <c r="G13" s="18">
        <f>'Reitoria '!J13+'CEART '!J13+'CEFID '!J13+CERES!J13+' ESAG'!J13+FAED!J13</f>
        <v>6000</v>
      </c>
      <c r="H13" s="25">
        <f>(' ESAG'!J13-' ESAG'!K13)+('CEART '!J13-'CEART '!K13)+(FAED!J13-FAED!K13)+('CEFID '!J13-'CEFID '!K13)+(CERES!J13-CERES!K13)+('Reitoria '!J13-'Reitoria '!K13)</f>
        <v>500</v>
      </c>
      <c r="I13" s="30">
        <f t="shared" si="0"/>
        <v>5500</v>
      </c>
      <c r="J13" s="20">
        <f t="shared" si="1"/>
        <v>11880</v>
      </c>
      <c r="K13" s="20">
        <f t="shared" si="2"/>
        <v>990</v>
      </c>
    </row>
    <row r="14" spans="1:11" ht="72" customHeight="1" x14ac:dyDescent="0.25">
      <c r="A14" s="56">
        <v>8</v>
      </c>
      <c r="B14" s="57">
        <v>14</v>
      </c>
      <c r="C14" s="66" t="s">
        <v>43</v>
      </c>
      <c r="D14" s="68" t="s">
        <v>27</v>
      </c>
      <c r="E14" s="21" t="s">
        <v>28</v>
      </c>
      <c r="F14" s="58">
        <v>202</v>
      </c>
      <c r="G14" s="18">
        <f>'Reitoria '!J14+'CEART '!J14+'CEFID '!J14+CERES!J14+' ESAG'!J14+FAED!J14</f>
        <v>12</v>
      </c>
      <c r="H14" s="25">
        <f>(' ESAG'!J14-' ESAG'!K14)+('CEART '!J14-'CEART '!K14)+(FAED!J14-FAED!K14)+('CEFID '!J14-'CEFID '!K14)+(CERES!J14-CERES!K14)+('Reitoria '!J14-'Reitoria '!K14)</f>
        <v>2</v>
      </c>
      <c r="I14" s="30">
        <f t="shared" si="0"/>
        <v>10</v>
      </c>
      <c r="J14" s="20">
        <f t="shared" si="1"/>
        <v>2424</v>
      </c>
      <c r="K14" s="20">
        <f t="shared" si="2"/>
        <v>404</v>
      </c>
    </row>
    <row r="15" spans="1:11" ht="44.35" customHeight="1" x14ac:dyDescent="0.25">
      <c r="J15" s="55">
        <f>SUM(J4:J14)</f>
        <v>148450.57999999999</v>
      </c>
      <c r="K15" s="46">
        <f>SUM(K4:K14)</f>
        <v>32417.35</v>
      </c>
    </row>
    <row r="17" spans="7:11" ht="31.6" customHeight="1" x14ac:dyDescent="0.25"/>
    <row r="19" spans="7:11" ht="16.5" customHeight="1" x14ac:dyDescent="0.25"/>
    <row r="20" spans="7:11" ht="16.3" x14ac:dyDescent="0.25">
      <c r="G20" s="119" t="str">
        <f>A1</f>
        <v>PROCESSO: 1698/2022/UDESC</v>
      </c>
      <c r="H20" s="120"/>
      <c r="I20" s="120"/>
      <c r="J20" s="120"/>
      <c r="K20" s="121"/>
    </row>
    <row r="21" spans="7:11" ht="14.95" customHeight="1" x14ac:dyDescent="0.25">
      <c r="G21" s="124" t="str">
        <f>D1</f>
        <v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v>
      </c>
      <c r="H21" s="125"/>
      <c r="I21" s="125"/>
      <c r="J21" s="125"/>
      <c r="K21" s="126"/>
    </row>
    <row r="22" spans="7:11" ht="16.3" x14ac:dyDescent="0.25">
      <c r="G22" s="127" t="str">
        <f>G1</f>
        <v>VIGÊNCIA DA ATA: 07/02/2023 até 07/02/2024</v>
      </c>
      <c r="H22" s="128"/>
      <c r="I22" s="128"/>
      <c r="J22" s="128"/>
      <c r="K22" s="129"/>
    </row>
    <row r="23" spans="7:11" ht="16.3" x14ac:dyDescent="0.3">
      <c r="G23" s="11" t="s">
        <v>10</v>
      </c>
      <c r="H23" s="12"/>
      <c r="I23" s="12"/>
      <c r="J23" s="12"/>
      <c r="K23" s="7">
        <f>J15</f>
        <v>148450.57999999999</v>
      </c>
    </row>
    <row r="24" spans="7:11" ht="16.3" x14ac:dyDescent="0.3">
      <c r="G24" s="13" t="s">
        <v>11</v>
      </c>
      <c r="H24" s="14"/>
      <c r="I24" s="14"/>
      <c r="J24" s="14"/>
      <c r="K24" s="8">
        <f>K15</f>
        <v>32417.35</v>
      </c>
    </row>
    <row r="25" spans="7:11" ht="16.3" x14ac:dyDescent="0.3">
      <c r="G25" s="13" t="s">
        <v>12</v>
      </c>
      <c r="H25" s="14"/>
      <c r="I25" s="14"/>
      <c r="J25" s="14"/>
      <c r="K25" s="10"/>
    </row>
    <row r="26" spans="7:11" ht="16.3" x14ac:dyDescent="0.3">
      <c r="G26" s="15" t="s">
        <v>13</v>
      </c>
      <c r="H26" s="16"/>
      <c r="I26" s="16"/>
      <c r="J26" s="16"/>
      <c r="K26" s="9">
        <f>K24/K23</f>
        <v>0.21837132599953468</v>
      </c>
    </row>
    <row r="27" spans="7:11" ht="16.3" x14ac:dyDescent="0.3">
      <c r="G27" s="109" t="s">
        <v>66</v>
      </c>
      <c r="H27" s="110"/>
      <c r="I27" s="110"/>
      <c r="J27" s="110"/>
      <c r="K27" s="111"/>
    </row>
  </sheetData>
  <mergeCells count="16">
    <mergeCell ref="C10:C11"/>
    <mergeCell ref="G27:K27"/>
    <mergeCell ref="G1:K1"/>
    <mergeCell ref="A2:K2"/>
    <mergeCell ref="A1:C1"/>
    <mergeCell ref="D1:F1"/>
    <mergeCell ref="G20:K20"/>
    <mergeCell ref="A4:A7"/>
    <mergeCell ref="C4:C7"/>
    <mergeCell ref="A12:A13"/>
    <mergeCell ref="C12:C13"/>
    <mergeCell ref="G21:K21"/>
    <mergeCell ref="G22:K22"/>
    <mergeCell ref="A8:A9"/>
    <mergeCell ref="C8:C9"/>
    <mergeCell ref="A10:A11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Reitoria </vt:lpstr>
      <vt:lpstr>CEART </vt:lpstr>
      <vt:lpstr>CEFID </vt:lpstr>
      <vt:lpstr>CERES</vt:lpstr>
      <vt:lpstr> ESAG</vt:lpstr>
      <vt:lpstr>FAED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2015-07-08T21:27:45Z</cp:lastPrinted>
  <dcterms:created xsi:type="dcterms:W3CDTF">2010-06-19T20:43:11Z</dcterms:created>
  <dcterms:modified xsi:type="dcterms:W3CDTF">2024-03-04T18:17:07Z</dcterms:modified>
</cp:coreProperties>
</file>