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comments5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xl/drawings/drawing13.xml" ContentType="application/vnd.openxmlformats-officedocument.drawing+xml"/>
  <Override PartName="/xl/comments8.xml" ContentType="application/vnd.openxmlformats-officedocument.spreadsheetml.comments+xml"/>
  <Override PartName="/xl/drawings/drawing14.xml" ContentType="application/vnd.openxmlformats-officedocument.drawing+xml"/>
  <Override PartName="/xl/comments9.xml" ContentType="application/vnd.openxmlformats-officedocument.spreadsheetml.comments+xml"/>
  <Override PartName="/xl/drawings/drawing15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:\SEGECON\2. Atas SRP\UDESC\PE 1749.2023 SRP SGPE 45161.2023 - Equipamentos de Informática - VIG 06.03.2025\"/>
    </mc:Choice>
  </mc:AlternateContent>
  <xr:revisionPtr revIDLastSave="0" documentId="13_ncr:1_{81539CD1-8FCF-48AF-90A2-3691507E3034}" xr6:coauthVersionLast="47" xr6:coauthVersionMax="47" xr10:uidLastSave="{00000000-0000-0000-0000-000000000000}"/>
  <bookViews>
    <workbookView xWindow="-28920" yWindow="-120" windowWidth="29040" windowHeight="15720" tabRatio="663" activeTab="14" xr2:uid="{00000000-000D-0000-FFFF-FFFF00000000}"/>
  </bookViews>
  <sheets>
    <sheet name="REITORIA" sheetId="150" r:id="rId1"/>
    <sheet name="ESAG" sheetId="163" r:id="rId2"/>
    <sheet name="CEAD" sheetId="164" r:id="rId3"/>
    <sheet name="CEART" sheetId="165" r:id="rId4"/>
    <sheet name="FAED" sheetId="166" r:id="rId5"/>
    <sheet name="CEFID" sheetId="167" r:id="rId6"/>
    <sheet name="CCT" sheetId="168" r:id="rId7"/>
    <sheet name="CAV" sheetId="169" r:id="rId8"/>
    <sheet name="CEAVI" sheetId="170" r:id="rId9"/>
    <sheet name="CEPLAN" sheetId="171" r:id="rId10"/>
    <sheet name="CEO" sheetId="172" r:id="rId11"/>
    <sheet name="CESFI" sheetId="173" r:id="rId12"/>
    <sheet name="CERES" sheetId="174" r:id="rId13"/>
    <sheet name="CESMO" sheetId="175" r:id="rId14"/>
    <sheet name="GESTOR" sheetId="162" r:id="rId15"/>
    <sheet name="(CARONA)" sheetId="176" r:id="rId16"/>
  </sheets>
  <definedNames>
    <definedName name="_xlnm._FilterDatabase" localSheetId="15" hidden="1">'(CARONA)'!$A$3:$Y$36</definedName>
    <definedName name="_xlnm._FilterDatabase" localSheetId="0" hidden="1">REITORIA!$A$3:$Z$40</definedName>
    <definedName name="_PE1451">OFFSET(#REF!,(MATCH(SMALL(#REF!,ROW()-10),#REF!,0)-1),0)</definedName>
    <definedName name="diasuteis" localSheetId="7">#REF!</definedName>
    <definedName name="diasuteis" localSheetId="6">#REF!</definedName>
    <definedName name="diasuteis" localSheetId="2">#REF!</definedName>
    <definedName name="diasuteis" localSheetId="3">#REF!</definedName>
    <definedName name="diasuteis" localSheetId="8">#REF!</definedName>
    <definedName name="diasuteis" localSheetId="5">#REF!</definedName>
    <definedName name="diasuteis" localSheetId="10">#REF!</definedName>
    <definedName name="diasuteis" localSheetId="9">#REF!</definedName>
    <definedName name="diasuteis" localSheetId="12">#REF!</definedName>
    <definedName name="diasuteis" localSheetId="11">#REF!</definedName>
    <definedName name="diasuteis" localSheetId="13">#REF!</definedName>
    <definedName name="diasuteis" localSheetId="1">#REF!</definedName>
    <definedName name="diasuteis" localSheetId="4">#REF!</definedName>
    <definedName name="diasuteis" localSheetId="14">#REF!</definedName>
    <definedName name="diasuteis" localSheetId="0">#REF!</definedName>
    <definedName name="diasuteis">#REF!</definedName>
    <definedName name="Ferias" localSheetId="7">#REF!</definedName>
    <definedName name="Ferias" localSheetId="6">#REF!</definedName>
    <definedName name="Ferias" localSheetId="2">#REF!</definedName>
    <definedName name="Ferias" localSheetId="3">#REF!</definedName>
    <definedName name="Ferias" localSheetId="8">#REF!</definedName>
    <definedName name="Ferias" localSheetId="5">#REF!</definedName>
    <definedName name="Ferias" localSheetId="10">#REF!</definedName>
    <definedName name="Ferias" localSheetId="9">#REF!</definedName>
    <definedName name="Ferias" localSheetId="12">#REF!</definedName>
    <definedName name="Ferias" localSheetId="11">#REF!</definedName>
    <definedName name="Ferias" localSheetId="13">#REF!</definedName>
    <definedName name="Ferias" localSheetId="1">#REF!</definedName>
    <definedName name="Ferias" localSheetId="4">#REF!</definedName>
    <definedName name="Ferias" localSheetId="14">#REF!</definedName>
    <definedName name="Ferias" localSheetId="0">#REF!</definedName>
    <definedName name="Ferias">#REF!</definedName>
    <definedName name="RD" localSheetId="7">OFFSET(#REF!,(MATCH(SMALL(#REF!,ROW()-10),#REF!,0)-1),0)</definedName>
    <definedName name="RD" localSheetId="6">OFFSET(#REF!,(MATCH(SMALL(#REF!,ROW()-10),#REF!,0)-1),0)</definedName>
    <definedName name="RD" localSheetId="2">OFFSET(#REF!,(MATCH(SMALL(#REF!,ROW()-10),#REF!,0)-1),0)</definedName>
    <definedName name="RD" localSheetId="3">OFFSET(#REF!,(MATCH(SMALL(#REF!,ROW()-10),#REF!,0)-1),0)</definedName>
    <definedName name="RD" localSheetId="8">OFFSET(#REF!,(MATCH(SMALL(#REF!,ROW()-10),#REF!,0)-1),0)</definedName>
    <definedName name="RD" localSheetId="5">OFFSET(#REF!,(MATCH(SMALL(#REF!,ROW()-10),#REF!,0)-1),0)</definedName>
    <definedName name="RD" localSheetId="10">OFFSET(#REF!,(MATCH(SMALL(#REF!,ROW()-10),#REF!,0)-1),0)</definedName>
    <definedName name="RD" localSheetId="9">OFFSET(#REF!,(MATCH(SMALL(#REF!,ROW()-10),#REF!,0)-1),0)</definedName>
    <definedName name="RD" localSheetId="12">OFFSET(#REF!,(MATCH(SMALL(#REF!,ROW()-10),#REF!,0)-1),0)</definedName>
    <definedName name="RD" localSheetId="11">OFFSET(#REF!,(MATCH(SMALL(#REF!,ROW()-10),#REF!,0)-1),0)</definedName>
    <definedName name="RD" localSheetId="13">OFFSET(#REF!,(MATCH(SMALL(#REF!,ROW()-10),#REF!,0)-1),0)</definedName>
    <definedName name="RD" localSheetId="1">OFFSET(#REF!,(MATCH(SMALL(#REF!,ROW()-10),#REF!,0)-1),0)</definedName>
    <definedName name="RD" localSheetId="4">OFFSET(#REF!,(MATCH(SMALL(#REF!,ROW()-10),#REF!,0)-1),0)</definedName>
    <definedName name="RD" localSheetId="14">OFFSET(#REF!,(MATCH(SMALL(#REF!,ROW()-10),#REF!,0)-1),0)</definedName>
    <definedName name="RD" localSheetId="0">OFFSET(#REF!,(MATCH(SMALL(#REF!,ROW()-10),#REF!,0)-1),0)</definedName>
    <definedName name="RD">OFFSET(#REF!,(MATCH(SMALL(#REF!,ROW()-10),#REF!,0)-1),0)</definedName>
    <definedName name="tes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75" l="1"/>
  <c r="J7" i="175"/>
  <c r="I10" i="150"/>
  <c r="I10" i="175"/>
  <c r="L40" i="175"/>
  <c r="I40" i="175" l="1"/>
  <c r="J39" i="169"/>
  <c r="J10" i="169"/>
  <c r="J5" i="169"/>
  <c r="J6" i="169"/>
  <c r="J7" i="169"/>
  <c r="J8" i="169"/>
  <c r="J9" i="169"/>
  <c r="J11" i="169"/>
  <c r="J12" i="169"/>
  <c r="J13" i="169"/>
  <c r="J14" i="169"/>
  <c r="J15" i="169"/>
  <c r="J16" i="169"/>
  <c r="J17" i="169"/>
  <c r="J18" i="169"/>
  <c r="J19" i="169"/>
  <c r="J20" i="169"/>
  <c r="J21" i="169"/>
  <c r="J22" i="169"/>
  <c r="J23" i="169"/>
  <c r="J24" i="169"/>
  <c r="J25" i="169"/>
  <c r="J26" i="169"/>
  <c r="J27" i="169"/>
  <c r="J28" i="169"/>
  <c r="J29" i="169"/>
  <c r="J30" i="169"/>
  <c r="J31" i="169"/>
  <c r="J32" i="169"/>
  <c r="J33" i="169"/>
  <c r="J34" i="169"/>
  <c r="J35" i="169"/>
  <c r="J36" i="169"/>
  <c r="J37" i="169"/>
  <c r="J38" i="169"/>
  <c r="J4" i="169"/>
  <c r="AB40" i="169"/>
  <c r="AA40" i="169"/>
  <c r="Z40" i="169"/>
  <c r="Y40" i="169"/>
  <c r="X40" i="169"/>
  <c r="W40" i="169"/>
  <c r="V40" i="169"/>
  <c r="U40" i="169"/>
  <c r="T40" i="169"/>
  <c r="S40" i="169"/>
  <c r="R40" i="169"/>
  <c r="Q40" i="169"/>
  <c r="P40" i="169"/>
  <c r="O40" i="169"/>
  <c r="N40" i="169"/>
  <c r="M40" i="169"/>
  <c r="L40" i="169"/>
  <c r="I40" i="169" l="1"/>
  <c r="J39" i="172"/>
  <c r="W40" i="172"/>
  <c r="V40" i="172"/>
  <c r="U40" i="172"/>
  <c r="T40" i="172"/>
  <c r="S40" i="172"/>
  <c r="R40" i="172"/>
  <c r="Q40" i="172"/>
  <c r="P40" i="172"/>
  <c r="O40" i="172"/>
  <c r="N40" i="172"/>
  <c r="M40" i="172"/>
  <c r="L40" i="172"/>
  <c r="I40" i="172"/>
  <c r="I25" i="170" l="1"/>
  <c r="J23" i="170"/>
  <c r="J25" i="170"/>
  <c r="Y40" i="170"/>
  <c r="X40" i="170"/>
  <c r="W40" i="170"/>
  <c r="V40" i="170"/>
  <c r="U40" i="170"/>
  <c r="T40" i="170"/>
  <c r="S40" i="170"/>
  <c r="R40" i="170"/>
  <c r="Q40" i="170"/>
  <c r="P40" i="170"/>
  <c r="O40" i="170"/>
  <c r="N40" i="170"/>
  <c r="M40" i="170"/>
  <c r="L40" i="170"/>
  <c r="I40" i="170"/>
  <c r="R40" i="171" l="1"/>
  <c r="Q40" i="171"/>
  <c r="P40" i="171"/>
  <c r="O40" i="171"/>
  <c r="N40" i="171"/>
  <c r="M40" i="171"/>
  <c r="L40" i="171"/>
  <c r="I40" i="171" l="1"/>
  <c r="T40" i="168"/>
  <c r="S40" i="168"/>
  <c r="R40" i="168"/>
  <c r="Q40" i="168"/>
  <c r="P40" i="168"/>
  <c r="O40" i="168"/>
  <c r="N40" i="168"/>
  <c r="M40" i="168"/>
  <c r="L40" i="168"/>
  <c r="M40" i="173" l="1"/>
  <c r="L40" i="173"/>
  <c r="I40" i="173"/>
  <c r="Z40" i="174"/>
  <c r="Y40" i="174"/>
  <c r="X40" i="174"/>
  <c r="W40" i="174"/>
  <c r="V40" i="174"/>
  <c r="U40" i="174"/>
  <c r="T40" i="174"/>
  <c r="S40" i="174"/>
  <c r="R40" i="174"/>
  <c r="Q40" i="174"/>
  <c r="P40" i="174"/>
  <c r="O40" i="174"/>
  <c r="N40" i="174"/>
  <c r="M40" i="174"/>
  <c r="L40" i="174"/>
  <c r="I40" i="174" l="1"/>
  <c r="I10" i="172"/>
  <c r="I40" i="168"/>
  <c r="I19" i="168"/>
  <c r="I19" i="165"/>
  <c r="O40" i="167"/>
  <c r="N40" i="167"/>
  <c r="M40" i="167"/>
  <c r="L40" i="167"/>
  <c r="I40" i="167"/>
  <c r="M40" i="166" l="1"/>
  <c r="L40" i="166"/>
  <c r="I40" i="166"/>
  <c r="T40" i="165" l="1"/>
  <c r="S40" i="165"/>
  <c r="R40" i="165"/>
  <c r="Q40" i="165"/>
  <c r="P40" i="165"/>
  <c r="O40" i="165"/>
  <c r="N40" i="165"/>
  <c r="M40" i="165"/>
  <c r="L40" i="165"/>
  <c r="I40" i="165"/>
  <c r="M40" i="163" l="1"/>
  <c r="L40" i="163"/>
  <c r="I40" i="163"/>
  <c r="I40" i="164" l="1"/>
  <c r="I40" i="150"/>
  <c r="N40" i="164"/>
  <c r="M40" i="164"/>
  <c r="L40" i="164"/>
  <c r="I5" i="174" l="1"/>
  <c r="I5" i="150"/>
  <c r="I5" i="169"/>
  <c r="I5" i="168"/>
  <c r="I11" i="169"/>
  <c r="I9" i="169"/>
  <c r="I4" i="169"/>
  <c r="I11" i="150"/>
  <c r="I9" i="150"/>
  <c r="I4" i="150"/>
  <c r="I19" i="169"/>
  <c r="AK6" i="162"/>
  <c r="AO24" i="162"/>
  <c r="H14" i="176"/>
  <c r="H15" i="176"/>
  <c r="H16" i="176"/>
  <c r="H19" i="176"/>
  <c r="H20" i="176"/>
  <c r="H24" i="176"/>
  <c r="AC38" i="162"/>
  <c r="AG9" i="162"/>
  <c r="N7" i="176" l="1"/>
  <c r="I9" i="173"/>
  <c r="Y36" i="176"/>
  <c r="X36" i="176"/>
  <c r="W36" i="176"/>
  <c r="V36" i="176"/>
  <c r="Y33" i="162"/>
  <c r="U38" i="162" l="1"/>
  <c r="K36" i="176" l="1"/>
  <c r="Q6" i="162"/>
  <c r="I6" i="162"/>
  <c r="J6" i="162" s="1"/>
  <c r="P6" i="162" l="1"/>
  <c r="P39" i="162" s="1"/>
  <c r="M6" i="162"/>
  <c r="AJ6" i="162" s="1"/>
  <c r="AJ39" i="162" s="1"/>
  <c r="F7" i="176"/>
  <c r="J7" i="176" s="1"/>
  <c r="L36" i="176" l="1"/>
  <c r="M36" i="176"/>
  <c r="N36" i="176"/>
  <c r="P36" i="176"/>
  <c r="O36" i="176"/>
  <c r="Q36" i="176"/>
  <c r="R36" i="176"/>
  <c r="S36" i="176"/>
  <c r="T36" i="176"/>
  <c r="U36" i="176"/>
  <c r="G7" i="176"/>
  <c r="H7" i="176" s="1"/>
  <c r="I36" i="176"/>
  <c r="I43" i="176" l="1"/>
  <c r="G41" i="176"/>
  <c r="G40" i="176"/>
  <c r="G39" i="176"/>
  <c r="F35" i="176"/>
  <c r="J35" i="176" s="1"/>
  <c r="F34" i="176"/>
  <c r="J34" i="176" s="1"/>
  <c r="F33" i="176"/>
  <c r="J33" i="176" s="1"/>
  <c r="F32" i="176"/>
  <c r="J32" i="176" s="1"/>
  <c r="F31" i="176"/>
  <c r="F30" i="176"/>
  <c r="J30" i="176" s="1"/>
  <c r="F29" i="176"/>
  <c r="J29" i="176" s="1"/>
  <c r="F28" i="176"/>
  <c r="F27" i="176"/>
  <c r="J27" i="176" s="1"/>
  <c r="F26" i="176"/>
  <c r="F25" i="176"/>
  <c r="J25" i="176" s="1"/>
  <c r="F24" i="176"/>
  <c r="J24" i="176" s="1"/>
  <c r="F23" i="176"/>
  <c r="F22" i="176"/>
  <c r="F21" i="176"/>
  <c r="J21" i="176" s="1"/>
  <c r="F20" i="176"/>
  <c r="J20" i="176" s="1"/>
  <c r="F19" i="176"/>
  <c r="J19" i="176" s="1"/>
  <c r="F18" i="176"/>
  <c r="J18" i="176" s="1"/>
  <c r="F17" i="176"/>
  <c r="J17" i="176" s="1"/>
  <c r="F16" i="176"/>
  <c r="J16" i="176" s="1"/>
  <c r="F15" i="176"/>
  <c r="J15" i="176" s="1"/>
  <c r="F14" i="176"/>
  <c r="F13" i="176"/>
  <c r="J13" i="176" s="1"/>
  <c r="F12" i="176"/>
  <c r="J12" i="176" s="1"/>
  <c r="F11" i="176"/>
  <c r="J11" i="176" s="1"/>
  <c r="F10" i="176"/>
  <c r="J10" i="176" s="1"/>
  <c r="F9" i="176"/>
  <c r="F8" i="176"/>
  <c r="J8" i="176" s="1"/>
  <c r="F6" i="176"/>
  <c r="J6" i="176" s="1"/>
  <c r="F5" i="176"/>
  <c r="J5" i="176" s="1"/>
  <c r="F4" i="176"/>
  <c r="J4" i="176" s="1"/>
  <c r="G4" i="176" l="1"/>
  <c r="H4" i="176" s="1"/>
  <c r="G23" i="176"/>
  <c r="H23" i="176" s="1"/>
  <c r="J23" i="176"/>
  <c r="J14" i="176"/>
  <c r="G22" i="176"/>
  <c r="H22" i="176" s="1"/>
  <c r="J22" i="176"/>
  <c r="G28" i="176"/>
  <c r="H28" i="176" s="1"/>
  <c r="J28" i="176"/>
  <c r="G31" i="176"/>
  <c r="H31" i="176" s="1"/>
  <c r="J31" i="176"/>
  <c r="G26" i="176"/>
  <c r="H26" i="176" s="1"/>
  <c r="J26" i="176"/>
  <c r="G9" i="176"/>
  <c r="H9" i="176" s="1"/>
  <c r="J9" i="176"/>
  <c r="G17" i="176"/>
  <c r="H17" i="176" s="1"/>
  <c r="G29" i="176"/>
  <c r="H29" i="176" s="1"/>
  <c r="G12" i="176"/>
  <c r="H12" i="176" s="1"/>
  <c r="G6" i="176"/>
  <c r="H6" i="176" s="1"/>
  <c r="G8" i="176"/>
  <c r="H8" i="176" s="1"/>
  <c r="G21" i="176"/>
  <c r="H21" i="176" s="1"/>
  <c r="G33" i="176"/>
  <c r="H33" i="176" s="1"/>
  <c r="G10" i="176"/>
  <c r="H10" i="176" s="1"/>
  <c r="G34" i="176"/>
  <c r="H34" i="176" s="1"/>
  <c r="G35" i="176"/>
  <c r="H35" i="176" s="1"/>
  <c r="G11" i="176"/>
  <c r="H11" i="176" s="1"/>
  <c r="G5" i="176"/>
  <c r="H5" i="176" s="1"/>
  <c r="G18" i="176"/>
  <c r="H18" i="176" s="1"/>
  <c r="G30" i="176"/>
  <c r="H30" i="176" s="1"/>
  <c r="G13" i="176"/>
  <c r="H13" i="176" s="1"/>
  <c r="G25" i="176"/>
  <c r="H25" i="176" s="1"/>
  <c r="G32" i="176"/>
  <c r="H32" i="176" s="1"/>
  <c r="G27" i="176"/>
  <c r="H27" i="176" s="1"/>
  <c r="J36" i="176" l="1"/>
  <c r="I42" i="176" s="1"/>
  <c r="J45" i="176" s="1"/>
  <c r="I4" i="162" l="1"/>
  <c r="J4" i="162" s="1"/>
  <c r="I5" i="162"/>
  <c r="J5" i="162" s="1"/>
  <c r="I7" i="162"/>
  <c r="J7" i="162" s="1"/>
  <c r="I8" i="162"/>
  <c r="J8" i="162" s="1"/>
  <c r="I9" i="162"/>
  <c r="J9" i="162" s="1"/>
  <c r="I10" i="162"/>
  <c r="J10" i="162" s="1"/>
  <c r="I11" i="162"/>
  <c r="J11" i="162" s="1"/>
  <c r="I12" i="162"/>
  <c r="J12" i="162" s="1"/>
  <c r="I13" i="162"/>
  <c r="J13" i="162" s="1"/>
  <c r="I14" i="162"/>
  <c r="J14" i="162" s="1"/>
  <c r="I15" i="162"/>
  <c r="J15" i="162" s="1"/>
  <c r="I16" i="162"/>
  <c r="J16" i="162" s="1"/>
  <c r="I17" i="162"/>
  <c r="J17" i="162" s="1"/>
  <c r="I18" i="162"/>
  <c r="J18" i="162" s="1"/>
  <c r="I19" i="162"/>
  <c r="J19" i="162" s="1"/>
  <c r="I20" i="162"/>
  <c r="J20" i="162" s="1"/>
  <c r="I21" i="162"/>
  <c r="J21" i="162" s="1"/>
  <c r="I22" i="162"/>
  <c r="J22" i="162" s="1"/>
  <c r="I23" i="162"/>
  <c r="J23" i="162" s="1"/>
  <c r="I24" i="162"/>
  <c r="J24" i="162" s="1"/>
  <c r="I25" i="162"/>
  <c r="J25" i="162" s="1"/>
  <c r="I26" i="162"/>
  <c r="J26" i="162" s="1"/>
  <c r="I27" i="162"/>
  <c r="J27" i="162" s="1"/>
  <c r="I28" i="162"/>
  <c r="J28" i="162" s="1"/>
  <c r="I29" i="162"/>
  <c r="J29" i="162" s="1"/>
  <c r="I30" i="162"/>
  <c r="J30" i="162" s="1"/>
  <c r="I31" i="162"/>
  <c r="J31" i="162" s="1"/>
  <c r="I32" i="162"/>
  <c r="J32" i="162" s="1"/>
  <c r="I33" i="162"/>
  <c r="J33" i="162" s="1"/>
  <c r="I34" i="162"/>
  <c r="J34" i="162" s="1"/>
  <c r="I35" i="162"/>
  <c r="J35" i="162" s="1"/>
  <c r="I36" i="162"/>
  <c r="J36" i="162" s="1"/>
  <c r="I37" i="162"/>
  <c r="J37" i="162" s="1"/>
  <c r="I38" i="162"/>
  <c r="J38" i="162" s="1"/>
  <c r="I3" i="162"/>
  <c r="J3" i="162" s="1"/>
  <c r="B44" i="162" l="1"/>
  <c r="B43" i="162"/>
  <c r="M7" i="162" l="1"/>
  <c r="M8" i="162"/>
  <c r="M9" i="162"/>
  <c r="M10" i="162"/>
  <c r="M11" i="162"/>
  <c r="M12" i="162"/>
  <c r="M13" i="162"/>
  <c r="M14" i="162"/>
  <c r="M15" i="162"/>
  <c r="M16" i="162"/>
  <c r="M17" i="162"/>
  <c r="M18" i="162"/>
  <c r="M19" i="162"/>
  <c r="M20" i="162"/>
  <c r="M21" i="162"/>
  <c r="M22" i="162"/>
  <c r="M23" i="162"/>
  <c r="M24" i="162"/>
  <c r="M25" i="162"/>
  <c r="M26" i="162"/>
  <c r="M27" i="162"/>
  <c r="M28" i="162"/>
  <c r="M29" i="162"/>
  <c r="M30" i="162"/>
  <c r="M31" i="162"/>
  <c r="M32" i="162"/>
  <c r="M33" i="162"/>
  <c r="M34" i="162"/>
  <c r="M35" i="162"/>
  <c r="M36" i="162"/>
  <c r="M37" i="162"/>
  <c r="M38" i="162"/>
  <c r="Z40" i="175"/>
  <c r="Y40" i="175"/>
  <c r="X40" i="175"/>
  <c r="W40" i="175"/>
  <c r="V40" i="175"/>
  <c r="U40" i="175"/>
  <c r="T40" i="175"/>
  <c r="S40" i="175"/>
  <c r="R40" i="175"/>
  <c r="Q40" i="175"/>
  <c r="P40" i="175"/>
  <c r="O40" i="175"/>
  <c r="N40" i="175"/>
  <c r="M40" i="175"/>
  <c r="Z40" i="173"/>
  <c r="Y40" i="173"/>
  <c r="X40" i="173"/>
  <c r="W40" i="173"/>
  <c r="V40" i="173"/>
  <c r="U40" i="173"/>
  <c r="T40" i="173"/>
  <c r="S40" i="173"/>
  <c r="R40" i="173"/>
  <c r="Q40" i="173"/>
  <c r="P40" i="173"/>
  <c r="O40" i="173"/>
  <c r="N40" i="173"/>
  <c r="Z40" i="172"/>
  <c r="Y40" i="172"/>
  <c r="X40" i="172"/>
  <c r="Z40" i="171"/>
  <c r="Y40" i="171"/>
  <c r="X40" i="171"/>
  <c r="W40" i="171"/>
  <c r="V40" i="171"/>
  <c r="U40" i="171"/>
  <c r="T40" i="171"/>
  <c r="S40" i="171"/>
  <c r="Z40" i="170"/>
  <c r="Z40" i="168"/>
  <c r="Y40" i="168"/>
  <c r="X40" i="168"/>
  <c r="W40" i="168"/>
  <c r="V40" i="168"/>
  <c r="U40" i="168"/>
  <c r="Z40" i="167"/>
  <c r="Y40" i="167"/>
  <c r="X40" i="167"/>
  <c r="W40" i="167"/>
  <c r="V40" i="167"/>
  <c r="U40" i="167"/>
  <c r="T40" i="167"/>
  <c r="S40" i="167"/>
  <c r="R40" i="167"/>
  <c r="Q40" i="167"/>
  <c r="P40" i="167"/>
  <c r="Z40" i="166"/>
  <c r="Y40" i="166"/>
  <c r="X40" i="166"/>
  <c r="W40" i="166"/>
  <c r="V40" i="166"/>
  <c r="U40" i="166"/>
  <c r="T40" i="166"/>
  <c r="S40" i="166"/>
  <c r="R40" i="166"/>
  <c r="Q40" i="166"/>
  <c r="P40" i="166"/>
  <c r="O40" i="166"/>
  <c r="N40" i="166"/>
  <c r="Z40" i="165"/>
  <c r="Y40" i="165"/>
  <c r="X40" i="165"/>
  <c r="W40" i="165"/>
  <c r="V40" i="165"/>
  <c r="U40" i="165"/>
  <c r="Z40" i="164"/>
  <c r="Y40" i="164"/>
  <c r="X40" i="164"/>
  <c r="W40" i="164"/>
  <c r="V40" i="164"/>
  <c r="U40" i="164"/>
  <c r="T40" i="164"/>
  <c r="S40" i="164"/>
  <c r="R40" i="164"/>
  <c r="Q40" i="164"/>
  <c r="P40" i="164"/>
  <c r="O40" i="164"/>
  <c r="Z40" i="163"/>
  <c r="Y40" i="163"/>
  <c r="X40" i="163"/>
  <c r="W40" i="163"/>
  <c r="V40" i="163"/>
  <c r="U40" i="163"/>
  <c r="T40" i="163"/>
  <c r="S40" i="163"/>
  <c r="R40" i="163"/>
  <c r="Q40" i="163"/>
  <c r="P40" i="163"/>
  <c r="O40" i="163"/>
  <c r="N40" i="163"/>
  <c r="J39" i="175"/>
  <c r="K39" i="175" s="1"/>
  <c r="J38" i="175"/>
  <c r="J37" i="175"/>
  <c r="K37" i="175" s="1"/>
  <c r="J36" i="175"/>
  <c r="K36" i="175" s="1"/>
  <c r="J35" i="175"/>
  <c r="K35" i="175" s="1"/>
  <c r="J34" i="175"/>
  <c r="K34" i="175" s="1"/>
  <c r="J33" i="175"/>
  <c r="K33" i="175" s="1"/>
  <c r="J32" i="175"/>
  <c r="K32" i="175" s="1"/>
  <c r="J31" i="175"/>
  <c r="K31" i="175" s="1"/>
  <c r="J30" i="175"/>
  <c r="K30" i="175" s="1"/>
  <c r="J29" i="175"/>
  <c r="K29" i="175" s="1"/>
  <c r="J28" i="175"/>
  <c r="K28" i="175" s="1"/>
  <c r="J27" i="175"/>
  <c r="K27" i="175" s="1"/>
  <c r="J26" i="175"/>
  <c r="K26" i="175" s="1"/>
  <c r="J25" i="175"/>
  <c r="K25" i="175" s="1"/>
  <c r="J24" i="175"/>
  <c r="K24" i="175" s="1"/>
  <c r="J23" i="175"/>
  <c r="K23" i="175" s="1"/>
  <c r="J22" i="175"/>
  <c r="K22" i="175" s="1"/>
  <c r="J21" i="175"/>
  <c r="K21" i="175" s="1"/>
  <c r="J20" i="175"/>
  <c r="K20" i="175" s="1"/>
  <c r="J19" i="175"/>
  <c r="K19" i="175" s="1"/>
  <c r="J18" i="175"/>
  <c r="K18" i="175" s="1"/>
  <c r="J17" i="175"/>
  <c r="K17" i="175" s="1"/>
  <c r="J16" i="175"/>
  <c r="K16" i="175" s="1"/>
  <c r="J15" i="175"/>
  <c r="K15" i="175" s="1"/>
  <c r="J14" i="175"/>
  <c r="K14" i="175" s="1"/>
  <c r="J13" i="175"/>
  <c r="K13" i="175" s="1"/>
  <c r="J12" i="175"/>
  <c r="K12" i="175" s="1"/>
  <c r="J11" i="175"/>
  <c r="K11" i="175" s="1"/>
  <c r="J10" i="175"/>
  <c r="K10" i="175" s="1"/>
  <c r="J9" i="175"/>
  <c r="K9" i="175" s="1"/>
  <c r="J8" i="175"/>
  <c r="K8" i="175" s="1"/>
  <c r="K7" i="175"/>
  <c r="J6" i="175"/>
  <c r="K6" i="175" s="1"/>
  <c r="J5" i="175"/>
  <c r="J39" i="174"/>
  <c r="K39" i="174" s="1"/>
  <c r="J38" i="174"/>
  <c r="J37" i="174"/>
  <c r="K37" i="174" s="1"/>
  <c r="J36" i="174"/>
  <c r="K36" i="174" s="1"/>
  <c r="J35" i="174"/>
  <c r="K35" i="174" s="1"/>
  <c r="J34" i="174"/>
  <c r="K34" i="174" s="1"/>
  <c r="J33" i="174"/>
  <c r="K33" i="174" s="1"/>
  <c r="J32" i="174"/>
  <c r="K32" i="174" s="1"/>
  <c r="J31" i="174"/>
  <c r="K31" i="174" s="1"/>
  <c r="J30" i="174"/>
  <c r="K30" i="174" s="1"/>
  <c r="J29" i="174"/>
  <c r="K29" i="174" s="1"/>
  <c r="J28" i="174"/>
  <c r="K28" i="174" s="1"/>
  <c r="J27" i="174"/>
  <c r="K27" i="174" s="1"/>
  <c r="J26" i="174"/>
  <c r="K26" i="174" s="1"/>
  <c r="J25" i="174"/>
  <c r="K25" i="174" s="1"/>
  <c r="J24" i="174"/>
  <c r="K24" i="174" s="1"/>
  <c r="J23" i="174"/>
  <c r="K23" i="174" s="1"/>
  <c r="J22" i="174"/>
  <c r="K22" i="174" s="1"/>
  <c r="J21" i="174"/>
  <c r="K21" i="174" s="1"/>
  <c r="J20" i="174"/>
  <c r="K20" i="174" s="1"/>
  <c r="J19" i="174"/>
  <c r="K19" i="174" s="1"/>
  <c r="J18" i="174"/>
  <c r="K18" i="174" s="1"/>
  <c r="J17" i="174"/>
  <c r="K17" i="174" s="1"/>
  <c r="J16" i="174"/>
  <c r="K16" i="174" s="1"/>
  <c r="J15" i="174"/>
  <c r="K15" i="174" s="1"/>
  <c r="J14" i="174"/>
  <c r="K14" i="174" s="1"/>
  <c r="J13" i="174"/>
  <c r="K13" i="174" s="1"/>
  <c r="J12" i="174"/>
  <c r="K12" i="174" s="1"/>
  <c r="J11" i="174"/>
  <c r="K11" i="174" s="1"/>
  <c r="J10" i="174"/>
  <c r="K10" i="174" s="1"/>
  <c r="J9" i="174"/>
  <c r="K9" i="174" s="1"/>
  <c r="J8" i="174"/>
  <c r="K8" i="174" s="1"/>
  <c r="J7" i="174"/>
  <c r="K7" i="174" s="1"/>
  <c r="J6" i="174"/>
  <c r="K6" i="174" s="1"/>
  <c r="J5" i="174"/>
  <c r="K5" i="174" s="1"/>
  <c r="J4" i="174"/>
  <c r="J39" i="173"/>
  <c r="K39" i="173" s="1"/>
  <c r="J38" i="173"/>
  <c r="J37" i="173"/>
  <c r="K37" i="173" s="1"/>
  <c r="J36" i="173"/>
  <c r="K36" i="173" s="1"/>
  <c r="J35" i="173"/>
  <c r="K35" i="173" s="1"/>
  <c r="J34" i="173"/>
  <c r="K34" i="173" s="1"/>
  <c r="J33" i="173"/>
  <c r="K33" i="173" s="1"/>
  <c r="J32" i="173"/>
  <c r="K32" i="173" s="1"/>
  <c r="J31" i="173"/>
  <c r="K31" i="173" s="1"/>
  <c r="J30" i="173"/>
  <c r="K30" i="173" s="1"/>
  <c r="J29" i="173"/>
  <c r="K29" i="173" s="1"/>
  <c r="J28" i="173"/>
  <c r="K28" i="173" s="1"/>
  <c r="J27" i="173"/>
  <c r="K27" i="173" s="1"/>
  <c r="J26" i="173"/>
  <c r="K26" i="173" s="1"/>
  <c r="J25" i="173"/>
  <c r="K25" i="173" s="1"/>
  <c r="J24" i="173"/>
  <c r="K24" i="173" s="1"/>
  <c r="J23" i="173"/>
  <c r="K23" i="173" s="1"/>
  <c r="J22" i="173"/>
  <c r="K22" i="173" s="1"/>
  <c r="J21" i="173"/>
  <c r="K21" i="173" s="1"/>
  <c r="J20" i="173"/>
  <c r="K20" i="173" s="1"/>
  <c r="J19" i="173"/>
  <c r="K19" i="173" s="1"/>
  <c r="J18" i="173"/>
  <c r="K18" i="173" s="1"/>
  <c r="J17" i="173"/>
  <c r="K17" i="173" s="1"/>
  <c r="J16" i="173"/>
  <c r="K16" i="173" s="1"/>
  <c r="J15" i="173"/>
  <c r="K15" i="173" s="1"/>
  <c r="J14" i="173"/>
  <c r="K14" i="173" s="1"/>
  <c r="J13" i="173"/>
  <c r="K13" i="173" s="1"/>
  <c r="J12" i="173"/>
  <c r="K12" i="173" s="1"/>
  <c r="J11" i="173"/>
  <c r="K11" i="173" s="1"/>
  <c r="J10" i="173"/>
  <c r="K10" i="173" s="1"/>
  <c r="J9" i="173"/>
  <c r="K9" i="173" s="1"/>
  <c r="J8" i="173"/>
  <c r="K8" i="173" s="1"/>
  <c r="J7" i="173"/>
  <c r="J6" i="173"/>
  <c r="K6" i="173" s="1"/>
  <c r="J5" i="173"/>
  <c r="K5" i="173" s="1"/>
  <c r="J4" i="173"/>
  <c r="K39" i="172"/>
  <c r="J38" i="172"/>
  <c r="J37" i="172"/>
  <c r="K37" i="172" s="1"/>
  <c r="J36" i="172"/>
  <c r="K36" i="172" s="1"/>
  <c r="J35" i="172"/>
  <c r="K35" i="172" s="1"/>
  <c r="J34" i="172"/>
  <c r="K34" i="172" s="1"/>
  <c r="J33" i="172"/>
  <c r="K33" i="172" s="1"/>
  <c r="J32" i="172"/>
  <c r="K32" i="172" s="1"/>
  <c r="J31" i="172"/>
  <c r="K31" i="172" s="1"/>
  <c r="J30" i="172"/>
  <c r="K30" i="172" s="1"/>
  <c r="J29" i="172"/>
  <c r="K29" i="172" s="1"/>
  <c r="J28" i="172"/>
  <c r="K28" i="172" s="1"/>
  <c r="J27" i="172"/>
  <c r="K27" i="172" s="1"/>
  <c r="J26" i="172"/>
  <c r="K26" i="172" s="1"/>
  <c r="J25" i="172"/>
  <c r="K25" i="172" s="1"/>
  <c r="J24" i="172"/>
  <c r="K24" i="172" s="1"/>
  <c r="J23" i="172"/>
  <c r="K23" i="172" s="1"/>
  <c r="J22" i="172"/>
  <c r="K22" i="172" s="1"/>
  <c r="J21" i="172"/>
  <c r="K21" i="172" s="1"/>
  <c r="J20" i="172"/>
  <c r="K20" i="172" s="1"/>
  <c r="J19" i="172"/>
  <c r="K19" i="172" s="1"/>
  <c r="J18" i="172"/>
  <c r="K18" i="172" s="1"/>
  <c r="J17" i="172"/>
  <c r="K17" i="172" s="1"/>
  <c r="J16" i="172"/>
  <c r="K16" i="172" s="1"/>
  <c r="J15" i="172"/>
  <c r="K15" i="172" s="1"/>
  <c r="J14" i="172"/>
  <c r="K14" i="172" s="1"/>
  <c r="J13" i="172"/>
  <c r="K13" i="172" s="1"/>
  <c r="J12" i="172"/>
  <c r="K12" i="172" s="1"/>
  <c r="J11" i="172"/>
  <c r="K11" i="172" s="1"/>
  <c r="J10" i="172"/>
  <c r="K10" i="172" s="1"/>
  <c r="J9" i="172"/>
  <c r="K9" i="172" s="1"/>
  <c r="J8" i="172"/>
  <c r="K8" i="172" s="1"/>
  <c r="J7" i="172"/>
  <c r="K7" i="172" s="1"/>
  <c r="J6" i="172"/>
  <c r="K6" i="172" s="1"/>
  <c r="J5" i="172"/>
  <c r="K5" i="172" s="1"/>
  <c r="J4" i="172"/>
  <c r="J39" i="171"/>
  <c r="K39" i="171" s="1"/>
  <c r="J38" i="171"/>
  <c r="J37" i="171"/>
  <c r="J36" i="171"/>
  <c r="J35" i="171"/>
  <c r="J34" i="171"/>
  <c r="J33" i="171"/>
  <c r="K33" i="171" s="1"/>
  <c r="J32" i="171"/>
  <c r="K32" i="171" s="1"/>
  <c r="J31" i="171"/>
  <c r="K31" i="171" s="1"/>
  <c r="J30" i="171"/>
  <c r="K30" i="171" s="1"/>
  <c r="J29" i="171"/>
  <c r="K29" i="171" s="1"/>
  <c r="J28" i="171"/>
  <c r="K28" i="171" s="1"/>
  <c r="J27" i="171"/>
  <c r="K27" i="171" s="1"/>
  <c r="J26" i="171"/>
  <c r="K26" i="171" s="1"/>
  <c r="J25" i="171"/>
  <c r="K25" i="171" s="1"/>
  <c r="J24" i="171"/>
  <c r="K24" i="171" s="1"/>
  <c r="J23" i="171"/>
  <c r="K23" i="171" s="1"/>
  <c r="J22" i="171"/>
  <c r="K22" i="171" s="1"/>
  <c r="J21" i="171"/>
  <c r="K21" i="171" s="1"/>
  <c r="J20" i="171"/>
  <c r="K20" i="171" s="1"/>
  <c r="J19" i="171"/>
  <c r="K19" i="171" s="1"/>
  <c r="J18" i="171"/>
  <c r="K18" i="171" s="1"/>
  <c r="J17" i="171"/>
  <c r="K17" i="171" s="1"/>
  <c r="J16" i="171"/>
  <c r="K16" i="171" s="1"/>
  <c r="J15" i="171"/>
  <c r="K15" i="171" s="1"/>
  <c r="J14" i="171"/>
  <c r="K14" i="171" s="1"/>
  <c r="J13" i="171"/>
  <c r="K13" i="171" s="1"/>
  <c r="J12" i="171"/>
  <c r="K12" i="171" s="1"/>
  <c r="J11" i="171"/>
  <c r="K11" i="171" s="1"/>
  <c r="J10" i="171"/>
  <c r="K10" i="171" s="1"/>
  <c r="J9" i="171"/>
  <c r="K9" i="171" s="1"/>
  <c r="J8" i="171"/>
  <c r="K8" i="171" s="1"/>
  <c r="J7" i="171"/>
  <c r="K7" i="171" s="1"/>
  <c r="J6" i="171"/>
  <c r="K6" i="171" s="1"/>
  <c r="J5" i="171"/>
  <c r="K5" i="171" s="1"/>
  <c r="J4" i="171"/>
  <c r="J39" i="170"/>
  <c r="K39" i="170" s="1"/>
  <c r="J38" i="170"/>
  <c r="J37" i="170"/>
  <c r="K37" i="170" s="1"/>
  <c r="J36" i="170"/>
  <c r="K36" i="170" s="1"/>
  <c r="J35" i="170"/>
  <c r="K35" i="170" s="1"/>
  <c r="J34" i="170"/>
  <c r="K34" i="170" s="1"/>
  <c r="J33" i="170"/>
  <c r="K33" i="170" s="1"/>
  <c r="J32" i="170"/>
  <c r="K32" i="170" s="1"/>
  <c r="J31" i="170"/>
  <c r="K31" i="170" s="1"/>
  <c r="J30" i="170"/>
  <c r="K30" i="170" s="1"/>
  <c r="J29" i="170"/>
  <c r="K29" i="170" s="1"/>
  <c r="J28" i="170"/>
  <c r="K28" i="170" s="1"/>
  <c r="J27" i="170"/>
  <c r="K27" i="170" s="1"/>
  <c r="J26" i="170"/>
  <c r="K26" i="170" s="1"/>
  <c r="K25" i="170"/>
  <c r="J24" i="170"/>
  <c r="K24" i="170" s="1"/>
  <c r="K23" i="170"/>
  <c r="J22" i="170"/>
  <c r="K22" i="170" s="1"/>
  <c r="J21" i="170"/>
  <c r="K21" i="170" s="1"/>
  <c r="J20" i="170"/>
  <c r="K20" i="170" s="1"/>
  <c r="J19" i="170"/>
  <c r="K19" i="170" s="1"/>
  <c r="J18" i="170"/>
  <c r="K18" i="170" s="1"/>
  <c r="J17" i="170"/>
  <c r="K17" i="170" s="1"/>
  <c r="J16" i="170"/>
  <c r="K16" i="170" s="1"/>
  <c r="J15" i="170"/>
  <c r="K15" i="170" s="1"/>
  <c r="J14" i="170"/>
  <c r="K14" i="170" s="1"/>
  <c r="J13" i="170"/>
  <c r="K13" i="170" s="1"/>
  <c r="J12" i="170"/>
  <c r="K12" i="170" s="1"/>
  <c r="J11" i="170"/>
  <c r="K11" i="170" s="1"/>
  <c r="J10" i="170"/>
  <c r="K10" i="170" s="1"/>
  <c r="J9" i="170"/>
  <c r="K9" i="170" s="1"/>
  <c r="J8" i="170"/>
  <c r="K8" i="170" s="1"/>
  <c r="J7" i="170"/>
  <c r="K7" i="170" s="1"/>
  <c r="J6" i="170"/>
  <c r="K6" i="170" s="1"/>
  <c r="J5" i="170"/>
  <c r="K5" i="170" s="1"/>
  <c r="J4" i="170"/>
  <c r="K39" i="169"/>
  <c r="K37" i="169"/>
  <c r="K36" i="169"/>
  <c r="K35" i="169"/>
  <c r="K34" i="169"/>
  <c r="K33" i="169"/>
  <c r="K32" i="169"/>
  <c r="K31" i="169"/>
  <c r="K30" i="169"/>
  <c r="K29" i="169"/>
  <c r="K28" i="169"/>
  <c r="K27" i="169"/>
  <c r="K26" i="169"/>
  <c r="K25" i="169"/>
  <c r="K24" i="169"/>
  <c r="K23" i="169"/>
  <c r="K22" i="169"/>
  <c r="K21" i="169"/>
  <c r="K20" i="169"/>
  <c r="K19" i="169"/>
  <c r="K18" i="169"/>
  <c r="K17" i="169"/>
  <c r="K16" i="169"/>
  <c r="K15" i="169"/>
  <c r="K14" i="169"/>
  <c r="K13" i="169"/>
  <c r="K12" i="169"/>
  <c r="K11" i="169"/>
  <c r="K10" i="169"/>
  <c r="K9" i="169"/>
  <c r="K8" i="169"/>
  <c r="K7" i="169"/>
  <c r="K6" i="169"/>
  <c r="K5" i="169"/>
  <c r="J39" i="168"/>
  <c r="K39" i="168" s="1"/>
  <c r="J38" i="168"/>
  <c r="J37" i="168"/>
  <c r="K37" i="168" s="1"/>
  <c r="J36" i="168"/>
  <c r="K36" i="168" s="1"/>
  <c r="J35" i="168"/>
  <c r="K35" i="168" s="1"/>
  <c r="J34" i="168"/>
  <c r="K34" i="168" s="1"/>
  <c r="J33" i="168"/>
  <c r="K33" i="168" s="1"/>
  <c r="J32" i="168"/>
  <c r="K32" i="168" s="1"/>
  <c r="J31" i="168"/>
  <c r="K31" i="168" s="1"/>
  <c r="J30" i="168"/>
  <c r="K30" i="168" s="1"/>
  <c r="J29" i="168"/>
  <c r="K29" i="168" s="1"/>
  <c r="J28" i="168"/>
  <c r="K28" i="168" s="1"/>
  <c r="J27" i="168"/>
  <c r="K27" i="168" s="1"/>
  <c r="J26" i="168"/>
  <c r="K26" i="168" s="1"/>
  <c r="J25" i="168"/>
  <c r="K25" i="168" s="1"/>
  <c r="J24" i="168"/>
  <c r="K24" i="168" s="1"/>
  <c r="J23" i="168"/>
  <c r="K23" i="168" s="1"/>
  <c r="J22" i="168"/>
  <c r="K22" i="168" s="1"/>
  <c r="J21" i="168"/>
  <c r="K21" i="168" s="1"/>
  <c r="J20" i="168"/>
  <c r="K20" i="168" s="1"/>
  <c r="J19" i="168"/>
  <c r="K19" i="168" s="1"/>
  <c r="J18" i="168"/>
  <c r="K18" i="168" s="1"/>
  <c r="J17" i="168"/>
  <c r="K17" i="168" s="1"/>
  <c r="J16" i="168"/>
  <c r="K16" i="168" s="1"/>
  <c r="J15" i="168"/>
  <c r="K15" i="168" s="1"/>
  <c r="J14" i="168"/>
  <c r="K14" i="168" s="1"/>
  <c r="J13" i="168"/>
  <c r="K13" i="168" s="1"/>
  <c r="J12" i="168"/>
  <c r="K12" i="168" s="1"/>
  <c r="J11" i="168"/>
  <c r="K11" i="168" s="1"/>
  <c r="J10" i="168"/>
  <c r="K10" i="168" s="1"/>
  <c r="J9" i="168"/>
  <c r="K9" i="168" s="1"/>
  <c r="J8" i="168"/>
  <c r="K8" i="168" s="1"/>
  <c r="J7" i="168"/>
  <c r="K7" i="168" s="1"/>
  <c r="J6" i="168"/>
  <c r="K6" i="168" s="1"/>
  <c r="J5" i="168"/>
  <c r="K5" i="168" s="1"/>
  <c r="J4" i="168"/>
  <c r="J39" i="167"/>
  <c r="K39" i="167" s="1"/>
  <c r="J38" i="167"/>
  <c r="J37" i="167"/>
  <c r="K37" i="167" s="1"/>
  <c r="J36" i="167"/>
  <c r="K36" i="167" s="1"/>
  <c r="J35" i="167"/>
  <c r="K35" i="167" s="1"/>
  <c r="J34" i="167"/>
  <c r="K34" i="167" s="1"/>
  <c r="J33" i="167"/>
  <c r="K33" i="167" s="1"/>
  <c r="J32" i="167"/>
  <c r="K32" i="167" s="1"/>
  <c r="J31" i="167"/>
  <c r="K31" i="167" s="1"/>
  <c r="J30" i="167"/>
  <c r="K30" i="167" s="1"/>
  <c r="J29" i="167"/>
  <c r="K29" i="167" s="1"/>
  <c r="J28" i="167"/>
  <c r="K28" i="167" s="1"/>
  <c r="J27" i="167"/>
  <c r="K27" i="167" s="1"/>
  <c r="J26" i="167"/>
  <c r="K26" i="167" s="1"/>
  <c r="J25" i="167"/>
  <c r="K25" i="167" s="1"/>
  <c r="J24" i="167"/>
  <c r="K24" i="167" s="1"/>
  <c r="J23" i="167"/>
  <c r="K23" i="167" s="1"/>
  <c r="J22" i="167"/>
  <c r="K22" i="167" s="1"/>
  <c r="J21" i="167"/>
  <c r="K21" i="167" s="1"/>
  <c r="J20" i="167"/>
  <c r="K20" i="167" s="1"/>
  <c r="J19" i="167"/>
  <c r="K19" i="167" s="1"/>
  <c r="J18" i="167"/>
  <c r="K18" i="167" s="1"/>
  <c r="J17" i="167"/>
  <c r="K17" i="167" s="1"/>
  <c r="J16" i="167"/>
  <c r="K16" i="167" s="1"/>
  <c r="J15" i="167"/>
  <c r="K15" i="167" s="1"/>
  <c r="J14" i="167"/>
  <c r="K14" i="167" s="1"/>
  <c r="J13" i="167"/>
  <c r="K13" i="167" s="1"/>
  <c r="J12" i="167"/>
  <c r="K12" i="167" s="1"/>
  <c r="J11" i="167"/>
  <c r="K11" i="167" s="1"/>
  <c r="J10" i="167"/>
  <c r="K10" i="167" s="1"/>
  <c r="J9" i="167"/>
  <c r="K9" i="167" s="1"/>
  <c r="J8" i="167"/>
  <c r="K8" i="167" s="1"/>
  <c r="J7" i="167"/>
  <c r="K7" i="167" s="1"/>
  <c r="J6" i="167"/>
  <c r="K6" i="167" s="1"/>
  <c r="J5" i="167"/>
  <c r="K5" i="167" s="1"/>
  <c r="J4" i="167"/>
  <c r="J39" i="166"/>
  <c r="K39" i="166" s="1"/>
  <c r="J38" i="166"/>
  <c r="J37" i="166"/>
  <c r="K37" i="166" s="1"/>
  <c r="J36" i="166"/>
  <c r="K36" i="166" s="1"/>
  <c r="J35" i="166"/>
  <c r="K35" i="166" s="1"/>
  <c r="J34" i="166"/>
  <c r="K34" i="166" s="1"/>
  <c r="J33" i="166"/>
  <c r="K33" i="166" s="1"/>
  <c r="J32" i="166"/>
  <c r="K32" i="166" s="1"/>
  <c r="J31" i="166"/>
  <c r="K31" i="166" s="1"/>
  <c r="J30" i="166"/>
  <c r="K30" i="166" s="1"/>
  <c r="J29" i="166"/>
  <c r="K29" i="166" s="1"/>
  <c r="J28" i="166"/>
  <c r="K28" i="166" s="1"/>
  <c r="J27" i="166"/>
  <c r="K27" i="166" s="1"/>
  <c r="J26" i="166"/>
  <c r="K26" i="166" s="1"/>
  <c r="J25" i="166"/>
  <c r="K25" i="166" s="1"/>
  <c r="J24" i="166"/>
  <c r="K24" i="166" s="1"/>
  <c r="J23" i="166"/>
  <c r="K23" i="166" s="1"/>
  <c r="J22" i="166"/>
  <c r="K22" i="166" s="1"/>
  <c r="J21" i="166"/>
  <c r="K21" i="166" s="1"/>
  <c r="J20" i="166"/>
  <c r="K20" i="166" s="1"/>
  <c r="J19" i="166"/>
  <c r="K19" i="166" s="1"/>
  <c r="J18" i="166"/>
  <c r="K18" i="166" s="1"/>
  <c r="J17" i="166"/>
  <c r="K17" i="166" s="1"/>
  <c r="J16" i="166"/>
  <c r="K16" i="166" s="1"/>
  <c r="J15" i="166"/>
  <c r="K15" i="166" s="1"/>
  <c r="J14" i="166"/>
  <c r="K14" i="166" s="1"/>
  <c r="J13" i="166"/>
  <c r="K13" i="166" s="1"/>
  <c r="J12" i="166"/>
  <c r="K12" i="166" s="1"/>
  <c r="J11" i="166"/>
  <c r="K11" i="166" s="1"/>
  <c r="J10" i="166"/>
  <c r="K10" i="166" s="1"/>
  <c r="J9" i="166"/>
  <c r="K9" i="166" s="1"/>
  <c r="J8" i="166"/>
  <c r="K8" i="166" s="1"/>
  <c r="J7" i="166"/>
  <c r="K7" i="166" s="1"/>
  <c r="J6" i="166"/>
  <c r="K6" i="166" s="1"/>
  <c r="J5" i="166"/>
  <c r="K5" i="166" s="1"/>
  <c r="J4" i="166"/>
  <c r="J39" i="165"/>
  <c r="J38" i="165"/>
  <c r="J37" i="165"/>
  <c r="K37" i="165" s="1"/>
  <c r="J36" i="165"/>
  <c r="K36" i="165" s="1"/>
  <c r="J35" i="165"/>
  <c r="K35" i="165" s="1"/>
  <c r="J34" i="165"/>
  <c r="K34" i="165" s="1"/>
  <c r="J33" i="165"/>
  <c r="K33" i="165" s="1"/>
  <c r="J32" i="165"/>
  <c r="K32" i="165" s="1"/>
  <c r="J31" i="165"/>
  <c r="K31" i="165" s="1"/>
  <c r="J30" i="165"/>
  <c r="K30" i="165" s="1"/>
  <c r="J29" i="165"/>
  <c r="K29" i="165" s="1"/>
  <c r="J28" i="165"/>
  <c r="K28" i="165" s="1"/>
  <c r="J27" i="165"/>
  <c r="K27" i="165" s="1"/>
  <c r="J26" i="165"/>
  <c r="K26" i="165" s="1"/>
  <c r="J25" i="165"/>
  <c r="K25" i="165" s="1"/>
  <c r="J24" i="165"/>
  <c r="K24" i="165" s="1"/>
  <c r="J23" i="165"/>
  <c r="K23" i="165" s="1"/>
  <c r="J22" i="165"/>
  <c r="K22" i="165" s="1"/>
  <c r="J21" i="165"/>
  <c r="K21" i="165" s="1"/>
  <c r="J20" i="165"/>
  <c r="K20" i="165" s="1"/>
  <c r="J19" i="165"/>
  <c r="K19" i="165" s="1"/>
  <c r="J18" i="165"/>
  <c r="K18" i="165" s="1"/>
  <c r="J17" i="165"/>
  <c r="K17" i="165" s="1"/>
  <c r="J16" i="165"/>
  <c r="K16" i="165" s="1"/>
  <c r="J15" i="165"/>
  <c r="K15" i="165" s="1"/>
  <c r="J14" i="165"/>
  <c r="K14" i="165" s="1"/>
  <c r="J13" i="165"/>
  <c r="K13" i="165" s="1"/>
  <c r="J12" i="165"/>
  <c r="K12" i="165" s="1"/>
  <c r="J11" i="165"/>
  <c r="K11" i="165" s="1"/>
  <c r="J10" i="165"/>
  <c r="K10" i="165" s="1"/>
  <c r="J9" i="165"/>
  <c r="K9" i="165" s="1"/>
  <c r="J8" i="165"/>
  <c r="K8" i="165" s="1"/>
  <c r="J7" i="165"/>
  <c r="K7" i="165" s="1"/>
  <c r="J6" i="165"/>
  <c r="K6" i="165" s="1"/>
  <c r="J5" i="165"/>
  <c r="K5" i="165" s="1"/>
  <c r="J4" i="165"/>
  <c r="J39" i="164"/>
  <c r="K39" i="164" s="1"/>
  <c r="J38" i="164"/>
  <c r="J37" i="164"/>
  <c r="K37" i="164" s="1"/>
  <c r="J36" i="164"/>
  <c r="K36" i="164" s="1"/>
  <c r="J35" i="164"/>
  <c r="K35" i="164" s="1"/>
  <c r="J34" i="164"/>
  <c r="K34" i="164" s="1"/>
  <c r="J33" i="164"/>
  <c r="K33" i="164" s="1"/>
  <c r="J32" i="164"/>
  <c r="K32" i="164" s="1"/>
  <c r="J31" i="164"/>
  <c r="K31" i="164" s="1"/>
  <c r="J30" i="164"/>
  <c r="K30" i="164" s="1"/>
  <c r="J29" i="164"/>
  <c r="K29" i="164" s="1"/>
  <c r="J28" i="164"/>
  <c r="K28" i="164" s="1"/>
  <c r="J27" i="164"/>
  <c r="K27" i="164" s="1"/>
  <c r="J26" i="164"/>
  <c r="K26" i="164" s="1"/>
  <c r="J25" i="164"/>
  <c r="K25" i="164" s="1"/>
  <c r="J24" i="164"/>
  <c r="K24" i="164" s="1"/>
  <c r="J23" i="164"/>
  <c r="K23" i="164" s="1"/>
  <c r="J22" i="164"/>
  <c r="K22" i="164" s="1"/>
  <c r="J21" i="164"/>
  <c r="K21" i="164" s="1"/>
  <c r="J20" i="164"/>
  <c r="K20" i="164" s="1"/>
  <c r="J19" i="164"/>
  <c r="K19" i="164" s="1"/>
  <c r="J18" i="164"/>
  <c r="K18" i="164" s="1"/>
  <c r="J17" i="164"/>
  <c r="K17" i="164" s="1"/>
  <c r="J16" i="164"/>
  <c r="K16" i="164" s="1"/>
  <c r="J15" i="164"/>
  <c r="K15" i="164" s="1"/>
  <c r="J14" i="164"/>
  <c r="K14" i="164" s="1"/>
  <c r="J13" i="164"/>
  <c r="K13" i="164" s="1"/>
  <c r="J12" i="164"/>
  <c r="K12" i="164" s="1"/>
  <c r="J11" i="164"/>
  <c r="K11" i="164" s="1"/>
  <c r="J10" i="164"/>
  <c r="K10" i="164" s="1"/>
  <c r="J9" i="164"/>
  <c r="K9" i="164" s="1"/>
  <c r="J8" i="164"/>
  <c r="K8" i="164" s="1"/>
  <c r="J7" i="164"/>
  <c r="K7" i="164" s="1"/>
  <c r="J6" i="164"/>
  <c r="J5" i="164"/>
  <c r="K5" i="164" s="1"/>
  <c r="J4" i="164"/>
  <c r="J39" i="163"/>
  <c r="K39" i="163" s="1"/>
  <c r="J38" i="163"/>
  <c r="J37" i="163"/>
  <c r="K37" i="163" s="1"/>
  <c r="J36" i="163"/>
  <c r="K36" i="163" s="1"/>
  <c r="J35" i="163"/>
  <c r="K35" i="163" s="1"/>
  <c r="J34" i="163"/>
  <c r="K34" i="163" s="1"/>
  <c r="J33" i="163"/>
  <c r="K33" i="163" s="1"/>
  <c r="J32" i="163"/>
  <c r="K32" i="163" s="1"/>
  <c r="J31" i="163"/>
  <c r="K31" i="163" s="1"/>
  <c r="J30" i="163"/>
  <c r="K30" i="163" s="1"/>
  <c r="J29" i="163"/>
  <c r="K29" i="163" s="1"/>
  <c r="J28" i="163"/>
  <c r="K28" i="163" s="1"/>
  <c r="J27" i="163"/>
  <c r="K27" i="163" s="1"/>
  <c r="J26" i="163"/>
  <c r="K26" i="163" s="1"/>
  <c r="J25" i="163"/>
  <c r="K25" i="163" s="1"/>
  <c r="J24" i="163"/>
  <c r="K24" i="163" s="1"/>
  <c r="J23" i="163"/>
  <c r="K23" i="163" s="1"/>
  <c r="J22" i="163"/>
  <c r="K22" i="163" s="1"/>
  <c r="J21" i="163"/>
  <c r="K21" i="163" s="1"/>
  <c r="J20" i="163"/>
  <c r="K20" i="163" s="1"/>
  <c r="J19" i="163"/>
  <c r="K19" i="163" s="1"/>
  <c r="J18" i="163"/>
  <c r="K18" i="163" s="1"/>
  <c r="J17" i="163"/>
  <c r="K17" i="163" s="1"/>
  <c r="J16" i="163"/>
  <c r="K16" i="163" s="1"/>
  <c r="J15" i="163"/>
  <c r="K15" i="163" s="1"/>
  <c r="J14" i="163"/>
  <c r="K14" i="163" s="1"/>
  <c r="J13" i="163"/>
  <c r="K13" i="163" s="1"/>
  <c r="J12" i="163"/>
  <c r="K12" i="163" s="1"/>
  <c r="J11" i="163"/>
  <c r="K11" i="163" s="1"/>
  <c r="J10" i="163"/>
  <c r="K10" i="163" s="1"/>
  <c r="J9" i="163"/>
  <c r="K9" i="163" s="1"/>
  <c r="J8" i="163"/>
  <c r="K8" i="163" s="1"/>
  <c r="J7" i="163"/>
  <c r="K7" i="163" s="1"/>
  <c r="J6" i="163"/>
  <c r="K6" i="163" s="1"/>
  <c r="J5" i="163"/>
  <c r="K5" i="163" s="1"/>
  <c r="J4" i="163"/>
  <c r="M40" i="150"/>
  <c r="N40" i="150"/>
  <c r="O40" i="150"/>
  <c r="P40" i="150"/>
  <c r="Q40" i="150"/>
  <c r="R40" i="150"/>
  <c r="S40" i="150"/>
  <c r="T40" i="150"/>
  <c r="U40" i="150"/>
  <c r="V40" i="150"/>
  <c r="W40" i="150"/>
  <c r="X40" i="150"/>
  <c r="Y40" i="150"/>
  <c r="Z40" i="150"/>
  <c r="J8" i="150"/>
  <c r="K8" i="150" s="1"/>
  <c r="J38" i="150"/>
  <c r="L40" i="150"/>
  <c r="J12" i="150"/>
  <c r="J30" i="150"/>
  <c r="J39" i="150"/>
  <c r="J7" i="150"/>
  <c r="J9" i="150"/>
  <c r="J10" i="150"/>
  <c r="J40" i="150" s="1"/>
  <c r="J11" i="150"/>
  <c r="J13" i="150"/>
  <c r="J14" i="150"/>
  <c r="J15" i="150"/>
  <c r="J16" i="150"/>
  <c r="J17" i="150"/>
  <c r="J18" i="150"/>
  <c r="J19" i="150"/>
  <c r="J20" i="150"/>
  <c r="J21" i="150"/>
  <c r="J22" i="150"/>
  <c r="J23" i="150"/>
  <c r="J24" i="150"/>
  <c r="J25" i="150"/>
  <c r="J26" i="150"/>
  <c r="J27" i="150"/>
  <c r="J28" i="150"/>
  <c r="J29" i="150"/>
  <c r="J31" i="150"/>
  <c r="J32" i="150"/>
  <c r="J33" i="150"/>
  <c r="J34" i="150"/>
  <c r="J35" i="150"/>
  <c r="J36" i="150"/>
  <c r="J37" i="150"/>
  <c r="J4" i="150"/>
  <c r="K4" i="175" l="1"/>
  <c r="J40" i="175"/>
  <c r="K4" i="169"/>
  <c r="J40" i="169"/>
  <c r="K4" i="172"/>
  <c r="J40" i="172"/>
  <c r="K4" i="170"/>
  <c r="J40" i="170"/>
  <c r="K4" i="171"/>
  <c r="J40" i="171"/>
  <c r="K4" i="168"/>
  <c r="J40" i="168"/>
  <c r="K4" i="173"/>
  <c r="J40" i="173"/>
  <c r="K4" i="174"/>
  <c r="J40" i="174"/>
  <c r="K4" i="167"/>
  <c r="J40" i="167"/>
  <c r="K4" i="166"/>
  <c r="J40" i="166"/>
  <c r="K4" i="165"/>
  <c r="J40" i="165"/>
  <c r="K4" i="163"/>
  <c r="J40" i="163"/>
  <c r="K4" i="164"/>
  <c r="J40" i="164"/>
  <c r="AN24" i="162"/>
  <c r="AN39" i="162" s="1"/>
  <c r="K37" i="150"/>
  <c r="K34" i="150"/>
  <c r="K7" i="150"/>
  <c r="K35" i="150"/>
  <c r="K37" i="162"/>
  <c r="N37" i="162" s="1"/>
  <c r="K39" i="150"/>
  <c r="K7" i="162"/>
  <c r="L7" i="162" s="1"/>
  <c r="K36" i="150"/>
  <c r="K11" i="162"/>
  <c r="N11" i="162" s="1"/>
  <c r="K12" i="150"/>
  <c r="K33" i="150"/>
  <c r="K32" i="162"/>
  <c r="K26" i="150"/>
  <c r="K25" i="162"/>
  <c r="K20" i="150"/>
  <c r="K19" i="162"/>
  <c r="K14" i="150"/>
  <c r="K13" i="162"/>
  <c r="K24" i="150"/>
  <c r="K23" i="162"/>
  <c r="K11" i="150"/>
  <c r="K10" i="162"/>
  <c r="K19" i="150"/>
  <c r="K18" i="162"/>
  <c r="K30" i="150"/>
  <c r="K29" i="162"/>
  <c r="K32" i="150"/>
  <c r="K31" i="162"/>
  <c r="K25" i="150"/>
  <c r="K24" i="162"/>
  <c r="K13" i="150"/>
  <c r="K12" i="162"/>
  <c r="K31" i="150"/>
  <c r="K30" i="162"/>
  <c r="K18" i="150"/>
  <c r="K17" i="162"/>
  <c r="K29" i="150"/>
  <c r="K28" i="162"/>
  <c r="K23" i="150"/>
  <c r="K22" i="162"/>
  <c r="K28" i="150"/>
  <c r="K27" i="162"/>
  <c r="K22" i="150"/>
  <c r="K21" i="162"/>
  <c r="K16" i="150"/>
  <c r="K15" i="162"/>
  <c r="K9" i="150"/>
  <c r="K8" i="162"/>
  <c r="K17" i="150"/>
  <c r="K16" i="162"/>
  <c r="K27" i="150"/>
  <c r="K26" i="162"/>
  <c r="K21" i="150"/>
  <c r="K20" i="162"/>
  <c r="K15" i="150"/>
  <c r="K14" i="162"/>
  <c r="K10" i="150"/>
  <c r="K9" i="162"/>
  <c r="K37" i="171"/>
  <c r="K36" i="162"/>
  <c r="K36" i="171"/>
  <c r="K35" i="162"/>
  <c r="K35" i="171"/>
  <c r="K34" i="162"/>
  <c r="K34" i="171"/>
  <c r="K33" i="162"/>
  <c r="K39" i="165"/>
  <c r="K38" i="162"/>
  <c r="K6" i="164"/>
  <c r="K7" i="173"/>
  <c r="K6" i="162"/>
  <c r="N6" i="162" s="1"/>
  <c r="K5" i="175"/>
  <c r="K3" i="162"/>
  <c r="N3" i="162" s="1"/>
  <c r="L37" i="162" l="1"/>
  <c r="N7" i="162"/>
  <c r="L11" i="162"/>
  <c r="N29" i="162"/>
  <c r="L29" i="162"/>
  <c r="N23" i="162"/>
  <c r="L23" i="162"/>
  <c r="N19" i="162"/>
  <c r="L19" i="162"/>
  <c r="N20" i="162"/>
  <c r="L20" i="162"/>
  <c r="L8" i="162"/>
  <c r="N8" i="162"/>
  <c r="N27" i="162"/>
  <c r="L27" i="162"/>
  <c r="N17" i="162"/>
  <c r="L17" i="162"/>
  <c r="N24" i="162"/>
  <c r="L24" i="162"/>
  <c r="N18" i="162"/>
  <c r="L18" i="162"/>
  <c r="N25" i="162"/>
  <c r="L25" i="162"/>
  <c r="N26" i="162"/>
  <c r="L26" i="162"/>
  <c r="N22" i="162"/>
  <c r="L22" i="162"/>
  <c r="N30" i="162"/>
  <c r="L30" i="162"/>
  <c r="N31" i="162"/>
  <c r="L31" i="162"/>
  <c r="N15" i="162"/>
  <c r="L15" i="162"/>
  <c r="N10" i="162"/>
  <c r="L10" i="162"/>
  <c r="N13" i="162"/>
  <c r="L13" i="162"/>
  <c r="N14" i="162"/>
  <c r="L14" i="162"/>
  <c r="N16" i="162"/>
  <c r="L16" i="162"/>
  <c r="N21" i="162"/>
  <c r="L21" i="162"/>
  <c r="N28" i="162"/>
  <c r="L28" i="162"/>
  <c r="N12" i="162"/>
  <c r="L12" i="162"/>
  <c r="N32" i="162"/>
  <c r="L32" i="162"/>
  <c r="L9" i="162"/>
  <c r="AF9" i="162" s="1"/>
  <c r="AF39" i="162" s="1"/>
  <c r="N9" i="162"/>
  <c r="N36" i="162"/>
  <c r="L36" i="162"/>
  <c r="N35" i="162"/>
  <c r="L35" i="162"/>
  <c r="N34" i="162"/>
  <c r="L34" i="162"/>
  <c r="N33" i="162"/>
  <c r="L33" i="162"/>
  <c r="X33" i="162" s="1"/>
  <c r="X39" i="162" s="1"/>
  <c r="N38" i="162"/>
  <c r="L38" i="162"/>
  <c r="L6" i="162"/>
  <c r="M3" i="162"/>
  <c r="M4" i="162"/>
  <c r="M5" i="162"/>
  <c r="J6" i="150"/>
  <c r="J5" i="150"/>
  <c r="K4" i="150"/>
  <c r="AB38" i="162" l="1"/>
  <c r="T38" i="162"/>
  <c r="K6" i="150"/>
  <c r="K5" i="162"/>
  <c r="N5" i="162" s="1"/>
  <c r="K5" i="150"/>
  <c r="K4" i="162"/>
  <c r="N4" i="162" s="1"/>
  <c r="M39" i="162"/>
  <c r="B42" i="162"/>
  <c r="AL6" i="162" l="1"/>
  <c r="V38" i="162"/>
  <c r="D45" i="162"/>
  <c r="R40" i="162"/>
  <c r="R6" i="162"/>
  <c r="AP24" i="162"/>
  <c r="AB39" i="162"/>
  <c r="T39" i="162"/>
  <c r="AD38" i="162"/>
  <c r="AH9" i="162"/>
  <c r="Z33" i="162"/>
  <c r="N39" i="162"/>
  <c r="D46" i="162" s="1"/>
  <c r="L5" i="162"/>
  <c r="AD39" i="162" l="1"/>
  <c r="V39" i="162"/>
  <c r="Z39" i="162" s="1"/>
  <c r="R41" i="162"/>
  <c r="V40" i="162"/>
  <c r="AH39" i="162"/>
  <c r="AL39" i="162" s="1"/>
  <c r="AP39" i="162" s="1"/>
  <c r="D47" i="162"/>
  <c r="D48" i="162"/>
  <c r="E45" i="162"/>
  <c r="L3" i="162"/>
  <c r="L4" i="162"/>
  <c r="V41" i="162" l="1"/>
  <c r="Z40" i="162"/>
  <c r="L39" i="162"/>
  <c r="AD40" i="162" l="1"/>
  <c r="Z41" i="162"/>
  <c r="AH40" i="162" l="1"/>
  <c r="AD41" i="162"/>
  <c r="AL40" i="162" l="1"/>
  <c r="AH41" i="162"/>
  <c r="AL41" i="162" l="1"/>
  <c r="AP40" i="162"/>
  <c r="AP41" i="16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  <author>LETICIA - SEGECON FPOLIS</author>
    <author>LETICIA KOSLOWSKY MEES MATTOS</author>
  </authors>
  <commentList>
    <comment ref="I4" authorId="0" shapeId="0" xr:uid="{D500CCC0-2C22-4019-BC0A-1C2D5885B3AE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16/09/2024: CEDIDO AO CAV: 04.</t>
        </r>
      </text>
    </comment>
    <comment ref="I5" authorId="1" shapeId="0" xr:uid="{762686B8-515C-463C-A259-274CA734CA19}">
      <text>
        <r>
          <rPr>
            <b/>
            <sz val="9"/>
            <color indexed="81"/>
            <rFont val="Segoe UI"/>
            <family val="2"/>
          </rPr>
          <t>LETICIA - SEGECON FPOLIS:</t>
        </r>
        <r>
          <rPr>
            <sz val="9"/>
            <color indexed="81"/>
            <rFont val="Segoe UI"/>
            <family val="2"/>
          </rPr>
          <t xml:space="preserve">
10/05/2024: CEDIDO AO CERES: 03.
27/06/2024: CEDIDO AO CERES: 04.
16/09/2024: CEDIDO AO CAV: 06.
17/09/202415: CEDIDO AO CERES: 03.</t>
        </r>
      </text>
    </comment>
    <comment ref="I9" authorId="2" shapeId="0" xr:uid="{5770E538-217E-4B2D-8F30-7579E2ED316D}">
      <text>
        <r>
          <rPr>
            <b/>
            <sz val="10"/>
            <color indexed="81"/>
            <rFont val="Segoe UI"/>
            <family val="2"/>
          </rPr>
          <t>LETICIA - SEGECON/FPOLIS:</t>
        </r>
        <r>
          <rPr>
            <sz val="10"/>
            <color indexed="81"/>
            <rFont val="Segoe UI"/>
            <family val="2"/>
          </rPr>
          <t xml:space="preserve">
19/08/2024: CEDIDO AO CESFI: 20.
16/09/2024: CEDIDO AO CAV: 09.</t>
        </r>
      </text>
    </comment>
    <comment ref="I10" authorId="0" shapeId="0" xr:uid="{C74F2A1B-4833-4B6A-8FDA-58C7CC55125A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20/09/2024: CEDIDO AO CEO: 03.
23/09/2024: RECEBIDO DO CESMO: 03.</t>
        </r>
      </text>
    </comment>
    <comment ref="I11" authorId="0" shapeId="0" xr:uid="{28E332ED-03C2-4B36-BE8B-010D30C19BBE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16/09/2024: CEDIDO AO CAV: : 04.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- SEGECON FPOLIS</author>
  </authors>
  <commentList>
    <comment ref="F3" authorId="0" shapeId="0" xr:uid="{32558F43-79B0-41D3-8B4C-D32741E390D9}">
      <text>
        <r>
          <rPr>
            <b/>
            <sz val="9"/>
            <color indexed="81"/>
            <rFont val="Segoe UI"/>
            <family val="2"/>
          </rPr>
          <t>LETICIA - SEGECON: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u/>
            <sz val="9"/>
            <color indexed="81"/>
            <rFont val="Segoe UI"/>
            <family val="2"/>
          </rPr>
          <t>CUIDAR</t>
        </r>
        <r>
          <rPr>
            <sz val="9"/>
            <color indexed="81"/>
            <rFont val="Segoe UI"/>
            <family val="2"/>
          </rPr>
          <t xml:space="preserve"> -</t>
        </r>
        <r>
          <rPr>
            <b/>
            <sz val="9"/>
            <color indexed="81"/>
            <rFont val="Segoe UI"/>
            <family val="2"/>
          </rPr>
          <t xml:space="preserve"> MÁXIMO</t>
        </r>
        <r>
          <rPr>
            <sz val="9"/>
            <color indexed="81"/>
            <rFont val="Segoe UI"/>
            <family val="2"/>
          </rPr>
          <t xml:space="preserve"> </t>
        </r>
        <r>
          <rPr>
            <b/>
            <sz val="9"/>
            <color indexed="81"/>
            <rFont val="Segoe UI"/>
            <family val="2"/>
          </rPr>
          <t>50%</t>
        </r>
        <r>
          <rPr>
            <sz val="9"/>
            <color indexed="81"/>
            <rFont val="Segoe UI"/>
            <family val="2"/>
          </rPr>
          <t xml:space="preserve"> </t>
        </r>
        <r>
          <rPr>
            <u/>
            <sz val="9"/>
            <color indexed="81"/>
            <rFont val="Segoe UI"/>
            <family val="2"/>
          </rPr>
          <t>POR ÓRGÃO</t>
        </r>
        <r>
          <rPr>
            <sz val="9"/>
            <color indexed="81"/>
            <rFont val="Segoe UI"/>
            <family val="2"/>
          </rPr>
          <t>!!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I19" authorId="0" shapeId="0" xr:uid="{722A66C4-CA3D-45CD-8948-6B05100B03D0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19/09/2024: RECEBIDO DO CCT: 01.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I5" authorId="0" shapeId="0" xr:uid="{52F3B4F3-8A01-4546-B811-FF0E03700A8D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16/09/2024: CEDIDO AO CAV: 19.</t>
        </r>
      </text>
    </comment>
    <comment ref="I19" authorId="0" shapeId="0" xr:uid="{227B33C1-363C-4F84-B262-18DAF013CA97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16/09/2024: CEDIDO AO CAV: 01.
20/09/2024: CEDIDO AO CEART: 01.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I4" authorId="0" shapeId="0" xr:uid="{2E55273A-F2D8-4B68-A372-79B8B194C10A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16/09/2024: RECEBIDO DA REITORIA: 04.</t>
        </r>
      </text>
    </comment>
    <comment ref="I5" authorId="0" shapeId="0" xr:uid="{90E8A494-FEC4-4CD4-A55D-3D241BA4E34E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16/09/2024: RECEBIDO DA REITORIA: 06.
16/09/2024: RECEBIDO DO CCT: 19.</t>
        </r>
      </text>
    </comment>
    <comment ref="I9" authorId="0" shapeId="0" xr:uid="{050D9FA3-B37D-46A2-80E5-4E6A7D76F0E3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16/09/2024: RECEBIDO DA REITORIA: 09.</t>
        </r>
      </text>
    </comment>
    <comment ref="J10" authorId="0" shapeId="0" xr:uid="{84B7F467-C9AE-4B62-BBDD-4D42800B0882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20/09/2024: ADITIVO DE 07 UNIDADES.</t>
        </r>
      </text>
    </comment>
    <comment ref="I11" authorId="0" shapeId="0" xr:uid="{877618AC-C1B9-48D5-90EA-A6AFED6448A2}">
      <text>
        <r>
          <rPr>
            <b/>
            <sz val="10"/>
            <color indexed="81"/>
            <rFont val="Segoe UI"/>
            <family val="2"/>
          </rPr>
          <t xml:space="preserve">LETÍCIA-SEGECON/FPOLIS:
</t>
        </r>
        <r>
          <rPr>
            <sz val="10"/>
            <color indexed="81"/>
            <rFont val="Segoe UI"/>
            <family val="2"/>
          </rPr>
          <t>16/09/2024: RECEBIDO DA REITORIA: 04.</t>
        </r>
      </text>
    </comment>
    <comment ref="I19" authorId="0" shapeId="0" xr:uid="{862D6AB3-6110-4BC6-9C41-BAA808BE94C3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16/09/2024: RECEBIDO DO CCT: 01.</t>
        </r>
      </text>
    </comment>
    <comment ref="J39" authorId="0" shapeId="0" xr:uid="{368E44E9-2107-425F-BC1E-9E7BB463C4EF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20/09/2024: ADITIVO DE 02 UNIDADES.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I25" authorId="0" shapeId="0" xr:uid="{EE4FA553-235D-400D-9AB7-2B052E7DA419}">
      <text>
        <r>
          <rPr>
            <b/>
            <sz val="10"/>
            <color indexed="81"/>
            <rFont val="Segoe UI"/>
            <family val="2"/>
          </rPr>
          <t>LETÍCIA-SEGECON/FPOLIS</t>
        </r>
        <r>
          <rPr>
            <sz val="10"/>
            <color indexed="81"/>
            <rFont val="Segoe UI"/>
            <family val="2"/>
          </rPr>
          <t xml:space="preserve">:
20/09/2024: CEDIDO AO CEAD: 1
CEDIDO AO CAV: 2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I10" authorId="0" shapeId="0" xr:uid="{94086F67-5AE4-4DAF-87FF-1124FA8080C6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20/09/2024: RECEBIDO DA REITORIA: 03</t>
        </r>
      </text>
    </comment>
    <comment ref="J39" authorId="0" shapeId="0" xr:uid="{15962766-3CAB-4729-B90C-D4F6B1CE44D5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20/09/2024: ADITIVO DE 01 UNIDADE.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KOSLOWSKY MEES MATTOS</author>
  </authors>
  <commentList>
    <comment ref="I9" authorId="0" shapeId="0" xr:uid="{061D9480-51C9-4F8F-9CBD-140DFB84A2B0}">
      <text>
        <r>
          <rPr>
            <b/>
            <sz val="10"/>
            <color indexed="81"/>
            <rFont val="Segoe UI"/>
            <family val="2"/>
          </rPr>
          <t>LETICIA-SEGECON/FPOLIS:</t>
        </r>
        <r>
          <rPr>
            <sz val="10"/>
            <color indexed="81"/>
            <rFont val="Segoe UI"/>
            <family val="2"/>
          </rPr>
          <t xml:space="preserve">
19/08/2024: RECEBIDO DA REITORIA: 20.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- SEGECON FPOLIS</author>
  </authors>
  <commentList>
    <comment ref="I5" authorId="0" shapeId="0" xr:uid="{3761302D-AAB5-4BD1-89A1-164F7F27B31B}">
      <text>
        <r>
          <rPr>
            <b/>
            <sz val="9"/>
            <color indexed="81"/>
            <rFont val="Segoe UI"/>
            <family val="2"/>
          </rPr>
          <t>LETICIA - SEGECON FPOLIS:</t>
        </r>
        <r>
          <rPr>
            <sz val="9"/>
            <color indexed="81"/>
            <rFont val="Segoe UI"/>
            <family val="2"/>
          </rPr>
          <t xml:space="preserve">
10/05/2024: RECEBIDO DA REITORIA: 03.
27/06/2024: RECEBIDO DA REITORIA: 04.
17/09/2024: RECEBIDO DA REITORIA: 03.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- SEGECON FPOLIS</author>
    <author>LETÍCIA-SEGECON/FPOLIS</author>
  </authors>
  <commentList>
    <comment ref="I7" authorId="0" shapeId="0" xr:uid="{51BA6F97-FBF2-4785-971F-D05D09A97804}">
      <text>
        <r>
          <rPr>
            <b/>
            <sz val="9"/>
            <color indexed="81"/>
            <rFont val="Segoe UI"/>
            <family val="2"/>
          </rPr>
          <t>LETICIA - SEGECON FPOLIS:</t>
        </r>
        <r>
          <rPr>
            <sz val="9"/>
            <color indexed="81"/>
            <rFont val="Segoe UI"/>
            <family val="2"/>
          </rPr>
          <t xml:space="preserve">
21/06/2024: ADITIVO: + 12 UND.</t>
        </r>
      </text>
    </comment>
    <comment ref="J7" authorId="1" shapeId="0" xr:uid="{94758937-1FC0-48BF-B4C6-86D2067A261F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20/09/2024: ADITIVO DE 12 UNIDADES.</t>
        </r>
      </text>
    </comment>
    <comment ref="I10" authorId="1" shapeId="0" xr:uid="{DB2A4530-69D1-4798-84E1-5CEDC94AB961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23/09/2024: CEDIDO À REITORIA: 03.</t>
        </r>
      </text>
    </comment>
  </commentList>
</comments>
</file>

<file path=xl/sharedStrings.xml><?xml version="1.0" encoding="utf-8"?>
<sst xmlns="http://schemas.openxmlformats.org/spreadsheetml/2006/main" count="3719" uniqueCount="315">
  <si>
    <t>Saldo / Automático</t>
  </si>
  <si>
    <t>...../...../......</t>
  </si>
  <si>
    <t>ALERTA</t>
  </si>
  <si>
    <t>Item</t>
  </si>
  <si>
    <t>Qtde Registrada</t>
  </si>
  <si>
    <t>Quantidade Utilizada</t>
  </si>
  <si>
    <t>SALDO</t>
  </si>
  <si>
    <t>Valor Total Registrado</t>
  </si>
  <si>
    <t>Valor Total Utilizado</t>
  </si>
  <si>
    <t>Valor Utilizado</t>
  </si>
  <si>
    <t>% Aditivos</t>
  </si>
  <si>
    <t>% Utilizado</t>
  </si>
  <si>
    <t>Especificação</t>
  </si>
  <si>
    <t>Grupo-Classe</t>
  </si>
  <si>
    <t>Código NUC</t>
  </si>
  <si>
    <t>Empresa</t>
  </si>
  <si>
    <t>Preço  Unitário</t>
  </si>
  <si>
    <t xml:space="preserve">Valor Total da Ata </t>
  </si>
  <si>
    <t>13-01</t>
  </si>
  <si>
    <t>Detalhamento</t>
  </si>
  <si>
    <t>449052.35</t>
  </si>
  <si>
    <t>449052 35</t>
  </si>
  <si>
    <t>00472 3 349</t>
  </si>
  <si>
    <t>04181 5 055</t>
  </si>
  <si>
    <t xml:space="preserve">13 01 </t>
  </si>
  <si>
    <t>PROCESSO: PE 1749/2023/UDESC</t>
  </si>
  <si>
    <r>
      <t xml:space="preserve">VIGÊNCIA DA ATA: 06/03/2024 </t>
    </r>
    <r>
      <rPr>
        <b/>
        <sz val="11"/>
        <rFont val="Calibri"/>
        <family val="2"/>
        <scheme val="minor"/>
      </rPr>
      <t>até 06/03/2025</t>
    </r>
  </si>
  <si>
    <t>Marca /Modelo</t>
  </si>
  <si>
    <t xml:space="preserve"> AF nº  xxxx/2024 Qtde.</t>
  </si>
  <si>
    <t>LENOVO TECNOLOGIA (BRASIL) LIMITADA, CNPJ 07.275.920/0001-61</t>
  </si>
  <si>
    <t>Microcomputador Básico Completo</t>
  </si>
  <si>
    <t>LENOVO / THINKCENTRE M75S</t>
  </si>
  <si>
    <t>00472-3-320</t>
  </si>
  <si>
    <t>Microcomputador Avançado Completo</t>
  </si>
  <si>
    <t>LENOVO / THINKCENTRE M90S</t>
  </si>
  <si>
    <t>00472-3-321</t>
  </si>
  <si>
    <t>MICROTECNICA INFORMATICA LTDA, CNPJ 01.590.728/0009-30</t>
  </si>
  <si>
    <t>Notebook Básico</t>
  </si>
  <si>
    <t>LENOVO / K14 GEN1 - Procedência Nacional.</t>
  </si>
  <si>
    <t>04181-5-035</t>
  </si>
  <si>
    <t>ATHENAS AUTOMACAO LTDA, CNPJ 01.425.676/0003-51</t>
  </si>
  <si>
    <t>Notebook Avançado</t>
  </si>
  <si>
    <t xml:space="preserve">Lenovo / ThinkPad E14 Gen5 AMD </t>
  </si>
  <si>
    <t>04181-5-055</t>
  </si>
  <si>
    <t>DATEN TECNOLOGIA LTDA, CNPJ 04.602.789/0001-01</t>
  </si>
  <si>
    <t>Monitor 23,8''</t>
  </si>
  <si>
    <t>DATEN / DM238</t>
  </si>
  <si>
    <t>13 04</t>
  </si>
  <si>
    <t xml:space="preserve">12527 0 001 </t>
  </si>
  <si>
    <t>REPREMIG REPRESENTAÇÃO E COMERCIO DE MINAS GERAIS LTDA, CNPJ 65.149.197/0002-51</t>
  </si>
  <si>
    <t>Monitor 27''</t>
  </si>
  <si>
    <t>AOC / 27P2Q</t>
  </si>
  <si>
    <t xml:space="preserve">13 04 </t>
  </si>
  <si>
    <t>12527 0 002</t>
  </si>
  <si>
    <t>Dock para Notebook</t>
  </si>
  <si>
    <t>Lenovo / ThinkPad Universal USB-C Dock – 40AY0090</t>
  </si>
  <si>
    <t xml:space="preserve">13 05 </t>
  </si>
  <si>
    <t>12085 5 001</t>
  </si>
  <si>
    <t>MWV WEB SITE COMÉRCIO DE PRODUTOS ELETROELETRÔNICOS LTDA ME, CNPJ 10.513.136/0001-59</t>
  </si>
  <si>
    <t>Mesa Digitalizadora (BC)</t>
  </si>
  <si>
    <t>Wacom Cintiq 16 Pen DTK1660K0A1</t>
  </si>
  <si>
    <t>13 01</t>
  </si>
  <si>
    <t>00464 2 001</t>
  </si>
  <si>
    <t>KLEBER MACHADO &amp; CIA LTDA, CNPJ 11.118.645/0001-40</t>
  </si>
  <si>
    <t>Monitor 4K 27'' (CEART)</t>
  </si>
  <si>
    <t>DELL / PQ2723QE</t>
  </si>
  <si>
    <t>3D CRIAR CONSULTORIA E COMERCIO DE SOLUÇÕES DIGITAIS LTDA, CNPJ 08.068.098/0001-20</t>
  </si>
  <si>
    <t>Impressora 3D Multifuncional ((CEART)</t>
  </si>
  <si>
    <t>SNAPMAKER / 	ARTISAN 3 EM 1 COM GABINETE</t>
  </si>
  <si>
    <t>00471 5 224</t>
  </si>
  <si>
    <t>Impressora 3D Resina (CEART)</t>
  </si>
  <si>
    <t>FORMLABS / FORM 3 + COMPLETA</t>
  </si>
  <si>
    <t>MASTERBIDS SUPORTE EM INFORMATICA LTDA, CNPJ 52.017.064/0001-07</t>
  </si>
  <si>
    <t>Mesa Digitalizadora (CEART)</t>
  </si>
  <si>
    <t>WACOM / Intuos PRO</t>
  </si>
  <si>
    <t>COMP1 INFORMÁTICA LTDA, CNPJ 17.299.299/0001-20</t>
  </si>
  <si>
    <t>Microcomputador Avançado (CAV)</t>
  </si>
  <si>
    <t>Comp4 + AOC / Cougar Plus + 27G2/BK</t>
  </si>
  <si>
    <t>Microcomputador Gamer (CCT)</t>
  </si>
  <si>
    <t>DELL / 	ALIENWARE AURORA R15</t>
  </si>
  <si>
    <t xml:space="preserve">ATHENAS AUTOMACAO LTDA, CNPJ 01.425.676/0003-51
</t>
  </si>
  <si>
    <t>Estação de Trabalho "WorkStation" (CCT)</t>
  </si>
  <si>
    <t>Lenovo / ThinkStation P3TW</t>
  </si>
  <si>
    <t>Carro de Armazenamento de Notebooks (CEAVI)</t>
  </si>
  <si>
    <t>TES/GUARDIAN K4-24H</t>
  </si>
  <si>
    <t>6490-4-085</t>
  </si>
  <si>
    <t>Lousa Interativa Digital (CEAVI)</t>
  </si>
  <si>
    <t>LG / Interativa 86" Ultra HD 86TR3DJ-B.AUWQ</t>
  </si>
  <si>
    <t>10408 6 003</t>
  </si>
  <si>
    <t>Mini Computador (CEAVI)</t>
  </si>
  <si>
    <t>APPLE / MACMINI M2</t>
  </si>
  <si>
    <t>06490 4 081</t>
  </si>
  <si>
    <t>Notebook (CEAVI)</t>
  </si>
  <si>
    <t>APPLE / MACCBOOK AIR 2023</t>
  </si>
  <si>
    <t>Mesa Digitalizadora (CEAVI)</t>
  </si>
  <si>
    <t>WACOM / ONE SMALL</t>
  </si>
  <si>
    <t>Scanner 3D (CEAVI)</t>
  </si>
  <si>
    <t>Creality / CR-SCAN LIZARD PREMIUM</t>
  </si>
  <si>
    <t>00468 5 034</t>
  </si>
  <si>
    <t>YNOV DISTRIBUICAO DE PRODUTOS LTDA ME, CNPJ 38.903.127/0001-93</t>
  </si>
  <si>
    <t>Impressora 3D (CEAVI)</t>
  </si>
  <si>
    <t>Creality</t>
  </si>
  <si>
    <t>Impressora 3D II (CEAVI)</t>
  </si>
  <si>
    <t>CREALITY / CR-6 SE</t>
  </si>
  <si>
    <t>Notebook (CEPLAN)</t>
  </si>
  <si>
    <t xml:space="preserve">DELL / G15 </t>
  </si>
  <si>
    <t>Raspberry PI 3 Model B</t>
  </si>
  <si>
    <t>RASPBERRY / PI 3 MODEL B</t>
  </si>
  <si>
    <t xml:space="preserve">7622 8 003 </t>
  </si>
  <si>
    <t>449052.28</t>
  </si>
  <si>
    <t>VLXCOMP COMERCIO ELETRO ELETRONICO E EPI, CNPJ 36.165.807/0001-21</t>
  </si>
  <si>
    <t>NodeMCU ESP32 Wifi+Bluetooth (CEPLAN)</t>
  </si>
  <si>
    <t>IMPORTADO / NODEMCU ESP32</t>
  </si>
  <si>
    <t>7622 8 003</t>
  </si>
  <si>
    <t>J&amp;A SOLUÇOES, CNPJ 24.608.949/0002-18</t>
  </si>
  <si>
    <t>ESP32 Wifi+Bluetooth+CAM (CEPLAN)</t>
  </si>
  <si>
    <t>BDA / ESP32 Wifi+Bluetooth+CAM</t>
  </si>
  <si>
    <t>PROINFO INFORMATICA E TECNOLOGIA LTDA, CNPJ 49.351.310/0001-40</t>
  </si>
  <si>
    <t>Monitor 34'' (CERES)</t>
  </si>
  <si>
    <t>DELL / U3423WE</t>
  </si>
  <si>
    <t>12527 0 006</t>
  </si>
  <si>
    <t>Monitor 38'' (CERES)</t>
  </si>
  <si>
    <t>DELL / U3824DW</t>
  </si>
  <si>
    <t>PRODATAINFO INFORMATICA LTDA, CNPJ 26.572.299/0001-42</t>
  </si>
  <si>
    <t>Notebook WorkStation – GPU Ultraperformance (CERES)</t>
  </si>
  <si>
    <t>DELL / M16 R1</t>
  </si>
  <si>
    <t xml:space="preserve">Ultrabook WorkStation (CERES) </t>
  </si>
  <si>
    <t>DELL / XPS 13</t>
  </si>
  <si>
    <t>Microcomputador Avançado (CEART)</t>
  </si>
  <si>
    <t>DELL / T3660</t>
  </si>
  <si>
    <t>OBJETO: AQUISIÇÃO DE EQUIPAMENTOS DE INFORMÁTICA PARA A UDESC</t>
  </si>
  <si>
    <t>FRACASSADO</t>
  </si>
  <si>
    <t>CENTRO PARTICIPANTE: ESAG</t>
  </si>
  <si>
    <t>CENTRO PARTICIPANTE: CEAD</t>
  </si>
  <si>
    <t>CENTRO PARTICIPANTE: CEART</t>
  </si>
  <si>
    <t>CENTRO PARTICIPANTE: FAED</t>
  </si>
  <si>
    <t>CENTRO PARTICIPANTE: CEFID</t>
  </si>
  <si>
    <t>CENTRO PARTICIPANTE: CCT</t>
  </si>
  <si>
    <t>CENTRO PARTICIPANTE: CAV</t>
  </si>
  <si>
    <t>CENTRO PARTICIPANTE: CEAVI</t>
  </si>
  <si>
    <t>CENTRO PARTICIPANTE: CEPLAN</t>
  </si>
  <si>
    <t>CENTRO PARTICIPANTE: CEO</t>
  </si>
  <si>
    <t>CENTRO PARTICIPANTE: CESFI</t>
  </si>
  <si>
    <t>CENTRO PARTICIPANTE: CERES</t>
  </si>
  <si>
    <t>CENTRO PARTICIPANTE: CESMO</t>
  </si>
  <si>
    <t>CENTRO PARTICIPANTE: REITORIA/SETIC</t>
  </si>
  <si>
    <t>AF nº 488/2024 Qtde.</t>
  </si>
  <si>
    <t>AF nº 489/2024 Qtde.</t>
  </si>
  <si>
    <r>
      <rPr>
        <b/>
        <sz val="11"/>
        <rFont val="Calibri"/>
        <family val="2"/>
        <scheme val="minor"/>
      </rPr>
      <t>Qtde Registrada</t>
    </r>
    <r>
      <rPr>
        <sz val="11"/>
        <rFont val="Calibri"/>
        <family val="2"/>
        <scheme val="minor"/>
      </rPr>
      <t xml:space="preserve"> UDESC</t>
    </r>
  </si>
  <si>
    <r>
      <rPr>
        <b/>
        <sz val="12"/>
        <rFont val="Calibri"/>
        <family val="2"/>
        <scheme val="minor"/>
      </rPr>
      <t>Saldo</t>
    </r>
    <r>
      <rPr>
        <sz val="12"/>
        <rFont val="Calibri"/>
        <family val="2"/>
        <scheme val="minor"/>
      </rPr>
      <t xml:space="preserve"> para CARONA</t>
    </r>
  </si>
  <si>
    <t>Valor Unitário (R$)</t>
  </si>
  <si>
    <r>
      <t xml:space="preserve">Órgão: </t>
    </r>
    <r>
      <rPr>
        <b/>
        <sz val="11"/>
        <rFont val="Calibri"/>
        <family val="2"/>
        <scheme val="minor"/>
      </rPr>
      <t>XXXXX</t>
    </r>
    <r>
      <rPr>
        <sz val="11"/>
        <rFont val="Calibri"/>
        <family val="2"/>
        <scheme val="minor"/>
      </rPr>
      <t xml:space="preserve"> - </t>
    </r>
    <r>
      <rPr>
        <u/>
        <sz val="11"/>
        <rFont val="Calibri"/>
        <family val="2"/>
        <scheme val="minor"/>
      </rPr>
      <t>Quantidade cedida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por Órgão</t>
    </r>
  </si>
  <si>
    <t>SGPe (ÓRGÃO) XXX/2024</t>
  </si>
  <si>
    <t>SGPe UDESC 11567/2024</t>
  </si>
  <si>
    <t>Valor cedido para carona</t>
  </si>
  <si>
    <t>% cedido para carona</t>
  </si>
  <si>
    <t>SGPe UDESC 14836/2024</t>
  </si>
  <si>
    <t>SGPe UDESC 14867/2024</t>
  </si>
  <si>
    <r>
      <t xml:space="preserve">Órgão: </t>
    </r>
    <r>
      <rPr>
        <b/>
        <sz val="11"/>
        <rFont val="Calibri"/>
        <family val="2"/>
        <scheme val="minor"/>
      </rPr>
      <t>TCE/RS</t>
    </r>
    <r>
      <rPr>
        <sz val="11"/>
        <rFont val="Calibri"/>
        <family val="2"/>
        <scheme val="minor"/>
      </rPr>
      <t xml:space="preserve"> - </t>
    </r>
    <r>
      <rPr>
        <u/>
        <sz val="11"/>
        <rFont val="Calibri"/>
        <family val="2"/>
        <scheme val="minor"/>
      </rPr>
      <t>Quantidade cedida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por Órgão</t>
    </r>
  </si>
  <si>
    <t>AF nº 930/2024 Qtde.</t>
  </si>
  <si>
    <t>%  1º TA ATHENAS</t>
  </si>
  <si>
    <t>VALOR  1º TA ATHENAS</t>
  </si>
  <si>
    <r>
      <t xml:space="preserve">Órgão: </t>
    </r>
    <r>
      <rPr>
        <b/>
        <sz val="11"/>
        <rFont val="Calibri"/>
        <family val="2"/>
        <scheme val="minor"/>
      </rPr>
      <t>IPREV/SC</t>
    </r>
    <r>
      <rPr>
        <sz val="11"/>
        <rFont val="Calibri"/>
        <family val="2"/>
        <scheme val="minor"/>
      </rPr>
      <t xml:space="preserve"> - </t>
    </r>
    <r>
      <rPr>
        <u/>
        <sz val="11"/>
        <rFont val="Calibri"/>
        <family val="2"/>
        <scheme val="minor"/>
      </rPr>
      <t>Quantidade cedida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por Órgão</t>
    </r>
  </si>
  <si>
    <r>
      <t>PROCESSO: PE 1749/2023/UDESC - (</t>
    </r>
    <r>
      <rPr>
        <b/>
        <sz val="11"/>
        <rFont val="Calibri"/>
        <family val="2"/>
        <scheme val="minor"/>
      </rPr>
      <t>SGPE ORIGINAL: 45161/2023)</t>
    </r>
  </si>
  <si>
    <t>SGPe UDESC 24237/2024</t>
  </si>
  <si>
    <t>ADITIVO:</t>
  </si>
  <si>
    <t>% DO TOTAL DA ARP:</t>
  </si>
  <si>
    <r>
      <t xml:space="preserve">Valor Total da Ata </t>
    </r>
    <r>
      <rPr>
        <b/>
        <sz val="11"/>
        <rFont val="Calibri"/>
        <family val="2"/>
        <scheme val="minor"/>
      </rPr>
      <t>(com aditivo)</t>
    </r>
  </si>
  <si>
    <t>Qtde 1º TA ATHENAS (CESMO)</t>
  </si>
  <si>
    <t>SGPe  IPREV 3503/2024</t>
  </si>
  <si>
    <r>
      <t xml:space="preserve">Órgão: </t>
    </r>
    <r>
      <rPr>
        <b/>
        <sz val="11"/>
        <rFont val="Calibri"/>
        <family val="2"/>
        <scheme val="minor"/>
      </rPr>
      <t>PGE/BA</t>
    </r>
    <r>
      <rPr>
        <sz val="11"/>
        <rFont val="Calibri"/>
        <family val="2"/>
        <scheme val="minor"/>
      </rPr>
      <t xml:space="preserve">- </t>
    </r>
    <r>
      <rPr>
        <u/>
        <sz val="11"/>
        <rFont val="Calibri"/>
        <family val="2"/>
        <scheme val="minor"/>
      </rPr>
      <t>Quantidade cedida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por Órgão</t>
    </r>
  </si>
  <si>
    <r>
      <t xml:space="preserve">Órgão: PREFEITURA - </t>
    </r>
    <r>
      <rPr>
        <b/>
        <sz val="11"/>
        <rFont val="Calibri"/>
        <family val="2"/>
        <scheme val="minor"/>
      </rPr>
      <t xml:space="preserve">PEROLÂNDIA/GO </t>
    </r>
    <r>
      <rPr>
        <sz val="11"/>
        <rFont val="Calibri"/>
        <family val="2"/>
        <scheme val="minor"/>
      </rPr>
      <t xml:space="preserve">- </t>
    </r>
    <r>
      <rPr>
        <u/>
        <sz val="11"/>
        <rFont val="Calibri"/>
        <family val="2"/>
        <scheme val="minor"/>
      </rPr>
      <t>Quantidade cedida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por Órgão</t>
    </r>
  </si>
  <si>
    <r>
      <t xml:space="preserve">Órgão: </t>
    </r>
    <r>
      <rPr>
        <b/>
        <sz val="11"/>
        <rFont val="Calibri"/>
        <family val="2"/>
        <scheme val="minor"/>
      </rPr>
      <t>UEPA/PA</t>
    </r>
    <r>
      <rPr>
        <sz val="11"/>
        <rFont val="Calibri"/>
        <family val="2"/>
        <scheme val="minor"/>
      </rPr>
      <t xml:space="preserve"> - </t>
    </r>
    <r>
      <rPr>
        <u/>
        <sz val="11"/>
        <rFont val="Calibri"/>
        <family val="2"/>
        <scheme val="minor"/>
      </rPr>
      <t>Quantidade cedida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por Órgão</t>
    </r>
  </si>
  <si>
    <t>SGPe UDESC 27911/2024</t>
  </si>
  <si>
    <t>Qtde 2º TA PRODATAINFO (CEO)</t>
  </si>
  <si>
    <t>%  2º TA PRODATAINFO (CEO)</t>
  </si>
  <si>
    <t>VALOR  2º TA PRODATAINFO (CEO)</t>
  </si>
  <si>
    <r>
      <t xml:space="preserve">Órgão: </t>
    </r>
    <r>
      <rPr>
        <b/>
        <sz val="11"/>
        <rFont val="Calibri"/>
        <family val="2"/>
        <scheme val="minor"/>
      </rPr>
      <t>UEL/PR</t>
    </r>
    <r>
      <rPr>
        <sz val="11"/>
        <rFont val="Calibri"/>
        <family val="2"/>
        <scheme val="minor"/>
      </rPr>
      <t xml:space="preserve"> - </t>
    </r>
    <r>
      <rPr>
        <u/>
        <sz val="11"/>
        <rFont val="Calibri"/>
        <family val="2"/>
        <scheme val="minor"/>
      </rPr>
      <t>Quantidade cedida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por Órgão</t>
    </r>
  </si>
  <si>
    <r>
      <t xml:space="preserve">VIGÊNCIA DA ATA: 06/03/2024 </t>
    </r>
    <r>
      <rPr>
        <b/>
        <sz val="11"/>
        <rFont val="Calibri"/>
        <family val="2"/>
        <scheme val="minor"/>
      </rPr>
      <t xml:space="preserve">até </t>
    </r>
    <r>
      <rPr>
        <b/>
        <u/>
        <sz val="11"/>
        <rFont val="Calibri"/>
        <family val="2"/>
        <scheme val="minor"/>
      </rPr>
      <t>06/03/2025</t>
    </r>
  </si>
  <si>
    <t>Qtde 3º TA PRODATAINFO (CERES)</t>
  </si>
  <si>
    <t>%  3º TA PRODATAINFO (CERES)</t>
  </si>
  <si>
    <t>VALOR  3º TA PRODATAINFO (CERES)</t>
  </si>
  <si>
    <t xml:space="preserve"> AF nº  1637/2024 Qtde.</t>
  </si>
  <si>
    <t xml:space="preserve"> AF nº  1643/2024 Qtde.</t>
  </si>
  <si>
    <r>
      <t xml:space="preserve">Órgão: </t>
    </r>
    <r>
      <rPr>
        <b/>
        <sz val="11"/>
        <rFont val="Calibri"/>
        <family val="2"/>
        <scheme val="minor"/>
      </rPr>
      <t>VITÓRIA/ES</t>
    </r>
    <r>
      <rPr>
        <sz val="11"/>
        <rFont val="Calibri"/>
        <family val="2"/>
        <scheme val="minor"/>
      </rPr>
      <t xml:space="preserve">- </t>
    </r>
    <r>
      <rPr>
        <u/>
        <sz val="11"/>
        <rFont val="Calibri"/>
        <family val="2"/>
        <scheme val="minor"/>
      </rPr>
      <t>Quantidade cedida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por Órgão</t>
    </r>
  </si>
  <si>
    <r>
      <t xml:space="preserve">Órgão: </t>
    </r>
    <r>
      <rPr>
        <b/>
        <sz val="11"/>
        <rFont val="Calibri"/>
        <family val="2"/>
        <scheme val="minor"/>
      </rPr>
      <t>SÃO MIGUEL/PR</t>
    </r>
    <r>
      <rPr>
        <sz val="11"/>
        <rFont val="Calibri"/>
        <family val="2"/>
        <scheme val="minor"/>
      </rPr>
      <t xml:space="preserve"> - </t>
    </r>
    <r>
      <rPr>
        <u/>
        <sz val="11"/>
        <rFont val="Calibri"/>
        <family val="2"/>
        <scheme val="minor"/>
      </rPr>
      <t>Quantidade cedida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por Órgão</t>
    </r>
  </si>
  <si>
    <t>SGPE UDESC 33947/2024</t>
  </si>
  <si>
    <t>SGPE SAS 1116/2024</t>
  </si>
  <si>
    <r>
      <t xml:space="preserve">Órgão: </t>
    </r>
    <r>
      <rPr>
        <b/>
        <sz val="11"/>
        <rFont val="Calibri"/>
        <family val="2"/>
        <scheme val="minor"/>
      </rPr>
      <t>SAS/SC</t>
    </r>
    <r>
      <rPr>
        <sz val="11"/>
        <rFont val="Calibri"/>
        <family val="2"/>
        <scheme val="minor"/>
      </rPr>
      <t xml:space="preserve"> - </t>
    </r>
    <r>
      <rPr>
        <u/>
        <sz val="11"/>
        <rFont val="Calibri"/>
        <family val="2"/>
        <scheme val="minor"/>
      </rPr>
      <t>Quantidade cedida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por Órgão</t>
    </r>
  </si>
  <si>
    <t>SGPE UDESC 34076/2024</t>
  </si>
  <si>
    <t>SGPE UDESC 34133/2024</t>
  </si>
  <si>
    <t xml:space="preserve">SGPe UDESC 34958/2024 </t>
  </si>
  <si>
    <r>
      <t xml:space="preserve">Órgão: </t>
    </r>
    <r>
      <rPr>
        <b/>
        <sz val="11"/>
        <rFont val="Calibri"/>
        <family val="2"/>
        <scheme val="minor"/>
      </rPr>
      <t>SMAIS/SC</t>
    </r>
    <r>
      <rPr>
        <sz val="11"/>
        <rFont val="Calibri"/>
        <family val="2"/>
        <scheme val="minor"/>
      </rPr>
      <t xml:space="preserve"> - </t>
    </r>
    <r>
      <rPr>
        <u/>
        <sz val="11"/>
        <rFont val="Calibri"/>
        <family val="2"/>
        <scheme val="minor"/>
      </rPr>
      <t>Quantidade cedida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por Órgão</t>
    </r>
  </si>
  <si>
    <r>
      <t xml:space="preserve">Órgão: </t>
    </r>
    <r>
      <rPr>
        <b/>
        <sz val="11"/>
        <rFont val="Calibri"/>
        <family val="2"/>
        <scheme val="minor"/>
      </rPr>
      <t>SSP/BA</t>
    </r>
    <r>
      <rPr>
        <sz val="11"/>
        <rFont val="Calibri"/>
        <family val="2"/>
        <scheme val="minor"/>
      </rPr>
      <t xml:space="preserve"> - </t>
    </r>
    <r>
      <rPr>
        <u/>
        <sz val="11"/>
        <rFont val="Calibri"/>
        <family val="2"/>
        <scheme val="minor"/>
      </rPr>
      <t>Quantidade cedida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por Órgão</t>
    </r>
  </si>
  <si>
    <r>
      <rPr>
        <sz val="12"/>
        <rFont val="Calibri"/>
        <family val="2"/>
        <scheme val="minor"/>
      </rPr>
      <t xml:space="preserve">Total </t>
    </r>
    <r>
      <rPr>
        <b/>
        <sz val="12"/>
        <rFont val="Calibri"/>
        <family val="2"/>
        <scheme val="minor"/>
      </rPr>
      <t xml:space="preserve">disponível </t>
    </r>
    <r>
      <rPr>
        <sz val="12"/>
        <rFont val="Calibri"/>
        <family val="2"/>
        <scheme val="minor"/>
      </rPr>
      <t>p/CARONA</t>
    </r>
  </si>
  <si>
    <r>
      <t xml:space="preserve">Órgão: </t>
    </r>
    <r>
      <rPr>
        <b/>
        <sz val="11"/>
        <rFont val="Calibri"/>
        <family val="2"/>
        <scheme val="minor"/>
      </rPr>
      <t>SAP/SC</t>
    </r>
    <r>
      <rPr>
        <sz val="11"/>
        <rFont val="Calibri"/>
        <family val="2"/>
        <scheme val="minor"/>
      </rPr>
      <t xml:space="preserve"> - </t>
    </r>
    <r>
      <rPr>
        <u/>
        <sz val="11"/>
        <rFont val="Calibri"/>
        <family val="2"/>
        <scheme val="minor"/>
      </rPr>
      <t>Quantidade cedida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por Órgão</t>
    </r>
  </si>
  <si>
    <t>Qtde 4º TA PRODATAINFO (CAV)</t>
  </si>
  <si>
    <t>%  4º TA PRODATAINFO (CAV)</t>
  </si>
  <si>
    <t>VALOR  4º TA PRODATAINFO (CAV)</t>
  </si>
  <si>
    <t>ADITIVO: % cedido CEART</t>
  </si>
  <si>
    <t>ADITIVO: % cedido CEFID</t>
  </si>
  <si>
    <t>Qtde 5º TA Repremig (CAV)</t>
  </si>
  <si>
    <t>%  5º TA Repremig (CAV)</t>
  </si>
  <si>
    <t>VALOR  5º TA Repremig (CAV)</t>
  </si>
  <si>
    <t xml:space="preserve"> AF nº  1972/2024 Qtde.</t>
  </si>
  <si>
    <r>
      <t>SGPe SAP 39716/2024 - (</t>
    </r>
    <r>
      <rPr>
        <u/>
        <sz val="11"/>
        <rFont val="Calibri"/>
        <family val="2"/>
        <scheme val="minor"/>
      </rPr>
      <t>Ofícios 19 e 52/2024)</t>
    </r>
  </si>
  <si>
    <t>SGPe UDESC 39813/2024</t>
  </si>
  <si>
    <t>ADITIVO: % cedido CEAVI</t>
  </si>
  <si>
    <t>Qtde 6º TA ATHENAS (CAV)</t>
  </si>
  <si>
    <t>Qtde 7º TA Masterbirds (CAV)</t>
  </si>
  <si>
    <t>%  6º TA ATHENAS (CAV)</t>
  </si>
  <si>
    <t>VALOR  6º TA ATHENAS (CAV)</t>
  </si>
  <si>
    <t>%  7º TA Masterbirds (CAV)</t>
  </si>
  <si>
    <t>VALOR 7º TA Masterbirds (CAV)</t>
  </si>
  <si>
    <t>Qtde para aditivo</t>
  </si>
  <si>
    <t>TOTAL DA ATA</t>
  </si>
  <si>
    <r>
      <t xml:space="preserve">REGISTRO DE CARONA PARA OUTROS ÓRGÃOS:  </t>
    </r>
    <r>
      <rPr>
        <sz val="16"/>
        <rFont val="Calibri"/>
        <family val="2"/>
        <scheme val="minor"/>
      </rPr>
      <t>(</t>
    </r>
    <r>
      <rPr>
        <u/>
        <sz val="16"/>
        <rFont val="Calibri"/>
        <family val="2"/>
        <scheme val="minor"/>
      </rPr>
      <t xml:space="preserve">Obs: Itens com só </t>
    </r>
    <r>
      <rPr>
        <u/>
        <sz val="16"/>
        <color rgb="FFFF0000"/>
        <rFont val="Calibri"/>
        <family val="2"/>
        <scheme val="minor"/>
      </rPr>
      <t>01 unidade</t>
    </r>
    <r>
      <rPr>
        <u/>
        <sz val="16"/>
        <rFont val="Calibri"/>
        <family val="2"/>
        <scheme val="minor"/>
      </rPr>
      <t xml:space="preserve"> registrada - </t>
    </r>
    <r>
      <rPr>
        <u/>
        <sz val="16"/>
        <color rgb="FFFF0000"/>
        <rFont val="Calibri"/>
        <family val="2"/>
        <scheme val="minor"/>
      </rPr>
      <t>INDISPONÍVEIS PARA CARONA</t>
    </r>
    <r>
      <rPr>
        <sz val="16"/>
        <rFont val="Calibri"/>
        <family val="2"/>
        <scheme val="minor"/>
      </rPr>
      <t>!)</t>
    </r>
  </si>
  <si>
    <t xml:space="preserve"> AF nº  1172/2024 Qtde.</t>
  </si>
  <si>
    <t xml:space="preserve"> AF nº  1272/2024 Qtde.</t>
  </si>
  <si>
    <t xml:space="preserve"> AF nº  1297/2024 Qtde.</t>
  </si>
  <si>
    <t xml:space="preserve"> AF nº  1256/2024  Athenas</t>
  </si>
  <si>
    <t xml:space="preserve"> AF nº  1293/2024 DATEN</t>
  </si>
  <si>
    <t xml:space="preserve"> AF nº  659/2024 3D CRIAR</t>
  </si>
  <si>
    <t xml:space="preserve"> AF nº  753/2024 LENOVO</t>
  </si>
  <si>
    <t xml:space="preserve"> AF nº  862/2024 MICROTECNIA</t>
  </si>
  <si>
    <t xml:space="preserve"> AF nº  763/2024 ATHENAS</t>
  </si>
  <si>
    <t xml:space="preserve"> AF nº  764/2024 DATEN</t>
  </si>
  <si>
    <t xml:space="preserve"> AF nº  765/2024 KLEBER</t>
  </si>
  <si>
    <t xml:space="preserve"> AF nº  766/2024 MASTERBIDS</t>
  </si>
  <si>
    <t xml:space="preserve"> AF nº  767/2024 PRODATAINFO</t>
  </si>
  <si>
    <t xml:space="preserve"> AF nº  1563/2024 Qtde.</t>
  </si>
  <si>
    <t xml:space="preserve"> AF nº  1666/2024 Qtde.</t>
  </si>
  <si>
    <t xml:space="preserve"> AF nº  1675/2024 Qtde.</t>
  </si>
  <si>
    <t xml:space="preserve"> AF nº  1387/2024</t>
  </si>
  <si>
    <t xml:space="preserve"> AF nº  1406/2024</t>
  </si>
  <si>
    <t xml:space="preserve"> AF nº  1410/2024</t>
  </si>
  <si>
    <t xml:space="preserve"> Contrato nº  1438/2024 Qtde.</t>
  </si>
  <si>
    <t xml:space="preserve"> AF nº  547/2024 Qtde.</t>
  </si>
  <si>
    <t xml:space="preserve"> AF nº  553/2024 Qtde.</t>
  </si>
  <si>
    <t xml:space="preserve"> AF nº  556/2024 Qtde.</t>
  </si>
  <si>
    <t xml:space="preserve"> AF nº  722/2024 Qtde.</t>
  </si>
  <si>
    <t xml:space="preserve"> AF nº  888/2024 Qtde.</t>
  </si>
  <si>
    <t xml:space="preserve"> AF nº  889/2024 Qtde.</t>
  </si>
  <si>
    <t xml:space="preserve"> AF nº  890/2024 Qtde.</t>
  </si>
  <si>
    <t xml:space="preserve"> AF nº  977/2024 Qtde.</t>
  </si>
  <si>
    <t xml:space="preserve"> AF nº  1032/2024 Qtde.</t>
  </si>
  <si>
    <t xml:space="preserve"> AF nº  1095/2024 Qtde.</t>
  </si>
  <si>
    <t xml:space="preserve"> AF nº  1096/2024 Qtde.</t>
  </si>
  <si>
    <t xml:space="preserve"> AF nº  1097/2024 Qtde.</t>
  </si>
  <si>
    <t xml:space="preserve"> AF nº  1098/2024 Qtde.</t>
  </si>
  <si>
    <t xml:space="preserve"> AF nº  1189/2024 Qtde.</t>
  </si>
  <si>
    <t xml:space="preserve"> AF nº  1484/2024 Qtde.</t>
  </si>
  <si>
    <t xml:space="preserve"> AF nº  1054/2024 Qtde.</t>
  </si>
  <si>
    <t xml:space="preserve"> AF nº 1685/2024 Qtde.</t>
  </si>
  <si>
    <t xml:space="preserve"> AF nº  1241/2024 Qtde.</t>
  </si>
  <si>
    <t xml:space="preserve"> AF nº  1242/2024 Qtde.</t>
  </si>
  <si>
    <t xml:space="preserve"> AF nº  1572/2024 Qtde.</t>
  </si>
  <si>
    <t xml:space="preserve"> AF nº  1660/2024 Qtde.</t>
  </si>
  <si>
    <t xml:space="preserve"> AF nº  1662/2024 Qtde.</t>
  </si>
  <si>
    <t xml:space="preserve"> AF nº  1663/2024 Qtde.</t>
  </si>
  <si>
    <t xml:space="preserve"> AF nº  1669/2024 Qtde.</t>
  </si>
  <si>
    <t xml:space="preserve"> AF nº  1673/2024 Qtde.</t>
  </si>
  <si>
    <t xml:space="preserve"> AF nº  1674/2024 Qtde.</t>
  </si>
  <si>
    <t xml:space="preserve"> AF nº  461/2024 Qtde.</t>
  </si>
  <si>
    <t xml:space="preserve"> AF nº  566/2024 Qtde.</t>
  </si>
  <si>
    <t xml:space="preserve"> AF nº  567/2024 Qtde.</t>
  </si>
  <si>
    <t xml:space="preserve"> AF nº  570/2024 Qtde.</t>
  </si>
  <si>
    <t xml:space="preserve"> AF nº  620/2024 Qtde.</t>
  </si>
  <si>
    <t xml:space="preserve"> AF nº  702/2024 Qtde.</t>
  </si>
  <si>
    <t xml:space="preserve"> AF nº  703/2024 Qtde.</t>
  </si>
  <si>
    <t xml:space="preserve"> AF nº  761/2024 Qtde.</t>
  </si>
  <si>
    <t xml:space="preserve"> AF nº  782/2024 Qtde.</t>
  </si>
  <si>
    <t xml:space="preserve"> AF nº  784/2024 Qtde.</t>
  </si>
  <si>
    <t xml:space="preserve"> AF nº  785/2024 Qtde.</t>
  </si>
  <si>
    <t xml:space="preserve"> AF nº  786/2024 Qtde.</t>
  </si>
  <si>
    <t xml:space="preserve"> AF nº  788/2024 Qtde.</t>
  </si>
  <si>
    <t xml:space="preserve"> AF nº  1291/2024 Qtde.</t>
  </si>
  <si>
    <t xml:space="preserve"> AF nº  1696/2024 Qtde.</t>
  </si>
  <si>
    <t xml:space="preserve"> AF nº  1697/2024 Qtde.</t>
  </si>
  <si>
    <t xml:space="preserve"> AF nº  1703/2024 Qtde.</t>
  </si>
  <si>
    <t xml:space="preserve"> AF nº  1705/2024 Qtde.</t>
  </si>
  <si>
    <t xml:space="preserve"> AF nº  1765/2024 Qtde.</t>
  </si>
  <si>
    <t xml:space="preserve"> AF nº  1905/2024 Qtde.</t>
  </si>
  <si>
    <t xml:space="preserve"> AF nº  1907/2024 Qtde.</t>
  </si>
  <si>
    <t xml:space="preserve"> AF nº  1026/2024</t>
  </si>
  <si>
    <t xml:space="preserve"> AF nº  1111/2024  </t>
  </si>
  <si>
    <t xml:space="preserve"> AF nº  546/2024     </t>
  </si>
  <si>
    <t xml:space="preserve"> AF nº  549/2024 </t>
  </si>
  <si>
    <t xml:space="preserve"> AF nº  550/2024 </t>
  </si>
  <si>
    <t xml:space="preserve"> AF nº  578/2024 </t>
  </si>
  <si>
    <t xml:space="preserve"> AF nº  583/2024 </t>
  </si>
  <si>
    <t xml:space="preserve"> AF nº  931/2024 </t>
  </si>
  <si>
    <t xml:space="preserve"> AF nº  938/2024 </t>
  </si>
  <si>
    <t xml:space="preserve"> AF nº  1607/2024</t>
  </si>
  <si>
    <t xml:space="preserve"> AF nº 1229/2024</t>
  </si>
  <si>
    <t xml:space="preserve"> AF nº  1292/2024</t>
  </si>
  <si>
    <t xml:space="preserve"> AF nº  532/2024 Qtde.</t>
  </si>
  <si>
    <t xml:space="preserve"> AF nº  534/2024 Qtde.</t>
  </si>
  <si>
    <t xml:space="preserve"> AF nº  530/2024 Qtde.</t>
  </si>
  <si>
    <t xml:space="preserve"> AF nº  533/2024 Qtde.</t>
  </si>
  <si>
    <t xml:space="preserve"> AF nº  531/2024 Qtde.</t>
  </si>
  <si>
    <t xml:space="preserve"> AF nº  587/2024 Qtde.</t>
  </si>
  <si>
    <t xml:space="preserve"> AF nº  586/2024 Qtde.</t>
  </si>
  <si>
    <t xml:space="preserve"> AF nº  584/2024 Qtde.</t>
  </si>
  <si>
    <t xml:space="preserve"> AF nº  625/2024 Qtde.</t>
  </si>
  <si>
    <t xml:space="preserve"> AF nº  1932/2024 Qtde.</t>
  </si>
  <si>
    <t xml:space="preserve"> AF nº  1944/2024 Qtde.</t>
  </si>
  <si>
    <t xml:space="preserve"> AF nº  1949/2024 Qtde.</t>
  </si>
  <si>
    <t xml:space="preserve"> AF nº  1945/2024 Qtde.</t>
  </si>
  <si>
    <t xml:space="preserve"> AF nº  1946/2024 Qtde.</t>
  </si>
  <si>
    <t xml:space="preserve"> AF nº  1964/2024 Qtde.</t>
  </si>
  <si>
    <t xml:space="preserve"> AF nº  2012/2024 Qtde.</t>
  </si>
  <si>
    <t xml:space="preserve"> AF nº  2040/2024 Qtde.</t>
  </si>
  <si>
    <t xml:space="preserve"> AF nº  1330/2024 Qtde.</t>
  </si>
  <si>
    <t>Resumo Atualizado em 23/09/2024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</si>
</sst>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_-* #,##0_-;\-* #,##0_-;_-* &quot;-&quot;??_-;_-@_-"/>
    <numFmt numFmtId="170" formatCode="&quot;R$&quot;\ #,##0.00"/>
    <numFmt numFmtId="171" formatCode="0.00000%"/>
    <numFmt numFmtId="172" formatCode="0.000000%"/>
    <numFmt numFmtId="173" formatCode="0.0000000%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u/>
      <sz val="11"/>
      <name val="Calibri"/>
      <family val="2"/>
      <scheme val="minor"/>
    </font>
    <font>
      <sz val="8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u/>
      <sz val="9"/>
      <color indexed="81"/>
      <name val="Segoe UI"/>
      <family val="2"/>
    </font>
    <font>
      <sz val="9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name val="Calibri"/>
      <family val="2"/>
      <scheme val="minor"/>
    </font>
    <font>
      <u/>
      <sz val="16"/>
      <name val="Calibri"/>
      <family val="2"/>
      <scheme val="minor"/>
    </font>
    <font>
      <sz val="10"/>
      <color indexed="81"/>
      <name val="Segoe UI"/>
      <family val="2"/>
    </font>
    <font>
      <b/>
      <sz val="10"/>
      <color indexed="81"/>
      <name val="Segoe UI"/>
      <family val="2"/>
    </font>
    <font>
      <u/>
      <sz val="16"/>
      <color rgb="FFFF000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5050"/>
        <bgColor indexed="10"/>
      </patternFill>
    </fill>
    <fill>
      <patternFill patternType="solid">
        <fgColor rgb="FF66FF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66"/>
        <bgColor indexed="26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5B3D7"/>
        <bgColor indexed="10"/>
      </patternFill>
    </fill>
    <fill>
      <patternFill patternType="solid">
        <fgColor indexed="13"/>
        <bgColor indexed="26"/>
      </patternFill>
    </fill>
    <fill>
      <patternFill patternType="solid">
        <fgColor rgb="FF92D050"/>
        <bgColor indexed="10"/>
      </patternFill>
    </fill>
    <fill>
      <patternFill patternType="solid">
        <fgColor rgb="FFFFFF00"/>
        <bgColor indexed="26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96">
    <xf numFmtId="0" fontId="0" fillId="0" borderId="0"/>
    <xf numFmtId="0" fontId="3" fillId="0" borderId="0"/>
    <xf numFmtId="164" fontId="3" fillId="0" borderId="0" applyFill="0" applyBorder="0" applyAlignment="0" applyProtection="0"/>
    <xf numFmtId="165" fontId="3" fillId="0" borderId="0" applyFill="0" applyBorder="0" applyAlignment="0" applyProtection="0"/>
    <xf numFmtId="0" fontId="4" fillId="0" borderId="0" applyNumberFormat="0" applyFill="0" applyBorder="0" applyAlignment="0" applyProtection="0"/>
    <xf numFmtId="167" fontId="6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9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</cellStyleXfs>
  <cellXfs count="227">
    <xf numFmtId="0" fontId="0" fillId="0" borderId="0" xfId="0"/>
    <xf numFmtId="0" fontId="5" fillId="0" borderId="0" xfId="1" applyFont="1" applyFill="1" applyAlignment="1">
      <alignment horizontal="center" vertical="center" wrapText="1"/>
    </xf>
    <xf numFmtId="0" fontId="5" fillId="0" borderId="0" xfId="1" applyFont="1" applyAlignment="1">
      <alignment wrapText="1"/>
    </xf>
    <xf numFmtId="0" fontId="5" fillId="0" borderId="0" xfId="1" applyFont="1" applyFill="1" applyAlignment="1">
      <alignment vertical="center" wrapText="1"/>
    </xf>
    <xf numFmtId="3" fontId="5" fillId="0" borderId="0" xfId="1" applyNumberFormat="1" applyFont="1" applyAlignment="1" applyProtection="1">
      <alignment wrapText="1"/>
      <protection locked="0"/>
    </xf>
    <xf numFmtId="1" fontId="5" fillId="0" borderId="0" xfId="1" applyNumberFormat="1" applyFont="1" applyFill="1" applyAlignment="1" applyProtection="1">
      <alignment horizontal="center" wrapText="1"/>
      <protection locked="0"/>
    </xf>
    <xf numFmtId="0" fontId="5" fillId="0" borderId="0" xfId="1" applyFont="1" applyFill="1" applyAlignment="1">
      <alignment wrapText="1"/>
    </xf>
    <xf numFmtId="3" fontId="5" fillId="0" borderId="0" xfId="1" applyNumberFormat="1" applyFont="1" applyFill="1" applyAlignment="1" applyProtection="1">
      <alignment wrapText="1"/>
      <protection locked="0"/>
    </xf>
    <xf numFmtId="3" fontId="5" fillId="6" borderId="1" xfId="1" applyNumberFormat="1" applyFont="1" applyFill="1" applyBorder="1" applyAlignment="1" applyProtection="1">
      <alignment horizontal="center" vertical="center" wrapText="1"/>
      <protection locked="0"/>
    </xf>
    <xf numFmtId="44" fontId="5" fillId="5" borderId="1" xfId="1" applyNumberFormat="1" applyFont="1" applyFill="1" applyBorder="1" applyAlignment="1">
      <alignment vertical="center" wrapText="1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1" fontId="5" fillId="2" borderId="1" xfId="1" applyNumberFormat="1" applyFont="1" applyFill="1" applyBorder="1" applyAlignment="1" applyProtection="1">
      <alignment horizontal="center" vertical="center" wrapText="1"/>
    </xf>
    <xf numFmtId="166" fontId="5" fillId="2" borderId="1" xfId="1" applyNumberFormat="1" applyFont="1" applyFill="1" applyBorder="1" applyAlignment="1">
      <alignment horizontal="center" vertical="center" wrapText="1"/>
    </xf>
    <xf numFmtId="4" fontId="5" fillId="0" borderId="0" xfId="1" applyNumberFormat="1" applyFont="1" applyFill="1" applyAlignment="1">
      <alignment horizontal="center" vertical="center" wrapText="1"/>
    </xf>
    <xf numFmtId="166" fontId="5" fillId="0" borderId="0" xfId="0" applyNumberFormat="1" applyFont="1" applyFill="1" applyAlignment="1">
      <alignment horizontal="center" vertical="center" wrapText="1"/>
    </xf>
    <xf numFmtId="0" fontId="8" fillId="8" borderId="1" xfId="0" applyFont="1" applyFill="1" applyBorder="1" applyAlignment="1" applyProtection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44" fontId="8" fillId="8" borderId="1" xfId="13" applyFont="1" applyFill="1" applyBorder="1" applyAlignment="1" applyProtection="1">
      <alignment horizontal="center" vertical="center" wrapText="1"/>
    </xf>
    <xf numFmtId="44" fontId="5" fillId="0" borderId="0" xfId="13" applyFont="1" applyFill="1" applyAlignment="1">
      <alignment horizontal="center" vertical="center" wrapText="1"/>
    </xf>
    <xf numFmtId="166" fontId="5" fillId="3" borderId="1" xfId="1" applyNumberFormat="1" applyFont="1" applyFill="1" applyBorder="1" applyAlignment="1">
      <alignment horizontal="center" vertical="center" wrapText="1"/>
    </xf>
    <xf numFmtId="168" fontId="5" fillId="3" borderId="1" xfId="3" applyNumberFormat="1" applyFont="1" applyFill="1" applyBorder="1" applyAlignment="1" applyProtection="1">
      <alignment horizontal="center" vertical="center" wrapText="1"/>
    </xf>
    <xf numFmtId="169" fontId="5" fillId="4" borderId="1" xfId="26" applyNumberFormat="1" applyFont="1" applyFill="1" applyBorder="1" applyAlignment="1">
      <alignment vertical="center" wrapText="1"/>
    </xf>
    <xf numFmtId="169" fontId="5" fillId="0" borderId="0" xfId="26" applyNumberFormat="1" applyFont="1" applyFill="1" applyAlignment="1">
      <alignment wrapText="1"/>
    </xf>
    <xf numFmtId="169" fontId="5" fillId="0" borderId="0" xfId="26" applyNumberFormat="1" applyFont="1" applyAlignment="1">
      <alignment wrapText="1"/>
    </xf>
    <xf numFmtId="0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168" fontId="5" fillId="3" borderId="3" xfId="3" applyNumberFormat="1" applyFont="1" applyFill="1" applyBorder="1" applyAlignment="1" applyProtection="1">
      <alignment horizontal="center" vertical="center" wrapText="1"/>
    </xf>
    <xf numFmtId="44" fontId="5" fillId="5" borderId="3" xfId="1" applyNumberFormat="1" applyFont="1" applyFill="1" applyBorder="1" applyAlignment="1">
      <alignment horizontal="center" vertical="center" wrapText="1"/>
    </xf>
    <xf numFmtId="170" fontId="5" fillId="7" borderId="5" xfId="0" applyNumberFormat="1" applyFont="1" applyFill="1" applyBorder="1" applyAlignment="1">
      <alignment horizontal="center" vertical="center"/>
    </xf>
    <xf numFmtId="170" fontId="5" fillId="9" borderId="5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44" fontId="5" fillId="0" borderId="0" xfId="13" applyFont="1" applyAlignment="1">
      <alignment wrapText="1"/>
    </xf>
    <xf numFmtId="0" fontId="5" fillId="7" borderId="12" xfId="0" applyFont="1" applyFill="1" applyBorder="1" applyAlignment="1">
      <alignment horizontal="center" vertical="center"/>
    </xf>
    <xf numFmtId="0" fontId="5" fillId="9" borderId="12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 wrapText="1"/>
    </xf>
    <xf numFmtId="3" fontId="5" fillId="11" borderId="1" xfId="1" applyNumberFormat="1" applyFont="1" applyFill="1" applyBorder="1" applyAlignment="1" applyProtection="1">
      <alignment horizontal="center" vertical="center" wrapText="1"/>
      <protection locked="0"/>
    </xf>
    <xf numFmtId="166" fontId="5" fillId="12" borderId="1" xfId="0" applyNumberFormat="1" applyFont="1" applyFill="1" applyBorder="1" applyAlignment="1">
      <alignment horizontal="center" vertical="center" wrapText="1"/>
    </xf>
    <xf numFmtId="3" fontId="2" fillId="13" borderId="1" xfId="0" applyNumberFormat="1" applyFont="1" applyFill="1" applyBorder="1" applyAlignment="1" applyProtection="1">
      <alignment horizontal="center" vertical="center"/>
    </xf>
    <xf numFmtId="0" fontId="12" fillId="13" borderId="13" xfId="0" applyFont="1" applyFill="1" applyBorder="1" applyAlignment="1">
      <alignment horizontal="center" vertical="center"/>
    </xf>
    <xf numFmtId="0" fontId="5" fillId="7" borderId="1" xfId="1" applyFont="1" applyFill="1" applyBorder="1" applyAlignment="1">
      <alignment horizontal="center" vertical="center" wrapText="1"/>
    </xf>
    <xf numFmtId="169" fontId="5" fillId="3" borderId="1" xfId="26" applyNumberFormat="1" applyFont="1" applyFill="1" applyBorder="1" applyAlignment="1" applyProtection="1">
      <alignment horizontal="center" vertical="center" wrapText="1"/>
      <protection locked="0"/>
    </xf>
    <xf numFmtId="0" fontId="5" fillId="4" borderId="7" xfId="1" applyFont="1" applyFill="1" applyBorder="1" applyAlignment="1" applyProtection="1">
      <alignment horizontal="left" wrapText="1"/>
      <protection locked="0"/>
    </xf>
    <xf numFmtId="0" fontId="5" fillId="4" borderId="0" xfId="1" applyFont="1" applyFill="1" applyBorder="1" applyAlignment="1" applyProtection="1">
      <alignment horizontal="left" wrapText="1"/>
      <protection locked="0"/>
    </xf>
    <xf numFmtId="169" fontId="5" fillId="4" borderId="0" xfId="26" applyNumberFormat="1" applyFont="1" applyFill="1" applyBorder="1" applyAlignment="1" applyProtection="1">
      <alignment wrapText="1"/>
      <protection locked="0"/>
    </xf>
    <xf numFmtId="0" fontId="5" fillId="4" borderId="8" xfId="1" applyFont="1" applyFill="1" applyBorder="1" applyAlignment="1" applyProtection="1">
      <alignment horizontal="left" wrapText="1"/>
      <protection locked="0"/>
    </xf>
    <xf numFmtId="0" fontId="5" fillId="4" borderId="9" xfId="1" applyFont="1" applyFill="1" applyBorder="1" applyAlignment="1" applyProtection="1">
      <alignment horizontal="left" wrapText="1"/>
      <protection locked="0"/>
    </xf>
    <xf numFmtId="9" fontId="5" fillId="4" borderId="9" xfId="102" applyFont="1" applyFill="1" applyBorder="1" applyAlignment="1" applyProtection="1">
      <alignment wrapText="1"/>
      <protection locked="0"/>
    </xf>
    <xf numFmtId="4" fontId="5" fillId="0" borderId="0" xfId="1" applyNumberFormat="1" applyFont="1" applyFill="1" applyAlignment="1" applyProtection="1">
      <alignment wrapText="1"/>
      <protection locked="0"/>
    </xf>
    <xf numFmtId="43" fontId="5" fillId="0" borderId="0" xfId="26" applyNumberFormat="1" applyFont="1" applyFill="1" applyAlignment="1">
      <alignment wrapText="1"/>
    </xf>
    <xf numFmtId="43" fontId="5" fillId="4" borderId="0" xfId="26" applyNumberFormat="1" applyFont="1" applyFill="1" applyBorder="1" applyAlignment="1" applyProtection="1">
      <alignment wrapText="1"/>
      <protection locked="0"/>
    </xf>
    <xf numFmtId="0" fontId="9" fillId="3" borderId="1" xfId="1" applyFont="1" applyFill="1" applyBorder="1" applyAlignment="1" applyProtection="1">
      <alignment horizontal="center" vertical="center" wrapText="1"/>
    </xf>
    <xf numFmtId="3" fontId="5" fillId="15" borderId="11" xfId="0" applyNumberFormat="1" applyFont="1" applyFill="1" applyBorder="1" applyAlignment="1">
      <alignment horizontal="center" vertical="center" wrapText="1"/>
    </xf>
    <xf numFmtId="0" fontId="13" fillId="8" borderId="13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 wrapText="1"/>
    </xf>
    <xf numFmtId="170" fontId="9" fillId="9" borderId="5" xfId="0" applyNumberFormat="1" applyFont="1" applyFill="1" applyBorder="1" applyAlignment="1">
      <alignment horizontal="center" vertical="center"/>
    </xf>
    <xf numFmtId="3" fontId="9" fillId="13" borderId="1" xfId="0" applyNumberFormat="1" applyFont="1" applyFill="1" applyBorder="1" applyAlignment="1" applyProtection="1">
      <alignment horizontal="center" vertical="center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5" fillId="13" borderId="1" xfId="0" applyNumberFormat="1" applyFont="1" applyFill="1" applyBorder="1" applyAlignment="1" applyProtection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166" fontId="14" fillId="2" borderId="1" xfId="1" applyNumberFormat="1" applyFont="1" applyFill="1" applyBorder="1" applyAlignment="1">
      <alignment horizontal="center" vertical="center" wrapText="1"/>
    </xf>
    <xf numFmtId="0" fontId="15" fillId="2" borderId="1" xfId="1" applyFont="1" applyFill="1" applyBorder="1" applyAlignment="1" applyProtection="1">
      <alignment horizontal="center" vertical="center" wrapText="1"/>
      <protection locked="0"/>
    </xf>
    <xf numFmtId="165" fontId="5" fillId="18" borderId="1" xfId="3" applyFont="1" applyFill="1" applyBorder="1" applyAlignment="1" applyProtection="1">
      <alignment horizontal="center" vertical="center" wrapText="1"/>
    </xf>
    <xf numFmtId="168" fontId="5" fillId="18" borderId="1" xfId="3" applyNumberFormat="1" applyFont="1" applyFill="1" applyBorder="1" applyAlignment="1" applyProtection="1">
      <alignment horizontal="center" vertical="center" wrapText="1"/>
    </xf>
    <xf numFmtId="170" fontId="5" fillId="5" borderId="5" xfId="0" applyNumberFormat="1" applyFont="1" applyFill="1" applyBorder="1" applyAlignment="1">
      <alignment horizontal="center" vertical="center"/>
    </xf>
    <xf numFmtId="3" fontId="5" fillId="0" borderId="0" xfId="1" applyNumberFormat="1" applyFont="1" applyBorder="1" applyAlignment="1" applyProtection="1">
      <alignment horizontal="center" vertical="center" wrapText="1"/>
      <protection locked="0"/>
    </xf>
    <xf numFmtId="44" fontId="5" fillId="7" borderId="0" xfId="8" applyFont="1" applyFill="1" applyBorder="1" applyAlignment="1" applyProtection="1">
      <alignment wrapText="1"/>
      <protection locked="0"/>
    </xf>
    <xf numFmtId="0" fontId="5" fillId="0" borderId="0" xfId="1" applyFont="1" applyFill="1" applyBorder="1" applyAlignment="1">
      <alignment wrapText="1"/>
    </xf>
    <xf numFmtId="44" fontId="0" fillId="0" borderId="0" xfId="13" applyFont="1"/>
    <xf numFmtId="0" fontId="0" fillId="0" borderId="1" xfId="0" applyBorder="1" applyAlignment="1">
      <alignment horizontal="center" vertical="center"/>
    </xf>
    <xf numFmtId="0" fontId="5" fillId="4" borderId="8" xfId="1" applyFont="1" applyFill="1" applyBorder="1" applyAlignment="1" applyProtection="1">
      <alignment horizontal="left"/>
      <protection locked="0"/>
    </xf>
    <xf numFmtId="10" fontId="5" fillId="4" borderId="9" xfId="102" applyNumberFormat="1" applyFont="1" applyFill="1" applyBorder="1" applyAlignment="1" applyProtection="1">
      <alignment wrapText="1"/>
      <protection locked="0"/>
    </xf>
    <xf numFmtId="14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5" fillId="16" borderId="11" xfId="0" applyNumberFormat="1" applyFont="1" applyFill="1" applyBorder="1" applyAlignment="1">
      <alignment horizontal="center" vertical="center" wrapText="1"/>
    </xf>
    <xf numFmtId="3" fontId="5" fillId="19" borderId="1" xfId="1" applyNumberFormat="1" applyFont="1" applyFill="1" applyBorder="1" applyAlignment="1" applyProtection="1">
      <alignment horizontal="center" vertical="center" wrapText="1"/>
      <protection locked="0"/>
    </xf>
    <xf numFmtId="3" fontId="5" fillId="4" borderId="1" xfId="26" applyNumberFormat="1" applyFont="1" applyFill="1" applyBorder="1" applyAlignment="1">
      <alignment vertical="center" wrapText="1"/>
    </xf>
    <xf numFmtId="171" fontId="5" fillId="0" borderId="0" xfId="102" applyNumberFormat="1" applyFont="1" applyFill="1" applyAlignment="1">
      <alignment horizontal="center" vertical="center" wrapText="1"/>
    </xf>
    <xf numFmtId="44" fontId="22" fillId="0" borderId="0" xfId="13" applyFont="1" applyFill="1" applyAlignment="1">
      <alignment horizontal="center" vertical="center" wrapText="1"/>
    </xf>
    <xf numFmtId="44" fontId="22" fillId="0" borderId="0" xfId="13" applyFont="1" applyFill="1" applyAlignment="1" applyProtection="1">
      <alignment wrapText="1"/>
      <protection locked="0"/>
    </xf>
    <xf numFmtId="10" fontId="5" fillId="15" borderId="11" xfId="102" applyNumberFormat="1" applyFont="1" applyFill="1" applyBorder="1" applyAlignment="1">
      <alignment horizontal="center" vertical="center" wrapText="1"/>
    </xf>
    <xf numFmtId="10" fontId="9" fillId="15" borderId="11" xfId="102" applyNumberFormat="1" applyFont="1" applyFill="1" applyBorder="1" applyAlignment="1">
      <alignment horizontal="center" vertical="center" wrapText="1"/>
    </xf>
    <xf numFmtId="3" fontId="9" fillId="15" borderId="11" xfId="0" applyNumberFormat="1" applyFont="1" applyFill="1" applyBorder="1" applyAlignment="1">
      <alignment horizontal="center" vertical="center" wrapText="1"/>
    </xf>
    <xf numFmtId="10" fontId="5" fillId="0" borderId="0" xfId="1" applyNumberFormat="1" applyFont="1" applyFill="1" applyAlignment="1">
      <alignment horizontal="center" vertical="center" wrapText="1"/>
    </xf>
    <xf numFmtId="10" fontId="5" fillId="4" borderId="0" xfId="102" applyNumberFormat="1" applyFont="1" applyFill="1" applyBorder="1" applyAlignment="1" applyProtection="1">
      <alignment wrapText="1"/>
      <protection locked="0"/>
    </xf>
    <xf numFmtId="43" fontId="9" fillId="4" borderId="10" xfId="26" applyNumberFormat="1" applyFont="1" applyFill="1" applyBorder="1" applyAlignment="1" applyProtection="1">
      <alignment wrapText="1"/>
      <protection locked="0"/>
    </xf>
    <xf numFmtId="44" fontId="9" fillId="15" borderId="12" xfId="13" applyFont="1" applyFill="1" applyBorder="1" applyAlignment="1">
      <alignment horizontal="center" vertical="center" wrapText="1"/>
    </xf>
    <xf numFmtId="3" fontId="5" fillId="15" borderId="12" xfId="0" applyNumberFormat="1" applyFont="1" applyFill="1" applyBorder="1" applyAlignment="1">
      <alignment horizontal="center" vertical="center" wrapText="1"/>
    </xf>
    <xf numFmtId="0" fontId="5" fillId="15" borderId="1" xfId="1" applyFont="1" applyFill="1" applyBorder="1" applyAlignment="1">
      <alignment wrapText="1"/>
    </xf>
    <xf numFmtId="171" fontId="9" fillId="15" borderId="1" xfId="102" applyNumberFormat="1" applyFont="1" applyFill="1" applyBorder="1" applyAlignment="1">
      <alignment horizontal="center" vertical="center" wrapText="1"/>
    </xf>
    <xf numFmtId="3" fontId="5" fillId="21" borderId="1" xfId="1" applyNumberFormat="1" applyFont="1" applyFill="1" applyBorder="1" applyAlignment="1" applyProtection="1">
      <alignment horizontal="center" vertical="center" wrapText="1"/>
      <protection locked="0"/>
    </xf>
    <xf numFmtId="44" fontId="9" fillId="5" borderId="1" xfId="1" applyNumberFormat="1" applyFont="1" applyFill="1" applyBorder="1" applyAlignment="1">
      <alignment vertical="center" wrapText="1"/>
    </xf>
    <xf numFmtId="44" fontId="3" fillId="0" borderId="0" xfId="13" applyFont="1" applyFill="1"/>
    <xf numFmtId="44" fontId="3" fillId="0" borderId="0" xfId="13" applyFont="1"/>
    <xf numFmtId="3" fontId="5" fillId="23" borderId="11" xfId="0" applyNumberFormat="1" applyFont="1" applyFill="1" applyBorder="1" applyAlignment="1">
      <alignment horizontal="center" vertical="center" wrapText="1"/>
    </xf>
    <xf numFmtId="3" fontId="9" fillId="23" borderId="11" xfId="0" applyNumberFormat="1" applyFont="1" applyFill="1" applyBorder="1" applyAlignment="1">
      <alignment horizontal="center" vertical="center" wrapText="1"/>
    </xf>
    <xf numFmtId="10" fontId="9" fillId="23" borderId="11" xfId="102" applyNumberFormat="1" applyFont="1" applyFill="1" applyBorder="1" applyAlignment="1">
      <alignment horizontal="center" vertical="center" wrapText="1"/>
    </xf>
    <xf numFmtId="44" fontId="9" fillId="23" borderId="12" xfId="13" applyFont="1" applyFill="1" applyBorder="1" applyAlignment="1">
      <alignment horizontal="center" vertical="center" wrapText="1"/>
    </xf>
    <xf numFmtId="171" fontId="9" fillId="23" borderId="1" xfId="102" applyNumberFormat="1" applyFont="1" applyFill="1" applyBorder="1" applyAlignment="1">
      <alignment horizontal="center" vertical="center" wrapText="1"/>
    </xf>
    <xf numFmtId="10" fontId="5" fillId="23" borderId="11" xfId="102" applyNumberFormat="1" applyFont="1" applyFill="1" applyBorder="1" applyAlignment="1">
      <alignment horizontal="center" vertical="center" wrapText="1"/>
    </xf>
    <xf numFmtId="3" fontId="5" fillId="23" borderId="12" xfId="0" applyNumberFormat="1" applyFont="1" applyFill="1" applyBorder="1" applyAlignment="1">
      <alignment horizontal="center" vertical="center" wrapText="1"/>
    </xf>
    <xf numFmtId="0" fontId="5" fillId="23" borderId="1" xfId="1" applyFont="1" applyFill="1" applyBorder="1" applyAlignment="1">
      <alignment wrapText="1"/>
    </xf>
    <xf numFmtId="3" fontId="5" fillId="24" borderId="11" xfId="0" applyNumberFormat="1" applyFont="1" applyFill="1" applyBorder="1" applyAlignment="1">
      <alignment horizontal="center" vertical="center" wrapText="1"/>
    </xf>
    <xf numFmtId="3" fontId="9" fillId="24" borderId="11" xfId="0" applyNumberFormat="1" applyFont="1" applyFill="1" applyBorder="1" applyAlignment="1">
      <alignment horizontal="center" vertical="center" wrapText="1"/>
    </xf>
    <xf numFmtId="10" fontId="9" fillId="24" borderId="11" xfId="102" applyNumberFormat="1" applyFont="1" applyFill="1" applyBorder="1" applyAlignment="1">
      <alignment horizontal="center" vertical="center" wrapText="1"/>
    </xf>
    <xf numFmtId="44" fontId="9" fillId="24" borderId="12" xfId="13" applyFont="1" applyFill="1" applyBorder="1" applyAlignment="1">
      <alignment horizontal="center" vertical="center" wrapText="1"/>
    </xf>
    <xf numFmtId="10" fontId="5" fillId="24" borderId="11" xfId="102" applyNumberFormat="1" applyFont="1" applyFill="1" applyBorder="1" applyAlignment="1">
      <alignment horizontal="center" vertical="center" wrapText="1"/>
    </xf>
    <xf numFmtId="3" fontId="5" fillId="24" borderId="12" xfId="0" applyNumberFormat="1" applyFont="1" applyFill="1" applyBorder="1" applyAlignment="1">
      <alignment horizontal="center" vertical="center" wrapText="1"/>
    </xf>
    <xf numFmtId="171" fontId="9" fillId="24" borderId="1" xfId="102" applyNumberFormat="1" applyFont="1" applyFill="1" applyBorder="1" applyAlignment="1">
      <alignment horizontal="center" vertical="center" wrapText="1"/>
    </xf>
    <xf numFmtId="0" fontId="5" fillId="24" borderId="1" xfId="1" applyFont="1" applyFill="1" applyBorder="1" applyAlignment="1">
      <alignment wrapText="1"/>
    </xf>
    <xf numFmtId="172" fontId="5" fillId="24" borderId="1" xfId="102" applyNumberFormat="1" applyFont="1" applyFill="1" applyBorder="1" applyAlignment="1">
      <alignment vertical="center" wrapText="1"/>
    </xf>
    <xf numFmtId="0" fontId="0" fillId="7" borderId="1" xfId="0" applyFill="1" applyBorder="1" applyAlignment="1">
      <alignment horizontal="center" vertical="center"/>
    </xf>
    <xf numFmtId="0" fontId="24" fillId="7" borderId="1" xfId="0" applyFont="1" applyFill="1" applyBorder="1" applyAlignment="1">
      <alignment horizontal="center" vertical="center" wrapText="1"/>
    </xf>
    <xf numFmtId="0" fontId="24" fillId="7" borderId="13" xfId="0" applyFont="1" applyFill="1" applyBorder="1" applyAlignment="1">
      <alignment horizontal="center" vertical="center"/>
    </xf>
    <xf numFmtId="0" fontId="24" fillId="7" borderId="2" xfId="0" applyFont="1" applyFill="1" applyBorder="1" applyAlignment="1">
      <alignment horizontal="center" vertical="center" wrapText="1"/>
    </xf>
    <xf numFmtId="0" fontId="24" fillId="7" borderId="5" xfId="0" applyFont="1" applyFill="1" applyBorder="1" applyAlignment="1">
      <alignment horizontal="center" vertical="center" wrapText="1"/>
    </xf>
    <xf numFmtId="3" fontId="24" fillId="16" borderId="11" xfId="0" applyNumberFormat="1" applyFont="1" applyFill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center" wrapText="1"/>
    </xf>
    <xf numFmtId="0" fontId="24" fillId="9" borderId="12" xfId="0" applyFont="1" applyFill="1" applyBorder="1" applyAlignment="1">
      <alignment horizontal="center" vertical="center"/>
    </xf>
    <xf numFmtId="0" fontId="24" fillId="9" borderId="5" xfId="0" applyFont="1" applyFill="1" applyBorder="1" applyAlignment="1">
      <alignment horizontal="center" vertical="center" wrapText="1"/>
    </xf>
    <xf numFmtId="3" fontId="1" fillId="13" borderId="1" xfId="0" applyNumberFormat="1" applyFont="1" applyFill="1" applyBorder="1" applyAlignment="1" applyProtection="1">
      <alignment horizontal="center" vertical="center"/>
    </xf>
    <xf numFmtId="14" fontId="5" fillId="18" borderId="1" xfId="1" applyNumberFormat="1" applyFont="1" applyFill="1" applyBorder="1" applyAlignment="1" applyProtection="1">
      <alignment horizontal="center" vertical="center" wrapText="1"/>
      <protection locked="0"/>
    </xf>
    <xf numFmtId="3" fontId="5" fillId="25" borderId="11" xfId="0" applyNumberFormat="1" applyFont="1" applyFill="1" applyBorder="1" applyAlignment="1">
      <alignment horizontal="center" vertical="center" wrapText="1"/>
    </xf>
    <xf numFmtId="3" fontId="9" fillId="25" borderId="11" xfId="0" applyNumberFormat="1" applyFont="1" applyFill="1" applyBorder="1" applyAlignment="1">
      <alignment horizontal="center" vertical="center" wrapText="1"/>
    </xf>
    <xf numFmtId="10" fontId="9" fillId="25" borderId="11" xfId="102" applyNumberFormat="1" applyFont="1" applyFill="1" applyBorder="1" applyAlignment="1">
      <alignment horizontal="center" vertical="center" wrapText="1"/>
    </xf>
    <xf numFmtId="44" fontId="9" fillId="25" borderId="12" xfId="13" applyFont="1" applyFill="1" applyBorder="1" applyAlignment="1">
      <alignment horizontal="center" vertical="center" wrapText="1"/>
    </xf>
    <xf numFmtId="171" fontId="9" fillId="25" borderId="1" xfId="102" applyNumberFormat="1" applyFont="1" applyFill="1" applyBorder="1" applyAlignment="1">
      <alignment horizontal="center" vertical="center" wrapText="1"/>
    </xf>
    <xf numFmtId="10" fontId="5" fillId="25" borderId="11" xfId="102" applyNumberFormat="1" applyFont="1" applyFill="1" applyBorder="1" applyAlignment="1">
      <alignment horizontal="center" vertical="center" wrapText="1"/>
    </xf>
    <xf numFmtId="3" fontId="5" fillId="25" borderId="12" xfId="0" applyNumberFormat="1" applyFont="1" applyFill="1" applyBorder="1" applyAlignment="1">
      <alignment horizontal="center" vertical="center" wrapText="1"/>
    </xf>
    <xf numFmtId="0" fontId="5" fillId="25" borderId="1" xfId="1" applyFont="1" applyFill="1" applyBorder="1" applyAlignment="1">
      <alignment wrapText="1"/>
    </xf>
    <xf numFmtId="172" fontId="5" fillId="25" borderId="1" xfId="102" applyNumberFormat="1" applyFont="1" applyFill="1" applyBorder="1" applyAlignment="1">
      <alignment vertical="center" wrapText="1"/>
    </xf>
    <xf numFmtId="172" fontId="5" fillId="25" borderId="1" xfId="102" applyNumberFormat="1" applyFont="1" applyFill="1" applyBorder="1" applyAlignment="1">
      <alignment wrapText="1"/>
    </xf>
    <xf numFmtId="171" fontId="5" fillId="23" borderId="1" xfId="102" applyNumberFormat="1" applyFont="1" applyFill="1" applyBorder="1" applyAlignment="1">
      <alignment wrapText="1"/>
    </xf>
    <xf numFmtId="172" fontId="5" fillId="0" borderId="0" xfId="1" applyNumberFormat="1" applyFont="1" applyFill="1" applyAlignment="1">
      <alignment wrapText="1"/>
    </xf>
    <xf numFmtId="0" fontId="5" fillId="15" borderId="9" xfId="0" applyNumberFormat="1" applyFont="1" applyFill="1" applyBorder="1" applyAlignment="1">
      <alignment horizontal="center" vertical="center" wrapText="1"/>
    </xf>
    <xf numFmtId="3" fontId="5" fillId="26" borderId="11" xfId="0" applyNumberFormat="1" applyFont="1" applyFill="1" applyBorder="1" applyAlignment="1">
      <alignment horizontal="center" vertical="center" wrapText="1"/>
    </xf>
    <xf numFmtId="3" fontId="9" fillId="26" borderId="11" xfId="0" applyNumberFormat="1" applyFont="1" applyFill="1" applyBorder="1" applyAlignment="1">
      <alignment horizontal="center" vertical="center" wrapText="1"/>
    </xf>
    <xf numFmtId="10" fontId="9" fillId="26" borderId="11" xfId="102" applyNumberFormat="1" applyFont="1" applyFill="1" applyBorder="1" applyAlignment="1">
      <alignment horizontal="center" vertical="center" wrapText="1"/>
    </xf>
    <xf numFmtId="44" fontId="9" fillId="26" borderId="12" xfId="13" applyFont="1" applyFill="1" applyBorder="1" applyAlignment="1">
      <alignment horizontal="center" vertical="center" wrapText="1"/>
    </xf>
    <xf numFmtId="171" fontId="9" fillId="26" borderId="1" xfId="102" applyNumberFormat="1" applyFont="1" applyFill="1" applyBorder="1" applyAlignment="1">
      <alignment horizontal="center" vertical="center" wrapText="1"/>
    </xf>
    <xf numFmtId="10" fontId="5" fillId="26" borderId="11" xfId="102" applyNumberFormat="1" applyFont="1" applyFill="1" applyBorder="1" applyAlignment="1">
      <alignment horizontal="center" vertical="center" wrapText="1"/>
    </xf>
    <xf numFmtId="3" fontId="5" fillId="26" borderId="12" xfId="0" applyNumberFormat="1" applyFont="1" applyFill="1" applyBorder="1" applyAlignment="1">
      <alignment horizontal="center" vertical="center" wrapText="1"/>
    </xf>
    <xf numFmtId="0" fontId="5" fillId="26" borderId="1" xfId="1" applyFont="1" applyFill="1" applyBorder="1" applyAlignment="1">
      <alignment wrapText="1"/>
    </xf>
    <xf numFmtId="172" fontId="5" fillId="26" borderId="1" xfId="102" applyNumberFormat="1" applyFont="1" applyFill="1" applyBorder="1" applyAlignment="1">
      <alignment vertical="center" wrapText="1"/>
    </xf>
    <xf numFmtId="172" fontId="5" fillId="26" borderId="1" xfId="102" applyNumberFormat="1" applyFont="1" applyFill="1" applyBorder="1" applyAlignment="1">
      <alignment wrapText="1"/>
    </xf>
    <xf numFmtId="173" fontId="5" fillId="26" borderId="1" xfId="102" applyNumberFormat="1" applyFont="1" applyFill="1" applyBorder="1" applyAlignment="1">
      <alignment horizontal="center" vertical="center" wrapText="1"/>
    </xf>
    <xf numFmtId="3" fontId="9" fillId="15" borderId="12" xfId="0" applyNumberFormat="1" applyFont="1" applyFill="1" applyBorder="1" applyAlignment="1">
      <alignment horizontal="center" vertical="center" wrapText="1"/>
    </xf>
    <xf numFmtId="3" fontId="5" fillId="15" borderId="1" xfId="0" applyNumberFormat="1" applyFont="1" applyFill="1" applyBorder="1" applyAlignment="1">
      <alignment horizontal="center" vertical="center" wrapText="1"/>
    </xf>
    <xf numFmtId="169" fontId="9" fillId="27" borderId="0" xfId="26" applyNumberFormat="1" applyFont="1" applyFill="1" applyAlignment="1">
      <alignment wrapText="1"/>
    </xf>
    <xf numFmtId="0" fontId="9" fillId="27" borderId="0" xfId="1" applyFont="1" applyFill="1" applyAlignment="1">
      <alignment horizontal="center" vertical="center" wrapText="1"/>
    </xf>
    <xf numFmtId="44" fontId="9" fillId="27" borderId="0" xfId="1" applyNumberFormat="1" applyFont="1" applyFill="1" applyAlignment="1">
      <alignment wrapText="1"/>
    </xf>
    <xf numFmtId="171" fontId="5" fillId="0" borderId="0" xfId="102" applyNumberFormat="1" applyFont="1" applyFill="1" applyAlignment="1">
      <alignment wrapText="1"/>
    </xf>
    <xf numFmtId="172" fontId="5" fillId="0" borderId="0" xfId="102" applyNumberFormat="1" applyFont="1" applyFill="1" applyAlignment="1">
      <alignment wrapText="1"/>
    </xf>
    <xf numFmtId="173" fontId="5" fillId="0" borderId="0" xfId="102" applyNumberFormat="1" applyFont="1" applyFill="1" applyAlignment="1">
      <alignment wrapText="1"/>
    </xf>
    <xf numFmtId="171" fontId="5" fillId="0" borderId="0" xfId="1" applyNumberFormat="1" applyFont="1" applyFill="1" applyAlignment="1">
      <alignment wrapText="1"/>
    </xf>
    <xf numFmtId="44" fontId="5" fillId="0" borderId="0" xfId="108" applyFont="1" applyAlignment="1">
      <alignment wrapText="1"/>
    </xf>
    <xf numFmtId="0" fontId="5" fillId="0" borderId="1" xfId="1" applyFont="1" applyFill="1" applyBorder="1" applyAlignment="1">
      <alignment horizontal="center" vertical="center" wrapText="1"/>
    </xf>
    <xf numFmtId="44" fontId="5" fillId="0" borderId="0" xfId="108" applyFont="1" applyFill="1" applyAlignment="1">
      <alignment wrapText="1"/>
    </xf>
    <xf numFmtId="44" fontId="5" fillId="0" borderId="0" xfId="1" applyNumberFormat="1" applyFont="1" applyFill="1" applyAlignment="1">
      <alignment wrapText="1"/>
    </xf>
    <xf numFmtId="0" fontId="5" fillId="18" borderId="1" xfId="1" applyNumberFormat="1" applyFont="1" applyFill="1" applyBorder="1" applyAlignment="1" applyProtection="1">
      <alignment horizontal="center" vertical="center" wrapText="1"/>
      <protection locked="0"/>
    </xf>
    <xf numFmtId="14" fontId="9" fillId="18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18" borderId="1" xfId="1" applyFont="1" applyFill="1" applyBorder="1" applyAlignment="1" applyProtection="1">
      <alignment horizontal="center" vertical="center" wrapText="1"/>
      <protection locked="0"/>
    </xf>
    <xf numFmtId="0" fontId="9" fillId="7" borderId="1" xfId="1" applyFont="1" applyFill="1" applyBorder="1" applyAlignment="1">
      <alignment horizontal="center" vertical="center" wrapText="1"/>
    </xf>
    <xf numFmtId="0" fontId="9" fillId="0" borderId="0" xfId="1" applyFont="1" applyAlignment="1">
      <alignment wrapText="1"/>
    </xf>
    <xf numFmtId="44" fontId="9" fillId="0" borderId="0" xfId="108" applyFont="1" applyAlignment="1">
      <alignment wrapText="1"/>
    </xf>
    <xf numFmtId="16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2" borderId="1" xfId="1" applyFont="1" applyFill="1" applyBorder="1" applyAlignment="1" applyProtection="1">
      <alignment horizontal="center" vertical="center" wrapText="1"/>
      <protection locked="0"/>
    </xf>
    <xf numFmtId="3" fontId="5" fillId="14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0" borderId="1" xfId="0" applyNumberFormat="1" applyFont="1" applyFill="1" applyBorder="1" applyAlignment="1">
      <alignment horizontal="left" vertical="center" wrapText="1"/>
    </xf>
    <xf numFmtId="3" fontId="9" fillId="14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13" borderId="3" xfId="0" applyFont="1" applyFill="1" applyBorder="1" applyAlignment="1">
      <alignment horizontal="center" vertical="center" wrapText="1"/>
    </xf>
    <xf numFmtId="0" fontId="12" fillId="13" borderId="4" xfId="0" applyFont="1" applyFill="1" applyBorder="1" applyAlignment="1">
      <alignment horizontal="center" vertical="center" wrapText="1"/>
    </xf>
    <xf numFmtId="0" fontId="12" fillId="13" borderId="5" xfId="0" applyFont="1" applyFill="1" applyBorder="1" applyAlignment="1">
      <alignment horizontal="center" vertical="center" wrapText="1"/>
    </xf>
    <xf numFmtId="0" fontId="5" fillId="10" borderId="3" xfId="0" applyNumberFormat="1" applyFont="1" applyFill="1" applyBorder="1" applyAlignment="1">
      <alignment horizontal="left" vertical="center" wrapText="1"/>
    </xf>
    <xf numFmtId="0" fontId="5" fillId="10" borderId="4" xfId="0" applyNumberFormat="1" applyFont="1" applyFill="1" applyBorder="1" applyAlignment="1">
      <alignment horizontal="left" vertical="center" wrapText="1"/>
    </xf>
    <xf numFmtId="0" fontId="5" fillId="10" borderId="5" xfId="0" applyNumberFormat="1" applyFont="1" applyFill="1" applyBorder="1" applyAlignment="1">
      <alignment horizontal="left" vertical="center" wrapText="1"/>
    </xf>
    <xf numFmtId="0" fontId="5" fillId="10" borderId="3" xfId="0" applyNumberFormat="1" applyFont="1" applyFill="1" applyBorder="1" applyAlignment="1">
      <alignment horizontal="center" vertical="center" wrapText="1"/>
    </xf>
    <xf numFmtId="0" fontId="5" fillId="10" borderId="4" xfId="0" applyNumberFormat="1" applyFont="1" applyFill="1" applyBorder="1" applyAlignment="1">
      <alignment horizontal="center" vertical="center" wrapText="1"/>
    </xf>
    <xf numFmtId="0" fontId="5" fillId="10" borderId="3" xfId="0" applyNumberFormat="1" applyFont="1" applyFill="1" applyBorder="1" applyAlignment="1">
      <alignment vertical="center" wrapText="1"/>
    </xf>
    <xf numFmtId="0" fontId="5" fillId="10" borderId="4" xfId="0" applyNumberFormat="1" applyFont="1" applyFill="1" applyBorder="1" applyAlignment="1">
      <alignment vertical="center" wrapText="1"/>
    </xf>
    <xf numFmtId="0" fontId="5" fillId="10" borderId="5" xfId="0" applyNumberFormat="1" applyFont="1" applyFill="1" applyBorder="1" applyAlignment="1">
      <alignment vertical="center" wrapText="1"/>
    </xf>
    <xf numFmtId="0" fontId="5" fillId="10" borderId="5" xfId="0" applyNumberFormat="1" applyFont="1" applyFill="1" applyBorder="1" applyAlignment="1">
      <alignment horizontal="center" vertical="center" wrapText="1"/>
    </xf>
    <xf numFmtId="0" fontId="5" fillId="4" borderId="3" xfId="1" applyFont="1" applyFill="1" applyBorder="1" applyAlignment="1" applyProtection="1">
      <alignment horizontal="left" wrapText="1"/>
      <protection locked="0"/>
    </xf>
    <xf numFmtId="0" fontId="5" fillId="4" borderId="4" xfId="1" applyFont="1" applyFill="1" applyBorder="1" applyAlignment="1" applyProtection="1">
      <alignment horizontal="left" wrapText="1"/>
      <protection locked="0"/>
    </xf>
    <xf numFmtId="0" fontId="5" fillId="4" borderId="1" xfId="1" applyFont="1" applyFill="1" applyBorder="1" applyAlignment="1">
      <alignment horizontal="center" vertical="center" wrapText="1"/>
    </xf>
    <xf numFmtId="0" fontId="5" fillId="15" borderId="3" xfId="0" applyNumberFormat="1" applyFont="1" applyFill="1" applyBorder="1" applyAlignment="1">
      <alignment horizontal="center" vertical="center" wrapText="1"/>
    </xf>
    <xf numFmtId="0" fontId="5" fillId="15" borderId="4" xfId="0" applyNumberFormat="1" applyFont="1" applyFill="1" applyBorder="1" applyAlignment="1">
      <alignment horizontal="center" vertical="center" wrapText="1"/>
    </xf>
    <xf numFmtId="0" fontId="5" fillId="15" borderId="5" xfId="0" applyNumberFormat="1" applyFont="1" applyFill="1" applyBorder="1" applyAlignment="1">
      <alignment horizontal="center" vertical="center" wrapText="1"/>
    </xf>
    <xf numFmtId="0" fontId="5" fillId="15" borderId="8" xfId="0" applyNumberFormat="1" applyFont="1" applyFill="1" applyBorder="1" applyAlignment="1">
      <alignment horizontal="center" vertical="center" wrapText="1"/>
    </xf>
    <xf numFmtId="0" fontId="5" fillId="15" borderId="9" xfId="0" applyNumberFormat="1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13" fillId="8" borderId="5" xfId="0" applyFont="1" applyFill="1" applyBorder="1" applyAlignment="1">
      <alignment horizontal="center" vertical="center" wrapText="1"/>
    </xf>
    <xf numFmtId="0" fontId="13" fillId="8" borderId="14" xfId="0" applyFont="1" applyFill="1" applyBorder="1" applyAlignment="1">
      <alignment horizontal="center" vertical="center" wrapText="1"/>
    </xf>
    <xf numFmtId="0" fontId="5" fillId="4" borderId="6" xfId="1" applyFont="1" applyFill="1" applyBorder="1" applyAlignment="1" applyProtection="1">
      <alignment wrapText="1"/>
      <protection locked="0"/>
    </xf>
    <xf numFmtId="0" fontId="5" fillId="4" borderId="10" xfId="1" applyFont="1" applyFill="1" applyBorder="1" applyAlignment="1" applyProtection="1">
      <alignment wrapText="1"/>
      <protection locked="0"/>
    </xf>
    <xf numFmtId="0" fontId="23" fillId="15" borderId="8" xfId="0" applyNumberFormat="1" applyFont="1" applyFill="1" applyBorder="1" applyAlignment="1">
      <alignment horizontal="center" vertical="center" wrapText="1"/>
    </xf>
    <xf numFmtId="0" fontId="23" fillId="15" borderId="9" xfId="0" applyNumberFormat="1" applyFont="1" applyFill="1" applyBorder="1" applyAlignment="1">
      <alignment horizontal="center" vertical="center" wrapText="1"/>
    </xf>
    <xf numFmtId="0" fontId="23" fillId="26" borderId="8" xfId="0" applyNumberFormat="1" applyFont="1" applyFill="1" applyBorder="1" applyAlignment="1">
      <alignment horizontal="center" vertical="center" wrapText="1"/>
    </xf>
    <xf numFmtId="0" fontId="23" fillId="26" borderId="9" xfId="0" applyNumberFormat="1" applyFont="1" applyFill="1" applyBorder="1" applyAlignment="1">
      <alignment horizontal="center" vertical="center" wrapText="1"/>
    </xf>
    <xf numFmtId="0" fontId="23" fillId="25" borderId="8" xfId="0" applyNumberFormat="1" applyFont="1" applyFill="1" applyBorder="1" applyAlignment="1">
      <alignment horizontal="center" vertical="center" wrapText="1"/>
    </xf>
    <xf numFmtId="0" fontId="23" fillId="25" borderId="9" xfId="0" applyNumberFormat="1" applyFont="1" applyFill="1" applyBorder="1" applyAlignment="1">
      <alignment horizontal="center" vertical="center" wrapText="1"/>
    </xf>
    <xf numFmtId="0" fontId="23" fillId="24" borderId="8" xfId="0" applyNumberFormat="1" applyFont="1" applyFill="1" applyBorder="1" applyAlignment="1">
      <alignment horizontal="center" vertical="center" wrapText="1"/>
    </xf>
    <xf numFmtId="0" fontId="23" fillId="24" borderId="9" xfId="0" applyNumberFormat="1" applyFont="1" applyFill="1" applyBorder="1" applyAlignment="1">
      <alignment horizontal="center" vertical="center" wrapText="1"/>
    </xf>
    <xf numFmtId="0" fontId="23" fillId="23" borderId="8" xfId="0" applyNumberFormat="1" applyFont="1" applyFill="1" applyBorder="1" applyAlignment="1">
      <alignment horizontal="center" vertical="center" wrapText="1"/>
    </xf>
    <xf numFmtId="0" fontId="23" fillId="23" borderId="9" xfId="0" applyNumberFormat="1" applyFont="1" applyFill="1" applyBorder="1" applyAlignment="1">
      <alignment horizontal="center" vertical="center" wrapText="1"/>
    </xf>
    <xf numFmtId="3" fontId="5" fillId="20" borderId="15" xfId="1" applyNumberFormat="1" applyFont="1" applyFill="1" applyBorder="1" applyAlignment="1" applyProtection="1">
      <alignment horizontal="center" vertical="center" wrapText="1"/>
      <protection locked="0"/>
    </xf>
    <xf numFmtId="3" fontId="5" fillId="20" borderId="2" xfId="1" applyNumberFormat="1" applyFont="1" applyFill="1" applyBorder="1" applyAlignment="1" applyProtection="1">
      <alignment horizontal="center" vertical="center" wrapText="1"/>
      <protection locked="0"/>
    </xf>
    <xf numFmtId="3" fontId="5" fillId="22" borderId="15" xfId="1" applyNumberFormat="1" applyFont="1" applyFill="1" applyBorder="1" applyAlignment="1" applyProtection="1">
      <alignment horizontal="center" vertical="center" wrapText="1"/>
      <protection locked="0"/>
    </xf>
    <xf numFmtId="3" fontId="5" fillId="22" borderId="2" xfId="1" applyNumberFormat="1" applyFont="1" applyFill="1" applyBorder="1" applyAlignment="1" applyProtection="1">
      <alignment horizontal="center" vertical="center" wrapText="1"/>
      <protection locked="0"/>
    </xf>
    <xf numFmtId="3" fontId="5" fillId="22" borderId="1" xfId="1" applyNumberFormat="1" applyFont="1" applyFill="1" applyBorder="1" applyAlignment="1" applyProtection="1">
      <alignment horizontal="center" vertical="center" wrapText="1"/>
      <protection locked="0"/>
    </xf>
    <xf numFmtId="3" fontId="5" fillId="20" borderId="1" xfId="1" applyNumberFormat="1" applyFont="1" applyFill="1" applyBorder="1" applyAlignment="1" applyProtection="1">
      <alignment horizontal="center" vertical="center" wrapText="1"/>
      <protection locked="0"/>
    </xf>
    <xf numFmtId="44" fontId="5" fillId="4" borderId="10" xfId="13" applyFont="1" applyFill="1" applyBorder="1" applyAlignment="1" applyProtection="1">
      <alignment horizontal="center" wrapText="1"/>
      <protection locked="0"/>
    </xf>
    <xf numFmtId="0" fontId="5" fillId="17" borderId="3" xfId="0" applyNumberFormat="1" applyFont="1" applyFill="1" applyBorder="1" applyAlignment="1">
      <alignment horizontal="center" vertical="center" wrapText="1"/>
    </xf>
    <xf numFmtId="0" fontId="5" fillId="17" borderId="5" xfId="0" applyNumberFormat="1" applyFont="1" applyFill="1" applyBorder="1" applyAlignment="1">
      <alignment horizontal="center" vertical="center" wrapText="1"/>
    </xf>
    <xf numFmtId="0" fontId="5" fillId="17" borderId="8" xfId="0" applyNumberFormat="1" applyFont="1" applyFill="1" applyBorder="1" applyAlignment="1">
      <alignment horizontal="center" vertical="center" wrapText="1"/>
    </xf>
    <xf numFmtId="0" fontId="5" fillId="17" borderId="9" xfId="0" applyNumberFormat="1" applyFont="1" applyFill="1" applyBorder="1" applyAlignment="1">
      <alignment horizontal="center" vertical="center" wrapText="1"/>
    </xf>
    <xf numFmtId="0" fontId="16" fillId="17" borderId="4" xfId="0" quotePrefix="1" applyNumberFormat="1" applyFont="1" applyFill="1" applyBorder="1" applyAlignment="1">
      <alignment horizontal="center" vertical="center" wrapText="1"/>
    </xf>
    <xf numFmtId="0" fontId="16" fillId="17" borderId="4" xfId="0" applyNumberFormat="1" applyFont="1" applyFill="1" applyBorder="1" applyAlignment="1">
      <alignment horizontal="center" vertical="center" wrapText="1"/>
    </xf>
    <xf numFmtId="44" fontId="9" fillId="4" borderId="0" xfId="13" applyFont="1" applyFill="1" applyBorder="1" applyAlignment="1" applyProtection="1">
      <alignment horizontal="center" wrapText="1"/>
      <protection locked="0"/>
    </xf>
    <xf numFmtId="0" fontId="9" fillId="4" borderId="7" xfId="1" applyFont="1" applyFill="1" applyBorder="1" applyAlignment="1" applyProtection="1">
      <alignment wrapText="1"/>
      <protection locked="0"/>
    </xf>
    <xf numFmtId="0" fontId="9" fillId="4" borderId="0" xfId="1" applyFont="1" applyFill="1" applyBorder="1" applyAlignment="1" applyProtection="1">
      <alignment wrapText="1"/>
      <protection locked="0"/>
    </xf>
  </cellXfs>
  <cellStyles count="196">
    <cellStyle name="Moeda" xfId="13" builtinId="4"/>
    <cellStyle name="Moeda 10" xfId="108" xr:uid="{00000000-0005-0000-0000-000092000000}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2" xfId="19" xr:uid="{00000000-0005-0000-0000-000004000000}"/>
    <cellStyle name="Moeda 3 2 2" xfId="38" xr:uid="{00000000-0005-0000-0000-000004000000}"/>
    <cellStyle name="Moeda 3 2 2 2" xfId="132" xr:uid="{00000000-0005-0000-0000-000004000000}"/>
    <cellStyle name="Moeda 3 2 3" xfId="57" xr:uid="{00000000-0005-0000-0000-000004000000}"/>
    <cellStyle name="Moeda 3 2 3 2" xfId="151" xr:uid="{00000000-0005-0000-0000-000004000000}"/>
    <cellStyle name="Moeda 3 2 4" xfId="76" xr:uid="{00000000-0005-0000-0000-000004000000}"/>
    <cellStyle name="Moeda 3 2 4 2" xfId="170" xr:uid="{00000000-0005-0000-0000-000004000000}"/>
    <cellStyle name="Moeda 3 2 5" xfId="94" xr:uid="{00000000-0005-0000-0000-000004000000}"/>
    <cellStyle name="Moeda 3 2 5 2" xfId="188" xr:uid="{00000000-0005-0000-0000-000004000000}"/>
    <cellStyle name="Moeda 3 2 6" xfId="114" xr:uid="{00000000-0005-0000-0000-000004000000}"/>
    <cellStyle name="Moeda 3 3" xfId="29" xr:uid="{00000000-0005-0000-0000-000003000000}"/>
    <cellStyle name="Moeda 3 3 2" xfId="123" xr:uid="{00000000-0005-0000-0000-000003000000}"/>
    <cellStyle name="Moeda 3 4" xfId="48" xr:uid="{00000000-0005-0000-0000-000003000000}"/>
    <cellStyle name="Moeda 3 4 2" xfId="142" xr:uid="{00000000-0005-0000-0000-000003000000}"/>
    <cellStyle name="Moeda 3 5" xfId="67" xr:uid="{00000000-0005-0000-0000-000003000000}"/>
    <cellStyle name="Moeda 3 5 2" xfId="161" xr:uid="{00000000-0005-0000-0000-000003000000}"/>
    <cellStyle name="Moeda 3 6" xfId="85" xr:uid="{00000000-0005-0000-0000-000003000000}"/>
    <cellStyle name="Moeda 3 6 2" xfId="179" xr:uid="{00000000-0005-0000-0000-000003000000}"/>
    <cellStyle name="Moeda 3 7" xfId="105" xr:uid="{00000000-0005-0000-0000-000003000000}"/>
    <cellStyle name="Moeda 4" xfId="14" xr:uid="{00000000-0005-0000-0000-000005000000}"/>
    <cellStyle name="Moeda 4 2" xfId="23" xr:uid="{00000000-0005-0000-0000-000006000000}"/>
    <cellStyle name="Moeda 4 2 2" xfId="42" xr:uid="{00000000-0005-0000-0000-000006000000}"/>
    <cellStyle name="Moeda 4 2 2 2" xfId="136" xr:uid="{00000000-0005-0000-0000-000006000000}"/>
    <cellStyle name="Moeda 4 2 3" xfId="61" xr:uid="{00000000-0005-0000-0000-000006000000}"/>
    <cellStyle name="Moeda 4 2 3 2" xfId="155" xr:uid="{00000000-0005-0000-0000-000006000000}"/>
    <cellStyle name="Moeda 4 2 4" xfId="80" xr:uid="{00000000-0005-0000-0000-000006000000}"/>
    <cellStyle name="Moeda 4 2 4 2" xfId="174" xr:uid="{00000000-0005-0000-0000-000006000000}"/>
    <cellStyle name="Moeda 4 2 5" xfId="98" xr:uid="{00000000-0005-0000-0000-000006000000}"/>
    <cellStyle name="Moeda 4 2 5 2" xfId="192" xr:uid="{00000000-0005-0000-0000-000006000000}"/>
    <cellStyle name="Moeda 4 2 6" xfId="118" xr:uid="{00000000-0005-0000-0000-000006000000}"/>
    <cellStyle name="Moeda 4 3" xfId="33" xr:uid="{00000000-0005-0000-0000-000005000000}"/>
    <cellStyle name="Moeda 4 3 2" xfId="127" xr:uid="{00000000-0005-0000-0000-000005000000}"/>
    <cellStyle name="Moeda 4 4" xfId="52" xr:uid="{00000000-0005-0000-0000-000005000000}"/>
    <cellStyle name="Moeda 4 4 2" xfId="146" xr:uid="{00000000-0005-0000-0000-000005000000}"/>
    <cellStyle name="Moeda 4 5" xfId="71" xr:uid="{00000000-0005-0000-0000-000005000000}"/>
    <cellStyle name="Moeda 4 5 2" xfId="165" xr:uid="{00000000-0005-0000-0000-000005000000}"/>
    <cellStyle name="Moeda 4 6" xfId="89" xr:uid="{00000000-0005-0000-0000-000005000000}"/>
    <cellStyle name="Moeda 4 6 2" xfId="183" xr:uid="{00000000-0005-0000-0000-000005000000}"/>
    <cellStyle name="Moeda 4 7" xfId="109" xr:uid="{00000000-0005-0000-0000-000005000000}"/>
    <cellStyle name="Moeda 5" xfId="22" xr:uid="{00000000-0005-0000-0000-000007000000}"/>
    <cellStyle name="Moeda 5 2" xfId="41" xr:uid="{00000000-0005-0000-0000-000007000000}"/>
    <cellStyle name="Moeda 5 2 2" xfId="135" xr:uid="{00000000-0005-0000-0000-000007000000}"/>
    <cellStyle name="Moeda 5 3" xfId="60" xr:uid="{00000000-0005-0000-0000-000007000000}"/>
    <cellStyle name="Moeda 5 3 2" xfId="154" xr:uid="{00000000-0005-0000-0000-000007000000}"/>
    <cellStyle name="Moeda 5 4" xfId="79" xr:uid="{00000000-0005-0000-0000-000007000000}"/>
    <cellStyle name="Moeda 5 4 2" xfId="173" xr:uid="{00000000-0005-0000-0000-000007000000}"/>
    <cellStyle name="Moeda 5 5" xfId="97" xr:uid="{00000000-0005-0000-0000-000007000000}"/>
    <cellStyle name="Moeda 5 5 2" xfId="191" xr:uid="{00000000-0005-0000-0000-000007000000}"/>
    <cellStyle name="Moeda 5 6" xfId="117" xr:uid="{00000000-0005-0000-0000-000007000000}"/>
    <cellStyle name="Moeda 6" xfId="32" xr:uid="{00000000-0005-0000-0000-000047000000}"/>
    <cellStyle name="Moeda 6 2" xfId="126" xr:uid="{00000000-0005-0000-0000-000047000000}"/>
    <cellStyle name="Moeda 7" xfId="51" xr:uid="{00000000-0005-0000-0000-00005A000000}"/>
    <cellStyle name="Moeda 7 2" xfId="145" xr:uid="{00000000-0005-0000-0000-00005A000000}"/>
    <cellStyle name="Moeda 8" xfId="70" xr:uid="{00000000-0005-0000-0000-00006D000000}"/>
    <cellStyle name="Moeda 8 2" xfId="164" xr:uid="{00000000-0005-0000-0000-00006D000000}"/>
    <cellStyle name="Moeda 9" xfId="88" xr:uid="{00000000-0005-0000-0000-00007F000000}"/>
    <cellStyle name="Moeda 9 2" xfId="182" xr:uid="{00000000-0005-0000-0000-00007F000000}"/>
    <cellStyle name="Normal" xfId="0" builtinId="0"/>
    <cellStyle name="Normal 2" xfId="1" xr:uid="{00000000-0005-0000-0000-000009000000}"/>
    <cellStyle name="Porcentagem" xfId="102" builtinId="5"/>
    <cellStyle name="Porcentagem 2" xfId="12" xr:uid="{00000000-0005-0000-0000-00000B000000}"/>
    <cellStyle name="Separador de milhares 2" xfId="2" xr:uid="{00000000-0005-0000-0000-00000C000000}"/>
    <cellStyle name="Separador de milhares 2 2" xfId="7" xr:uid="{00000000-0005-0000-0000-00000D000000}"/>
    <cellStyle name="Separador de milhares 2 2 2" xfId="11" xr:uid="{00000000-0005-0000-0000-00000E000000}"/>
    <cellStyle name="Separador de milhares 2 2 2 2" xfId="21" xr:uid="{00000000-0005-0000-0000-00000F000000}"/>
    <cellStyle name="Separador de milhares 2 2 2 2 2" xfId="40" xr:uid="{00000000-0005-0000-0000-00000E000000}"/>
    <cellStyle name="Separador de milhares 2 2 2 2 2 2" xfId="134" xr:uid="{00000000-0005-0000-0000-00000E000000}"/>
    <cellStyle name="Separador de milhares 2 2 2 2 3" xfId="59" xr:uid="{00000000-0005-0000-0000-00000F000000}"/>
    <cellStyle name="Separador de milhares 2 2 2 2 3 2" xfId="153" xr:uid="{00000000-0005-0000-0000-00000F000000}"/>
    <cellStyle name="Separador de milhares 2 2 2 2 4" xfId="78" xr:uid="{00000000-0005-0000-0000-00000F000000}"/>
    <cellStyle name="Separador de milhares 2 2 2 2 4 2" xfId="172" xr:uid="{00000000-0005-0000-0000-00000F000000}"/>
    <cellStyle name="Separador de milhares 2 2 2 2 5" xfId="96" xr:uid="{00000000-0005-0000-0000-00000F000000}"/>
    <cellStyle name="Separador de milhares 2 2 2 2 5 2" xfId="190" xr:uid="{00000000-0005-0000-0000-00000F000000}"/>
    <cellStyle name="Separador de milhares 2 2 2 2 6" xfId="116" xr:uid="{00000000-0005-0000-0000-00000F000000}"/>
    <cellStyle name="Separador de milhares 2 2 2 3" xfId="31" xr:uid="{00000000-0005-0000-0000-00000D000000}"/>
    <cellStyle name="Separador de milhares 2 2 2 3 2" xfId="125" xr:uid="{00000000-0005-0000-0000-00000D000000}"/>
    <cellStyle name="Separador de milhares 2 2 2 4" xfId="50" xr:uid="{00000000-0005-0000-0000-00000E000000}"/>
    <cellStyle name="Separador de milhares 2 2 2 4 2" xfId="144" xr:uid="{00000000-0005-0000-0000-00000E000000}"/>
    <cellStyle name="Separador de milhares 2 2 2 5" xfId="69" xr:uid="{00000000-0005-0000-0000-00000E000000}"/>
    <cellStyle name="Separador de milhares 2 2 2 5 2" xfId="163" xr:uid="{00000000-0005-0000-0000-00000E000000}"/>
    <cellStyle name="Separador de milhares 2 2 2 6" xfId="87" xr:uid="{00000000-0005-0000-0000-00000E000000}"/>
    <cellStyle name="Separador de milhares 2 2 2 6 2" xfId="181" xr:uid="{00000000-0005-0000-0000-00000E000000}"/>
    <cellStyle name="Separador de milhares 2 2 2 7" xfId="107" xr:uid="{00000000-0005-0000-0000-00000E000000}"/>
    <cellStyle name="Separador de milhares 2 2 3" xfId="16" xr:uid="{00000000-0005-0000-0000-000010000000}"/>
    <cellStyle name="Separador de milhares 2 2 3 2" xfId="25" xr:uid="{00000000-0005-0000-0000-000011000000}"/>
    <cellStyle name="Separador de milhares 2 2 3 2 2" xfId="44" xr:uid="{00000000-0005-0000-0000-000010000000}"/>
    <cellStyle name="Separador de milhares 2 2 3 2 2 2" xfId="138" xr:uid="{00000000-0005-0000-0000-000010000000}"/>
    <cellStyle name="Separador de milhares 2 2 3 2 3" xfId="63" xr:uid="{00000000-0005-0000-0000-000011000000}"/>
    <cellStyle name="Separador de milhares 2 2 3 2 3 2" xfId="157" xr:uid="{00000000-0005-0000-0000-000011000000}"/>
    <cellStyle name="Separador de milhares 2 2 3 2 4" xfId="82" xr:uid="{00000000-0005-0000-0000-000011000000}"/>
    <cellStyle name="Separador de milhares 2 2 3 2 4 2" xfId="176" xr:uid="{00000000-0005-0000-0000-000011000000}"/>
    <cellStyle name="Separador de milhares 2 2 3 2 5" xfId="100" xr:uid="{00000000-0005-0000-0000-000011000000}"/>
    <cellStyle name="Separador de milhares 2 2 3 2 5 2" xfId="194" xr:uid="{00000000-0005-0000-0000-000011000000}"/>
    <cellStyle name="Separador de milhares 2 2 3 2 6" xfId="120" xr:uid="{00000000-0005-0000-0000-000011000000}"/>
    <cellStyle name="Separador de milhares 2 2 3 3" xfId="35" xr:uid="{00000000-0005-0000-0000-00000F000000}"/>
    <cellStyle name="Separador de milhares 2 2 3 3 2" xfId="129" xr:uid="{00000000-0005-0000-0000-00000F000000}"/>
    <cellStyle name="Separador de milhares 2 2 3 4" xfId="54" xr:uid="{00000000-0005-0000-0000-000010000000}"/>
    <cellStyle name="Separador de milhares 2 2 3 4 2" xfId="148" xr:uid="{00000000-0005-0000-0000-000010000000}"/>
    <cellStyle name="Separador de milhares 2 2 3 5" xfId="73" xr:uid="{00000000-0005-0000-0000-000010000000}"/>
    <cellStyle name="Separador de milhares 2 2 3 5 2" xfId="167" xr:uid="{00000000-0005-0000-0000-000010000000}"/>
    <cellStyle name="Separador de milhares 2 2 3 6" xfId="91" xr:uid="{00000000-0005-0000-0000-000010000000}"/>
    <cellStyle name="Separador de milhares 2 2 3 6 2" xfId="185" xr:uid="{00000000-0005-0000-0000-000010000000}"/>
    <cellStyle name="Separador de milhares 2 2 3 7" xfId="111" xr:uid="{00000000-0005-0000-0000-000010000000}"/>
    <cellStyle name="Separador de milhares 2 2 4" xfId="18" xr:uid="{00000000-0005-0000-0000-000012000000}"/>
    <cellStyle name="Separador de milhares 2 2 4 2" xfId="37" xr:uid="{00000000-0005-0000-0000-000011000000}"/>
    <cellStyle name="Separador de milhares 2 2 4 2 2" xfId="131" xr:uid="{00000000-0005-0000-0000-000011000000}"/>
    <cellStyle name="Separador de milhares 2 2 4 3" xfId="56" xr:uid="{00000000-0005-0000-0000-000012000000}"/>
    <cellStyle name="Separador de milhares 2 2 4 3 2" xfId="150" xr:uid="{00000000-0005-0000-0000-000012000000}"/>
    <cellStyle name="Separador de milhares 2 2 4 4" xfId="75" xr:uid="{00000000-0005-0000-0000-000012000000}"/>
    <cellStyle name="Separador de milhares 2 2 4 4 2" xfId="169" xr:uid="{00000000-0005-0000-0000-000012000000}"/>
    <cellStyle name="Separador de milhares 2 2 4 5" xfId="93" xr:uid="{00000000-0005-0000-0000-000012000000}"/>
    <cellStyle name="Separador de milhares 2 2 4 5 2" xfId="187" xr:uid="{00000000-0005-0000-0000-000012000000}"/>
    <cellStyle name="Separador de milhares 2 2 4 6" xfId="113" xr:uid="{00000000-0005-0000-0000-000012000000}"/>
    <cellStyle name="Separador de milhares 2 2 5" xfId="28" xr:uid="{00000000-0005-0000-0000-00000C000000}"/>
    <cellStyle name="Separador de milhares 2 2 5 2" xfId="122" xr:uid="{00000000-0005-0000-0000-00000C000000}"/>
    <cellStyle name="Separador de milhares 2 2 6" xfId="47" xr:uid="{00000000-0005-0000-0000-00000D000000}"/>
    <cellStyle name="Separador de milhares 2 2 6 2" xfId="141" xr:uid="{00000000-0005-0000-0000-00000D000000}"/>
    <cellStyle name="Separador de milhares 2 2 7" xfId="66" xr:uid="{00000000-0005-0000-0000-00000D000000}"/>
    <cellStyle name="Separador de milhares 2 2 7 2" xfId="160" xr:uid="{00000000-0005-0000-0000-00000D000000}"/>
    <cellStyle name="Separador de milhares 2 2 8" xfId="84" xr:uid="{00000000-0005-0000-0000-00000D000000}"/>
    <cellStyle name="Separador de milhares 2 2 8 2" xfId="178" xr:uid="{00000000-0005-0000-0000-00000D000000}"/>
    <cellStyle name="Separador de milhares 2 2 9" xfId="104" xr:uid="{00000000-0005-0000-0000-00000D000000}"/>
    <cellStyle name="Separador de milhares 2 3" xfId="6" xr:uid="{00000000-0005-0000-0000-000013000000}"/>
    <cellStyle name="Separador de milhares 2 3 2" xfId="10" xr:uid="{00000000-0005-0000-0000-000014000000}"/>
    <cellStyle name="Separador de milhares 2 3 2 2" xfId="20" xr:uid="{00000000-0005-0000-0000-000015000000}"/>
    <cellStyle name="Separador de milhares 2 3 2 2 2" xfId="39" xr:uid="{00000000-0005-0000-0000-000014000000}"/>
    <cellStyle name="Separador de milhares 2 3 2 2 2 2" xfId="133" xr:uid="{00000000-0005-0000-0000-000014000000}"/>
    <cellStyle name="Separador de milhares 2 3 2 2 3" xfId="58" xr:uid="{00000000-0005-0000-0000-000015000000}"/>
    <cellStyle name="Separador de milhares 2 3 2 2 3 2" xfId="152" xr:uid="{00000000-0005-0000-0000-000015000000}"/>
    <cellStyle name="Separador de milhares 2 3 2 2 4" xfId="77" xr:uid="{00000000-0005-0000-0000-000015000000}"/>
    <cellStyle name="Separador de milhares 2 3 2 2 4 2" xfId="171" xr:uid="{00000000-0005-0000-0000-000015000000}"/>
    <cellStyle name="Separador de milhares 2 3 2 2 5" xfId="95" xr:uid="{00000000-0005-0000-0000-000015000000}"/>
    <cellStyle name="Separador de milhares 2 3 2 2 5 2" xfId="189" xr:uid="{00000000-0005-0000-0000-000015000000}"/>
    <cellStyle name="Separador de milhares 2 3 2 2 6" xfId="115" xr:uid="{00000000-0005-0000-0000-000015000000}"/>
    <cellStyle name="Separador de milhares 2 3 2 3" xfId="30" xr:uid="{00000000-0005-0000-0000-000013000000}"/>
    <cellStyle name="Separador de milhares 2 3 2 3 2" xfId="124" xr:uid="{00000000-0005-0000-0000-000013000000}"/>
    <cellStyle name="Separador de milhares 2 3 2 4" xfId="49" xr:uid="{00000000-0005-0000-0000-000014000000}"/>
    <cellStyle name="Separador de milhares 2 3 2 4 2" xfId="143" xr:uid="{00000000-0005-0000-0000-000014000000}"/>
    <cellStyle name="Separador de milhares 2 3 2 5" xfId="68" xr:uid="{00000000-0005-0000-0000-000014000000}"/>
    <cellStyle name="Separador de milhares 2 3 2 5 2" xfId="162" xr:uid="{00000000-0005-0000-0000-000014000000}"/>
    <cellStyle name="Separador de milhares 2 3 2 6" xfId="86" xr:uid="{00000000-0005-0000-0000-000014000000}"/>
    <cellStyle name="Separador de milhares 2 3 2 6 2" xfId="180" xr:uid="{00000000-0005-0000-0000-000014000000}"/>
    <cellStyle name="Separador de milhares 2 3 2 7" xfId="106" xr:uid="{00000000-0005-0000-0000-000014000000}"/>
    <cellStyle name="Separador de milhares 2 3 3" xfId="15" xr:uid="{00000000-0005-0000-0000-000016000000}"/>
    <cellStyle name="Separador de milhares 2 3 3 2" xfId="24" xr:uid="{00000000-0005-0000-0000-000017000000}"/>
    <cellStyle name="Separador de milhares 2 3 3 2 2" xfId="43" xr:uid="{00000000-0005-0000-0000-000016000000}"/>
    <cellStyle name="Separador de milhares 2 3 3 2 2 2" xfId="137" xr:uid="{00000000-0005-0000-0000-000016000000}"/>
    <cellStyle name="Separador de milhares 2 3 3 2 3" xfId="62" xr:uid="{00000000-0005-0000-0000-000017000000}"/>
    <cellStyle name="Separador de milhares 2 3 3 2 3 2" xfId="156" xr:uid="{00000000-0005-0000-0000-000017000000}"/>
    <cellStyle name="Separador de milhares 2 3 3 2 4" xfId="81" xr:uid="{00000000-0005-0000-0000-000017000000}"/>
    <cellStyle name="Separador de milhares 2 3 3 2 4 2" xfId="175" xr:uid="{00000000-0005-0000-0000-000017000000}"/>
    <cellStyle name="Separador de milhares 2 3 3 2 5" xfId="99" xr:uid="{00000000-0005-0000-0000-000017000000}"/>
    <cellStyle name="Separador de milhares 2 3 3 2 5 2" xfId="193" xr:uid="{00000000-0005-0000-0000-000017000000}"/>
    <cellStyle name="Separador de milhares 2 3 3 2 6" xfId="119" xr:uid="{00000000-0005-0000-0000-000017000000}"/>
    <cellStyle name="Separador de milhares 2 3 3 3" xfId="34" xr:uid="{00000000-0005-0000-0000-000015000000}"/>
    <cellStyle name="Separador de milhares 2 3 3 3 2" xfId="128" xr:uid="{00000000-0005-0000-0000-000015000000}"/>
    <cellStyle name="Separador de milhares 2 3 3 4" xfId="53" xr:uid="{00000000-0005-0000-0000-000016000000}"/>
    <cellStyle name="Separador de milhares 2 3 3 4 2" xfId="147" xr:uid="{00000000-0005-0000-0000-000016000000}"/>
    <cellStyle name="Separador de milhares 2 3 3 5" xfId="72" xr:uid="{00000000-0005-0000-0000-000016000000}"/>
    <cellStyle name="Separador de milhares 2 3 3 5 2" xfId="166" xr:uid="{00000000-0005-0000-0000-000016000000}"/>
    <cellStyle name="Separador de milhares 2 3 3 6" xfId="90" xr:uid="{00000000-0005-0000-0000-000016000000}"/>
    <cellStyle name="Separador de milhares 2 3 3 6 2" xfId="184" xr:uid="{00000000-0005-0000-0000-000016000000}"/>
    <cellStyle name="Separador de milhares 2 3 3 7" xfId="110" xr:uid="{00000000-0005-0000-0000-000016000000}"/>
    <cellStyle name="Separador de milhares 2 3 4" xfId="17" xr:uid="{00000000-0005-0000-0000-000018000000}"/>
    <cellStyle name="Separador de milhares 2 3 4 2" xfId="36" xr:uid="{00000000-0005-0000-0000-000017000000}"/>
    <cellStyle name="Separador de milhares 2 3 4 2 2" xfId="130" xr:uid="{00000000-0005-0000-0000-000017000000}"/>
    <cellStyle name="Separador de milhares 2 3 4 3" xfId="55" xr:uid="{00000000-0005-0000-0000-000018000000}"/>
    <cellStyle name="Separador de milhares 2 3 4 3 2" xfId="149" xr:uid="{00000000-0005-0000-0000-000018000000}"/>
    <cellStyle name="Separador de milhares 2 3 4 4" xfId="74" xr:uid="{00000000-0005-0000-0000-000018000000}"/>
    <cellStyle name="Separador de milhares 2 3 4 4 2" xfId="168" xr:uid="{00000000-0005-0000-0000-000018000000}"/>
    <cellStyle name="Separador de milhares 2 3 4 5" xfId="92" xr:uid="{00000000-0005-0000-0000-000018000000}"/>
    <cellStyle name="Separador de milhares 2 3 4 5 2" xfId="186" xr:uid="{00000000-0005-0000-0000-000018000000}"/>
    <cellStyle name="Separador de milhares 2 3 4 6" xfId="112" xr:uid="{00000000-0005-0000-0000-000018000000}"/>
    <cellStyle name="Separador de milhares 2 3 5" xfId="27" xr:uid="{00000000-0005-0000-0000-000012000000}"/>
    <cellStyle name="Separador de milhares 2 3 5 2" xfId="121" xr:uid="{00000000-0005-0000-0000-000012000000}"/>
    <cellStyle name="Separador de milhares 2 3 6" xfId="46" xr:uid="{00000000-0005-0000-0000-000013000000}"/>
    <cellStyle name="Separador de milhares 2 3 6 2" xfId="140" xr:uid="{00000000-0005-0000-0000-000013000000}"/>
    <cellStyle name="Separador de milhares 2 3 7" xfId="65" xr:uid="{00000000-0005-0000-0000-000013000000}"/>
    <cellStyle name="Separador de milhares 2 3 7 2" xfId="159" xr:uid="{00000000-0005-0000-0000-000013000000}"/>
    <cellStyle name="Separador de milhares 2 3 8" xfId="83" xr:uid="{00000000-0005-0000-0000-000013000000}"/>
    <cellStyle name="Separador de milhares 2 3 8 2" xfId="177" xr:uid="{00000000-0005-0000-0000-000013000000}"/>
    <cellStyle name="Separador de milhares 2 3 9" xfId="103" xr:uid="{00000000-0005-0000-0000-000013000000}"/>
    <cellStyle name="Separador de milhares 3" xfId="3" xr:uid="{00000000-0005-0000-0000-000019000000}"/>
    <cellStyle name="Título 5" xfId="4" xr:uid="{00000000-0005-0000-0000-00001A000000}"/>
    <cellStyle name="Vírgula" xfId="26" builtinId="3"/>
    <cellStyle name="Vírgula 2" xfId="45" xr:uid="{00000000-0005-0000-0000-000059000000}"/>
    <cellStyle name="Vírgula 2 2" xfId="139" xr:uid="{00000000-0005-0000-0000-000059000000}"/>
    <cellStyle name="Vírgula 3" xfId="64" xr:uid="{00000000-0005-0000-0000-00006C000000}"/>
    <cellStyle name="Vírgula 3 2" xfId="158" xr:uid="{00000000-0005-0000-0000-00006C000000}"/>
    <cellStyle name="Vírgula 4" xfId="101" xr:uid="{00000000-0005-0000-0000-000091000000}"/>
    <cellStyle name="Vírgula 4 2" xfId="195" xr:uid="{00000000-0005-0000-0000-000091000000}"/>
  </cellStyles>
  <dxfs count="1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i val="0"/>
        <color auto="1"/>
      </font>
      <fill>
        <patternFill patternType="solid">
          <fgColor auto="1"/>
          <bgColor rgb="FFFFFF00"/>
        </patternFill>
      </fill>
      <border>
        <vertical/>
        <horizontal/>
      </border>
    </dxf>
    <dxf>
      <font>
        <color auto="1"/>
      </font>
      <fill>
        <patternFill>
          <fgColor auto="1"/>
          <bgColor rgb="FFFFFF00"/>
        </patternFill>
      </fill>
    </dxf>
    <dxf>
      <font>
        <color auto="1"/>
      </font>
      <fill>
        <patternFill>
          <fgColor auto="1"/>
          <bgColor rgb="FFFFFF66"/>
        </patternFill>
      </fill>
    </dxf>
    <dxf>
      <font>
        <b val="0"/>
        <i val="0"/>
        <color auto="1"/>
      </font>
      <fill>
        <patternFill patternType="solid">
          <fgColor auto="1"/>
          <bgColor rgb="FFFFFF00"/>
        </patternFill>
      </fill>
      <border>
        <vertical/>
        <horizontal/>
      </border>
    </dxf>
    <dxf>
      <font>
        <color auto="1"/>
      </font>
      <fill>
        <patternFill>
          <fgColor auto="1"/>
          <bgColor rgb="FFFFFF00"/>
        </patternFill>
      </fill>
    </dxf>
    <dxf>
      <font>
        <color auto="1"/>
      </font>
      <fill>
        <patternFill>
          <fgColor auto="1"/>
          <bgColor rgb="FFFFFF66"/>
        </patternFill>
      </fill>
    </dxf>
    <dxf>
      <font>
        <b val="0"/>
        <i val="0"/>
        <color auto="1"/>
      </font>
      <fill>
        <patternFill patternType="solid">
          <fgColor auto="1"/>
          <bgColor rgb="FFFFFF00"/>
        </patternFill>
      </fill>
      <border>
        <vertical/>
        <horizontal/>
      </border>
    </dxf>
    <dxf>
      <font>
        <color auto="1"/>
      </font>
      <fill>
        <patternFill>
          <fgColor auto="1"/>
          <bgColor rgb="FFFFFF00"/>
        </patternFill>
      </fill>
    </dxf>
    <dxf>
      <font>
        <color auto="1"/>
      </font>
      <fill>
        <patternFill>
          <fgColor auto="1"/>
          <bgColor rgb="FFFFFF66"/>
        </patternFill>
      </fill>
    </dxf>
    <dxf>
      <font>
        <b val="0"/>
        <i val="0"/>
        <color auto="1"/>
      </font>
      <fill>
        <patternFill patternType="solid">
          <fgColor auto="1"/>
          <bgColor rgb="FFFFFF00"/>
        </patternFill>
      </fill>
      <border>
        <vertical/>
        <horizontal/>
      </border>
    </dxf>
    <dxf>
      <font>
        <color auto="1"/>
      </font>
      <fill>
        <patternFill>
          <fgColor auto="1"/>
          <bgColor rgb="FFFFFF00"/>
        </patternFill>
      </fill>
    </dxf>
    <dxf>
      <font>
        <color auto="1"/>
      </font>
      <fill>
        <patternFill>
          <fgColor auto="1"/>
          <bgColor rgb="FFFFFF66"/>
        </patternFill>
      </fill>
    </dxf>
    <dxf>
      <font>
        <b val="0"/>
        <i val="0"/>
        <color auto="1"/>
      </font>
      <fill>
        <patternFill patternType="solid">
          <fgColor auto="1"/>
          <bgColor rgb="FFFFFF00"/>
        </patternFill>
      </fill>
      <border>
        <vertical/>
        <horizontal/>
      </border>
    </dxf>
    <dxf>
      <font>
        <color auto="1"/>
      </font>
      <fill>
        <patternFill>
          <fgColor auto="1"/>
          <bgColor rgb="FFFFFF00"/>
        </patternFill>
      </fill>
    </dxf>
    <dxf>
      <font>
        <color auto="1"/>
      </font>
      <fill>
        <patternFill>
          <fgColor auto="1"/>
          <bgColor rgb="FFFFFF66"/>
        </patternFill>
      </fill>
    </dxf>
    <dxf>
      <font>
        <b val="0"/>
        <i val="0"/>
        <color auto="1"/>
      </font>
      <fill>
        <patternFill patternType="solid">
          <fgColor auto="1"/>
          <bgColor rgb="FFFFFF00"/>
        </patternFill>
      </fill>
      <border>
        <vertical/>
        <horizontal/>
      </border>
    </dxf>
    <dxf>
      <font>
        <color auto="1"/>
      </font>
      <fill>
        <patternFill>
          <fgColor auto="1"/>
          <bgColor rgb="FFFFFF00"/>
        </patternFill>
      </fill>
    </dxf>
    <dxf>
      <font>
        <color auto="1"/>
      </font>
      <fill>
        <patternFill>
          <fgColor auto="1"/>
          <bgColor rgb="FFFFFF66"/>
        </patternFill>
      </fill>
    </dxf>
    <dxf>
      <font>
        <b val="0"/>
        <i val="0"/>
        <color auto="1"/>
      </font>
      <fill>
        <patternFill patternType="solid">
          <fgColor auto="1"/>
          <bgColor rgb="FFFFFF00"/>
        </patternFill>
      </fill>
      <border>
        <vertical/>
        <horizontal/>
      </border>
    </dxf>
    <dxf>
      <font>
        <color auto="1"/>
      </font>
      <fill>
        <patternFill>
          <fgColor auto="1"/>
          <bgColor rgb="FFFFFF00"/>
        </patternFill>
      </fill>
    </dxf>
    <dxf>
      <font>
        <color auto="1"/>
      </font>
      <fill>
        <patternFill>
          <fgColor auto="1"/>
          <bgColor rgb="FFFFFF66"/>
        </patternFill>
      </fill>
    </dxf>
    <dxf>
      <font>
        <b val="0"/>
        <i val="0"/>
        <color auto="1"/>
      </font>
      <fill>
        <patternFill patternType="solid">
          <fgColor auto="1"/>
          <bgColor rgb="FFFFFF00"/>
        </patternFill>
      </fill>
      <border>
        <vertical/>
        <horizontal/>
      </border>
    </dxf>
    <dxf>
      <font>
        <color auto="1"/>
      </font>
      <fill>
        <patternFill>
          <fgColor auto="1"/>
          <bgColor rgb="FFFFFF00"/>
        </patternFill>
      </fill>
    </dxf>
    <dxf>
      <font>
        <color auto="1"/>
      </font>
      <fill>
        <patternFill>
          <fgColor auto="1"/>
          <bgColor rgb="FFFFFF66"/>
        </patternFill>
      </fill>
    </dxf>
    <dxf>
      <font>
        <b val="0"/>
        <i val="0"/>
        <color auto="1"/>
      </font>
      <fill>
        <patternFill patternType="solid">
          <fgColor auto="1"/>
          <bgColor rgb="FFFFFF00"/>
        </patternFill>
      </fill>
      <border>
        <vertical/>
        <horizontal/>
      </border>
    </dxf>
    <dxf>
      <font>
        <color auto="1"/>
      </font>
      <fill>
        <patternFill>
          <fgColor auto="1"/>
          <bgColor rgb="FFFFFF00"/>
        </patternFill>
      </fill>
    </dxf>
    <dxf>
      <font>
        <color auto="1"/>
      </font>
      <fill>
        <patternFill>
          <fgColor auto="1"/>
          <bgColor rgb="FFFFFF66"/>
        </patternFill>
      </fill>
    </dxf>
    <dxf>
      <font>
        <b val="0"/>
        <i val="0"/>
        <color auto="1"/>
      </font>
      <fill>
        <patternFill patternType="solid">
          <fgColor auto="1"/>
          <bgColor rgb="FFFFFF00"/>
        </patternFill>
      </fill>
      <border>
        <vertical/>
        <horizontal/>
      </border>
    </dxf>
    <dxf>
      <font>
        <color auto="1"/>
      </font>
      <fill>
        <patternFill>
          <fgColor auto="1"/>
          <bgColor rgb="FFFFFF00"/>
        </patternFill>
      </fill>
    </dxf>
    <dxf>
      <font>
        <color auto="1"/>
      </font>
      <fill>
        <patternFill>
          <fgColor auto="1"/>
          <bgColor rgb="FFFFFF66"/>
        </patternFill>
      </fill>
    </dxf>
    <dxf>
      <font>
        <b val="0"/>
        <i val="0"/>
        <color auto="1"/>
      </font>
      <fill>
        <patternFill patternType="solid">
          <fgColor auto="1"/>
          <bgColor rgb="FFFFFF00"/>
        </patternFill>
      </fill>
      <border>
        <vertical/>
        <horizontal/>
      </border>
    </dxf>
    <dxf>
      <font>
        <color auto="1"/>
      </font>
      <fill>
        <patternFill>
          <fgColor auto="1"/>
          <bgColor rgb="FFFFFF00"/>
        </patternFill>
      </fill>
    </dxf>
    <dxf>
      <font>
        <color auto="1"/>
      </font>
      <fill>
        <patternFill>
          <fgColor auto="1"/>
          <bgColor rgb="FFFFFF66"/>
        </patternFill>
      </fill>
    </dxf>
    <dxf>
      <font>
        <b val="0"/>
        <i val="0"/>
        <color auto="1"/>
      </font>
      <fill>
        <patternFill patternType="solid">
          <fgColor auto="1"/>
          <bgColor rgb="FFFFFF00"/>
        </patternFill>
      </fill>
      <border>
        <vertical/>
        <horizontal/>
      </border>
    </dxf>
    <dxf>
      <font>
        <color auto="1"/>
      </font>
      <fill>
        <patternFill>
          <fgColor auto="1"/>
          <bgColor rgb="FFFFFF00"/>
        </patternFill>
      </fill>
    </dxf>
    <dxf>
      <font>
        <color auto="1"/>
      </font>
      <fill>
        <patternFill>
          <fgColor auto="1"/>
          <bgColor rgb="FFFFFF66"/>
        </patternFill>
      </fill>
    </dxf>
    <dxf>
      <font>
        <b val="0"/>
        <i val="0"/>
        <color auto="1"/>
      </font>
      <fill>
        <patternFill patternType="solid">
          <fgColor auto="1"/>
          <bgColor rgb="FFFFFF00"/>
        </patternFill>
      </fill>
      <border>
        <vertical/>
        <horizontal/>
      </border>
    </dxf>
    <dxf>
      <font>
        <color auto="1"/>
      </font>
      <fill>
        <patternFill>
          <fgColor auto="1"/>
          <bgColor rgb="FFFFFF00"/>
        </patternFill>
      </fill>
    </dxf>
    <dxf>
      <font>
        <color auto="1"/>
      </font>
      <fill>
        <patternFill>
          <fgColor auto="1"/>
          <bgColor rgb="FFFFFF66"/>
        </patternFill>
      </fill>
    </dxf>
    <dxf>
      <font>
        <b val="0"/>
        <i val="0"/>
        <color auto="1"/>
      </font>
      <fill>
        <patternFill patternType="solid">
          <fgColor auto="1"/>
          <bgColor rgb="FFFFFF00"/>
        </patternFill>
      </fill>
      <border>
        <vertical/>
        <horizontal/>
      </border>
    </dxf>
    <dxf>
      <font>
        <color auto="1"/>
      </font>
      <fill>
        <patternFill>
          <fgColor auto="1"/>
          <bgColor rgb="FFFFFF00"/>
        </patternFill>
      </fill>
    </dxf>
    <dxf>
      <font>
        <color auto="1"/>
      </font>
      <fill>
        <patternFill>
          <fgColor auto="1"/>
          <bgColor rgb="FFFFFF66"/>
        </patternFill>
      </fill>
    </dxf>
    <dxf>
      <font>
        <b val="0"/>
        <i val="0"/>
        <color auto="1"/>
      </font>
      <fill>
        <patternFill patternType="solid">
          <fgColor auto="1"/>
          <bgColor rgb="FFFFFF00"/>
        </patternFill>
      </fill>
      <border>
        <vertical/>
        <horizontal/>
      </border>
    </dxf>
    <dxf>
      <font>
        <color auto="1"/>
      </font>
      <fill>
        <patternFill>
          <fgColor auto="1"/>
          <bgColor rgb="FFFFFF00"/>
        </patternFill>
      </fill>
    </dxf>
    <dxf>
      <font>
        <color auto="1"/>
      </font>
      <fill>
        <patternFill>
          <fgColor auto="1"/>
          <bgColor rgb="FFFFFF66"/>
        </patternFill>
      </fill>
    </dxf>
    <dxf>
      <font>
        <b val="0"/>
        <i val="0"/>
        <color auto="1"/>
      </font>
      <fill>
        <patternFill patternType="solid">
          <fgColor auto="1"/>
          <bgColor rgb="FFFFFF00"/>
        </patternFill>
      </fill>
      <border>
        <vertical/>
        <horizontal/>
      </border>
    </dxf>
    <dxf>
      <font>
        <color auto="1"/>
      </font>
      <fill>
        <patternFill>
          <fgColor auto="1"/>
          <bgColor rgb="FFFFFF00"/>
        </patternFill>
      </fill>
    </dxf>
    <dxf>
      <font>
        <color auto="1"/>
      </font>
      <fill>
        <patternFill>
          <fgColor auto="1"/>
          <bgColor rgb="FFFFFF66"/>
        </patternFill>
      </fill>
    </dxf>
    <dxf>
      <font>
        <b val="0"/>
        <i val="0"/>
        <color auto="1"/>
      </font>
      <fill>
        <patternFill patternType="solid">
          <fgColor auto="1"/>
          <bgColor rgb="FFFFFF00"/>
        </patternFill>
      </fill>
      <border>
        <vertical/>
        <horizontal/>
      </border>
    </dxf>
    <dxf>
      <font>
        <color auto="1"/>
      </font>
      <fill>
        <patternFill>
          <fgColor auto="1"/>
          <bgColor rgb="FFFFFF00"/>
        </patternFill>
      </fill>
    </dxf>
    <dxf>
      <font>
        <color auto="1"/>
      </font>
      <fill>
        <patternFill>
          <fgColor auto="1"/>
          <bgColor rgb="FFFFFF66"/>
        </patternFill>
      </fill>
    </dxf>
    <dxf>
      <font>
        <b val="0"/>
        <i val="0"/>
        <color auto="1"/>
      </font>
      <fill>
        <patternFill patternType="solid">
          <fgColor auto="1"/>
          <bgColor rgb="FFFFFF00"/>
        </patternFill>
      </fill>
      <border>
        <vertical/>
        <horizontal/>
      </border>
    </dxf>
    <dxf>
      <font>
        <color auto="1"/>
      </font>
      <fill>
        <patternFill>
          <fgColor auto="1"/>
          <bgColor rgb="FFFFFF00"/>
        </patternFill>
      </fill>
    </dxf>
    <dxf>
      <font>
        <color auto="1"/>
      </font>
      <fill>
        <patternFill>
          <fgColor auto="1"/>
          <bgColor rgb="FFFFFF66"/>
        </patternFill>
      </fill>
    </dxf>
    <dxf>
      <font>
        <b val="0"/>
        <i val="0"/>
        <color auto="1"/>
      </font>
      <fill>
        <patternFill patternType="solid">
          <fgColor auto="1"/>
          <bgColor rgb="FFFFFF00"/>
        </patternFill>
      </fill>
      <border>
        <vertical/>
        <horizontal/>
      </border>
    </dxf>
    <dxf>
      <font>
        <color auto="1"/>
      </font>
      <fill>
        <patternFill>
          <fgColor auto="1"/>
          <bgColor rgb="FFFFFF00"/>
        </patternFill>
      </fill>
    </dxf>
    <dxf>
      <font>
        <color auto="1"/>
      </font>
      <fill>
        <patternFill>
          <fgColor auto="1"/>
          <bgColor rgb="FFFFFF66"/>
        </patternFill>
      </fill>
    </dxf>
    <dxf>
      <font>
        <b val="0"/>
        <i val="0"/>
        <color auto="1"/>
      </font>
      <fill>
        <patternFill patternType="solid">
          <fgColor auto="1"/>
          <bgColor rgb="FFFFFF00"/>
        </patternFill>
      </fill>
      <border>
        <vertical/>
        <horizontal/>
      </border>
    </dxf>
    <dxf>
      <font>
        <color auto="1"/>
      </font>
      <fill>
        <patternFill>
          <fgColor auto="1"/>
          <bgColor rgb="FFFFFF00"/>
        </patternFill>
      </fill>
    </dxf>
    <dxf>
      <font>
        <color auto="1"/>
      </font>
      <fill>
        <patternFill>
          <fgColor auto="1"/>
          <bgColor rgb="FFFFFF66"/>
        </patternFill>
      </fill>
    </dxf>
    <dxf>
      <font>
        <b val="0"/>
        <i val="0"/>
        <color auto="1"/>
      </font>
      <fill>
        <patternFill patternType="solid">
          <fgColor auto="1"/>
          <bgColor rgb="FFFFFF00"/>
        </patternFill>
      </fill>
      <border>
        <vertical/>
        <horizontal/>
      </border>
    </dxf>
    <dxf>
      <font>
        <color auto="1"/>
      </font>
      <fill>
        <patternFill>
          <fgColor auto="1"/>
          <bgColor rgb="FFFFFF00"/>
        </patternFill>
      </fill>
    </dxf>
    <dxf>
      <font>
        <color auto="1"/>
      </font>
      <fill>
        <patternFill>
          <fgColor auto="1"/>
          <bgColor rgb="FFFFFF66"/>
        </patternFill>
      </fill>
    </dxf>
    <dxf>
      <font>
        <b val="0"/>
        <i val="0"/>
        <color auto="1"/>
      </font>
      <fill>
        <patternFill patternType="solid">
          <fgColor auto="1"/>
          <bgColor rgb="FFFFFF00"/>
        </patternFill>
      </fill>
      <border>
        <vertical/>
        <horizontal/>
      </border>
    </dxf>
    <dxf>
      <font>
        <color auto="1"/>
      </font>
      <fill>
        <patternFill>
          <fgColor auto="1"/>
          <bgColor rgb="FFFFFF00"/>
        </patternFill>
      </fill>
    </dxf>
    <dxf>
      <font>
        <color auto="1"/>
      </font>
      <fill>
        <patternFill>
          <fgColor auto="1"/>
          <bgColor rgb="FFFFFF66"/>
        </patternFill>
      </fill>
    </dxf>
    <dxf>
      <font>
        <b val="0"/>
        <i val="0"/>
        <color auto="1"/>
      </font>
      <fill>
        <patternFill patternType="solid">
          <fgColor auto="1"/>
          <bgColor rgb="FFFFFF00"/>
        </patternFill>
      </fill>
      <border>
        <vertical/>
        <horizontal/>
      </border>
    </dxf>
    <dxf>
      <font>
        <color auto="1"/>
      </font>
      <fill>
        <patternFill>
          <fgColor auto="1"/>
          <bgColor rgb="FFFFFF00"/>
        </patternFill>
      </fill>
    </dxf>
    <dxf>
      <font>
        <color auto="1"/>
      </font>
      <fill>
        <patternFill>
          <fgColor auto="1"/>
          <bgColor rgb="FFFFFF66"/>
        </patternFill>
      </fill>
    </dxf>
    <dxf>
      <font>
        <b val="0"/>
        <i val="0"/>
        <color auto="1"/>
      </font>
      <fill>
        <patternFill patternType="solid">
          <fgColor auto="1"/>
          <bgColor rgb="FFFFFF00"/>
        </patternFill>
      </fill>
      <border>
        <vertical/>
        <horizontal/>
      </border>
    </dxf>
    <dxf>
      <font>
        <color auto="1"/>
      </font>
      <fill>
        <patternFill>
          <fgColor auto="1"/>
          <bgColor rgb="FFFFFF00"/>
        </patternFill>
      </fill>
    </dxf>
    <dxf>
      <font>
        <color auto="1"/>
      </font>
      <fill>
        <patternFill>
          <fgColor auto="1"/>
          <bgColor rgb="FFFFFF66"/>
        </patternFill>
      </fill>
    </dxf>
    <dxf>
      <font>
        <b val="0"/>
        <i val="0"/>
        <color auto="1"/>
      </font>
      <fill>
        <patternFill patternType="solid">
          <fgColor auto="1"/>
          <bgColor rgb="FFFFFF00"/>
        </patternFill>
      </fill>
      <border>
        <vertical/>
        <horizontal/>
      </border>
    </dxf>
    <dxf>
      <font>
        <color auto="1"/>
      </font>
      <fill>
        <patternFill>
          <fgColor auto="1"/>
          <bgColor rgb="FFFFFF00"/>
        </patternFill>
      </fill>
    </dxf>
    <dxf>
      <font>
        <color auto="1"/>
      </font>
      <fill>
        <patternFill>
          <fgColor auto="1"/>
          <bgColor rgb="FFFFFF66"/>
        </patternFill>
      </fill>
    </dxf>
    <dxf>
      <font>
        <b val="0"/>
        <i val="0"/>
        <color auto="1"/>
      </font>
      <fill>
        <patternFill patternType="solid">
          <fgColor auto="1"/>
          <bgColor rgb="FFFFFF00"/>
        </patternFill>
      </fill>
      <border>
        <vertical/>
        <horizontal/>
      </border>
    </dxf>
    <dxf>
      <font>
        <color auto="1"/>
      </font>
      <fill>
        <patternFill>
          <fgColor auto="1"/>
          <bgColor rgb="FFFFFF00"/>
        </patternFill>
      </fill>
    </dxf>
    <dxf>
      <font>
        <color auto="1"/>
      </font>
      <fill>
        <patternFill>
          <fgColor auto="1"/>
          <bgColor rgb="FFFFFF66"/>
        </patternFill>
      </fill>
    </dxf>
    <dxf>
      <font>
        <b val="0"/>
        <i val="0"/>
        <color auto="1"/>
      </font>
      <fill>
        <patternFill patternType="solid">
          <fgColor auto="1"/>
          <bgColor rgb="FFFFFF00"/>
        </patternFill>
      </fill>
      <border>
        <vertical/>
        <horizontal/>
      </border>
    </dxf>
    <dxf>
      <font>
        <color auto="1"/>
      </font>
      <fill>
        <patternFill>
          <fgColor auto="1"/>
          <bgColor rgb="FFFFFF00"/>
        </patternFill>
      </fill>
    </dxf>
    <dxf>
      <font>
        <color auto="1"/>
      </font>
      <fill>
        <patternFill>
          <fgColor auto="1"/>
          <bgColor rgb="FFFFFF66"/>
        </patternFill>
      </fill>
    </dxf>
    <dxf>
      <font>
        <b val="0"/>
        <i val="0"/>
        <color auto="1"/>
      </font>
      <fill>
        <patternFill patternType="solid">
          <fgColor auto="1"/>
          <bgColor rgb="FFFFFF00"/>
        </patternFill>
      </fill>
      <border>
        <vertical/>
        <horizontal/>
      </border>
    </dxf>
    <dxf>
      <font>
        <color auto="1"/>
      </font>
      <fill>
        <patternFill>
          <fgColor auto="1"/>
          <bgColor rgb="FFFFFF00"/>
        </patternFill>
      </fill>
    </dxf>
    <dxf>
      <font>
        <color auto="1"/>
      </font>
      <fill>
        <patternFill>
          <fgColor auto="1"/>
          <bgColor rgb="FFFFFF66"/>
        </patternFill>
      </fill>
    </dxf>
    <dxf>
      <font>
        <b val="0"/>
        <i val="0"/>
        <color auto="1"/>
      </font>
      <fill>
        <patternFill patternType="solid">
          <fgColor auto="1"/>
          <bgColor rgb="FFFFFF00"/>
        </patternFill>
      </fill>
      <border>
        <vertical/>
        <horizontal/>
      </border>
    </dxf>
    <dxf>
      <font>
        <color auto="1"/>
      </font>
      <fill>
        <patternFill>
          <fgColor auto="1"/>
          <bgColor rgb="FFFFFF00"/>
        </patternFill>
      </fill>
    </dxf>
    <dxf>
      <font>
        <color auto="1"/>
      </font>
      <fill>
        <patternFill>
          <fgColor auto="1"/>
          <bgColor rgb="FFFFFF66"/>
        </patternFill>
      </fill>
    </dxf>
    <dxf>
      <font>
        <b val="0"/>
        <i val="0"/>
        <color auto="1"/>
      </font>
      <fill>
        <patternFill patternType="solid">
          <fgColor auto="1"/>
          <bgColor rgb="FFFFFF00"/>
        </patternFill>
      </fill>
      <border>
        <vertical/>
        <horizontal/>
      </border>
    </dxf>
    <dxf>
      <font>
        <color auto="1"/>
      </font>
      <fill>
        <patternFill>
          <fgColor auto="1"/>
          <bgColor rgb="FFFFFF00"/>
        </patternFill>
      </fill>
    </dxf>
    <dxf>
      <font>
        <color auto="1"/>
      </font>
      <fill>
        <patternFill>
          <fgColor auto="1"/>
          <bgColor rgb="FFFFFF66"/>
        </patternFill>
      </fill>
    </dxf>
    <dxf>
      <font>
        <b val="0"/>
        <i val="0"/>
        <color auto="1"/>
      </font>
      <fill>
        <patternFill patternType="solid">
          <fgColor auto="1"/>
          <bgColor rgb="FFFFFF00"/>
        </patternFill>
      </fill>
      <border>
        <vertical/>
        <horizontal/>
      </border>
    </dxf>
    <dxf>
      <font>
        <color auto="1"/>
      </font>
      <fill>
        <patternFill>
          <fgColor auto="1"/>
          <bgColor rgb="FFFFFF00"/>
        </patternFill>
      </fill>
    </dxf>
    <dxf>
      <font>
        <color auto="1"/>
      </font>
      <fill>
        <patternFill>
          <fgColor auto="1"/>
          <bgColor rgb="FFFFFF66"/>
        </patternFill>
      </fill>
    </dxf>
  </dxfs>
  <tableStyles count="0" defaultTableStyle="TableStyleMedium9" defaultPivotStyle="PivotStyleLight16"/>
  <colors>
    <mruColors>
      <color rgb="FFFFFF66"/>
      <color rgb="FFCCFFFF"/>
      <color rgb="FFCC0000"/>
      <color rgb="FF95B3D7"/>
      <color rgb="FF66FF66"/>
      <color rgb="FFFF505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38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94B9B2EE-9031-410A-86E4-33724673A611}"/>
            </a:ext>
          </a:extLst>
        </xdr:cNvPr>
        <xdr:cNvSpPr>
          <a:spLocks noChangeArrowheads="1"/>
        </xdr:cNvSpPr>
      </xdr:nvSpPr>
      <xdr:spPr bwMode="auto">
        <a:xfrm>
          <a:off x="2700068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AEBEE65D-62A7-422D-ABEC-EA66E4A0B88D}"/>
            </a:ext>
          </a:extLst>
        </xdr:cNvPr>
        <xdr:cNvSpPr>
          <a:spLocks noChangeArrowheads="1"/>
        </xdr:cNvSpPr>
      </xdr:nvSpPr>
      <xdr:spPr bwMode="auto">
        <a:xfrm>
          <a:off x="2700068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27E3B845-1C94-49C6-91BD-47175532E3FF}"/>
            </a:ext>
          </a:extLst>
        </xdr:cNvPr>
        <xdr:cNvSpPr>
          <a:spLocks noChangeArrowheads="1"/>
        </xdr:cNvSpPr>
      </xdr:nvSpPr>
      <xdr:spPr bwMode="auto">
        <a:xfrm>
          <a:off x="2700068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17D4F7A5-AD32-4EE2-9EDD-52F496D8AD46}"/>
            </a:ext>
          </a:extLst>
        </xdr:cNvPr>
        <xdr:cNvSpPr>
          <a:spLocks noChangeArrowheads="1"/>
        </xdr:cNvSpPr>
      </xdr:nvSpPr>
      <xdr:spPr bwMode="auto">
        <a:xfrm>
          <a:off x="2700068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29BC9CF6-85B4-4042-900F-25772F92F695}"/>
            </a:ext>
          </a:extLst>
        </xdr:cNvPr>
        <xdr:cNvSpPr>
          <a:spLocks noChangeArrowheads="1"/>
        </xdr:cNvSpPr>
      </xdr:nvSpPr>
      <xdr:spPr bwMode="auto">
        <a:xfrm>
          <a:off x="2700068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579A0EDD-CA39-4FD9-8AEA-95486E15C549}"/>
            </a:ext>
          </a:extLst>
        </xdr:cNvPr>
        <xdr:cNvSpPr>
          <a:spLocks noChangeArrowheads="1"/>
        </xdr:cNvSpPr>
      </xdr:nvSpPr>
      <xdr:spPr bwMode="auto">
        <a:xfrm>
          <a:off x="2700068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384DAB89-E871-4378-8C2E-C941F5FEEE70}"/>
            </a:ext>
          </a:extLst>
        </xdr:cNvPr>
        <xdr:cNvSpPr>
          <a:spLocks noChangeArrowheads="1"/>
        </xdr:cNvSpPr>
      </xdr:nvSpPr>
      <xdr:spPr bwMode="auto">
        <a:xfrm>
          <a:off x="2700068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AE918F80-AC74-4CB4-8B0A-243B64D9A359}"/>
            </a:ext>
          </a:extLst>
        </xdr:cNvPr>
        <xdr:cNvSpPr>
          <a:spLocks noChangeArrowheads="1"/>
        </xdr:cNvSpPr>
      </xdr:nvSpPr>
      <xdr:spPr bwMode="auto">
        <a:xfrm>
          <a:off x="2700068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8D41A97D-69B8-40BC-8207-5BADA3ACA7BC}"/>
            </a:ext>
          </a:extLst>
        </xdr:cNvPr>
        <xdr:cNvSpPr>
          <a:spLocks noChangeArrowheads="1"/>
        </xdr:cNvSpPr>
      </xdr:nvSpPr>
      <xdr:spPr bwMode="auto">
        <a:xfrm>
          <a:off x="2700068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6862BC11-495C-4D84-AD85-FD738EBA442B}"/>
            </a:ext>
          </a:extLst>
        </xdr:cNvPr>
        <xdr:cNvSpPr>
          <a:spLocks noChangeArrowheads="1"/>
        </xdr:cNvSpPr>
      </xdr:nvSpPr>
      <xdr:spPr bwMode="auto">
        <a:xfrm>
          <a:off x="2700068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E5F3E25-FAE9-448A-95EF-181E9C11CF46}"/>
            </a:ext>
          </a:extLst>
        </xdr:cNvPr>
        <xdr:cNvSpPr>
          <a:spLocks noChangeArrowheads="1"/>
        </xdr:cNvSpPr>
      </xdr:nvSpPr>
      <xdr:spPr bwMode="auto">
        <a:xfrm>
          <a:off x="2700068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15E69DC5-2594-4244-9A58-9B4EF1F5EF34}"/>
            </a:ext>
          </a:extLst>
        </xdr:cNvPr>
        <xdr:cNvSpPr>
          <a:spLocks noChangeArrowheads="1"/>
        </xdr:cNvSpPr>
      </xdr:nvSpPr>
      <xdr:spPr bwMode="auto">
        <a:xfrm>
          <a:off x="2700068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9D4FE923-D9D5-4ACF-B899-95548000644D}"/>
            </a:ext>
          </a:extLst>
        </xdr:cNvPr>
        <xdr:cNvSpPr>
          <a:spLocks noChangeArrowheads="1"/>
        </xdr:cNvSpPr>
      </xdr:nvSpPr>
      <xdr:spPr bwMode="auto">
        <a:xfrm>
          <a:off x="2700068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8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9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Z40"/>
  <sheetViews>
    <sheetView topLeftCell="A5" zoomScale="85" zoomScaleNormal="85" workbookViewId="0">
      <selection activeCell="H14" sqref="H14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19.5703125" style="13" customWidth="1"/>
    <col min="4" max="4" width="25" style="13" customWidth="1"/>
    <col min="5" max="5" width="3.28515625" style="1" customWidth="1"/>
    <col min="6" max="6" width="2.7109375" style="1" customWidth="1"/>
    <col min="7" max="7" width="12.85546875" style="1" customWidth="1"/>
    <col min="8" max="8" width="15.7109375" style="18" bestFit="1" customWidth="1"/>
    <col min="9" max="9" width="13.28515625" style="5" customWidth="1"/>
    <col min="10" max="10" width="13.28515625" style="14" customWidth="1"/>
    <col min="11" max="11" width="12.5703125" style="4" customWidth="1"/>
    <col min="12" max="16" width="13.7109375" style="2" customWidth="1"/>
    <col min="17" max="17" width="13.85546875" style="2" customWidth="1"/>
    <col min="18" max="26" width="13.7109375" style="2" customWidth="1"/>
    <col min="27" max="16384" width="9.7109375" style="2"/>
  </cols>
  <sheetData>
    <row r="1" spans="1:26" ht="26.1" customHeight="1" x14ac:dyDescent="0.25">
      <c r="A1" s="181" t="s">
        <v>25</v>
      </c>
      <c r="B1" s="182"/>
      <c r="C1" s="183" t="s">
        <v>130</v>
      </c>
      <c r="D1" s="184"/>
      <c r="E1" s="184"/>
      <c r="F1" s="184"/>
      <c r="G1" s="184"/>
      <c r="H1" s="185"/>
      <c r="I1" s="178" t="s">
        <v>26</v>
      </c>
      <c r="J1" s="179"/>
      <c r="K1" s="180"/>
      <c r="L1" s="172" t="s">
        <v>146</v>
      </c>
      <c r="M1" s="172" t="s">
        <v>147</v>
      </c>
      <c r="N1" s="172" t="s">
        <v>159</v>
      </c>
      <c r="O1" s="172" t="s">
        <v>182</v>
      </c>
      <c r="P1" s="172" t="s">
        <v>183</v>
      </c>
      <c r="Q1" s="174" t="s">
        <v>204</v>
      </c>
      <c r="R1" s="172" t="s">
        <v>28</v>
      </c>
      <c r="S1" s="172" t="s">
        <v>28</v>
      </c>
      <c r="T1" s="172" t="s">
        <v>28</v>
      </c>
      <c r="U1" s="172" t="s">
        <v>28</v>
      </c>
      <c r="V1" s="172" t="s">
        <v>28</v>
      </c>
      <c r="W1" s="172" t="s">
        <v>28</v>
      </c>
      <c r="X1" s="172" t="s">
        <v>28</v>
      </c>
      <c r="Y1" s="172" t="s">
        <v>28</v>
      </c>
      <c r="Z1" s="172" t="s">
        <v>28</v>
      </c>
    </row>
    <row r="2" spans="1:26" ht="23.1" customHeight="1" x14ac:dyDescent="0.25">
      <c r="A2" s="173" t="s">
        <v>145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2"/>
      <c r="M2" s="172"/>
      <c r="N2" s="172"/>
      <c r="O2" s="172"/>
      <c r="P2" s="172"/>
      <c r="Q2" s="174"/>
      <c r="R2" s="172"/>
      <c r="S2" s="172"/>
      <c r="T2" s="172"/>
      <c r="U2" s="172"/>
      <c r="V2" s="172"/>
      <c r="W2" s="172"/>
      <c r="X2" s="172"/>
      <c r="Y2" s="172"/>
      <c r="Z2" s="172"/>
    </row>
    <row r="3" spans="1:26" s="3" customFormat="1" ht="28.5" customHeight="1" x14ac:dyDescent="0.2">
      <c r="A3" s="15" t="s">
        <v>3</v>
      </c>
      <c r="B3" s="15" t="s">
        <v>15</v>
      </c>
      <c r="C3" s="15" t="s">
        <v>12</v>
      </c>
      <c r="D3" s="15" t="s">
        <v>27</v>
      </c>
      <c r="E3" s="16" t="s">
        <v>13</v>
      </c>
      <c r="F3" s="16" t="s">
        <v>14</v>
      </c>
      <c r="G3" s="16" t="s">
        <v>19</v>
      </c>
      <c r="H3" s="17" t="s">
        <v>16</v>
      </c>
      <c r="I3" s="11" t="s">
        <v>4</v>
      </c>
      <c r="J3" s="12" t="s">
        <v>0</v>
      </c>
      <c r="K3" s="10" t="s">
        <v>2</v>
      </c>
      <c r="L3" s="61">
        <v>45373</v>
      </c>
      <c r="M3" s="61">
        <v>45373</v>
      </c>
      <c r="N3" s="61">
        <v>45419</v>
      </c>
      <c r="O3" s="61">
        <v>45504</v>
      </c>
      <c r="P3" s="61">
        <v>45505</v>
      </c>
      <c r="Q3" s="76">
        <v>45540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</row>
    <row r="4" spans="1:26" ht="30" customHeight="1" x14ac:dyDescent="0.25">
      <c r="A4" s="34">
        <v>1</v>
      </c>
      <c r="B4" s="29" t="s">
        <v>29</v>
      </c>
      <c r="C4" s="29" t="s">
        <v>30</v>
      </c>
      <c r="D4" s="29" t="s">
        <v>31</v>
      </c>
      <c r="E4" s="29" t="s">
        <v>18</v>
      </c>
      <c r="F4" s="29" t="s">
        <v>32</v>
      </c>
      <c r="G4" s="30" t="s">
        <v>20</v>
      </c>
      <c r="H4" s="27">
        <v>4703</v>
      </c>
      <c r="I4" s="40">
        <f>16-4</f>
        <v>12</v>
      </c>
      <c r="J4" s="39">
        <f t="shared" ref="J4:J39" si="0">I4-(SUM(L4:Z4))</f>
        <v>12</v>
      </c>
      <c r="K4" s="38" t="str">
        <f t="shared" ref="K4:K39" si="1">IF(J4&lt;0,"ATENÇÃO","OK")</f>
        <v>OK</v>
      </c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26" ht="30" customHeight="1" x14ac:dyDescent="0.25">
      <c r="A5" s="35">
        <v>2</v>
      </c>
      <c r="B5" s="31" t="s">
        <v>29</v>
      </c>
      <c r="C5" s="31" t="s">
        <v>33</v>
      </c>
      <c r="D5" s="31" t="s">
        <v>34</v>
      </c>
      <c r="E5" s="31" t="s">
        <v>18</v>
      </c>
      <c r="F5" s="31" t="s">
        <v>35</v>
      </c>
      <c r="G5" s="32" t="s">
        <v>20</v>
      </c>
      <c r="H5" s="28">
        <v>6458</v>
      </c>
      <c r="I5" s="40">
        <f>16-3-4-6-3</f>
        <v>0</v>
      </c>
      <c r="J5" s="39">
        <f t="shared" si="0"/>
        <v>0</v>
      </c>
      <c r="K5" s="38" t="str">
        <f t="shared" si="1"/>
        <v>OK</v>
      </c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</row>
    <row r="6" spans="1:26" ht="30" customHeight="1" x14ac:dyDescent="0.25">
      <c r="A6" s="36">
        <v>3</v>
      </c>
      <c r="B6" s="29" t="s">
        <v>36</v>
      </c>
      <c r="C6" s="37" t="s">
        <v>37</v>
      </c>
      <c r="D6" s="37" t="s">
        <v>38</v>
      </c>
      <c r="E6" s="29" t="s">
        <v>18</v>
      </c>
      <c r="F6" s="29" t="s">
        <v>39</v>
      </c>
      <c r="G6" s="30" t="s">
        <v>20</v>
      </c>
      <c r="H6" s="27">
        <v>4295.3900000000003</v>
      </c>
      <c r="I6" s="40">
        <v>16</v>
      </c>
      <c r="J6" s="39">
        <f t="shared" si="0"/>
        <v>0</v>
      </c>
      <c r="K6" s="38" t="str">
        <f t="shared" si="1"/>
        <v>OK</v>
      </c>
      <c r="L6" s="42"/>
      <c r="M6" s="42"/>
      <c r="N6" s="42"/>
      <c r="O6" s="42">
        <v>16</v>
      </c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</row>
    <row r="7" spans="1:26" ht="30" customHeight="1" x14ac:dyDescent="0.25">
      <c r="A7" s="35">
        <v>4</v>
      </c>
      <c r="B7" s="31" t="s">
        <v>40</v>
      </c>
      <c r="C7" s="31" t="s">
        <v>41</v>
      </c>
      <c r="D7" s="31" t="s">
        <v>42</v>
      </c>
      <c r="E7" s="31" t="s">
        <v>18</v>
      </c>
      <c r="F7" s="31" t="s">
        <v>43</v>
      </c>
      <c r="G7" s="32" t="s">
        <v>20</v>
      </c>
      <c r="H7" s="28">
        <v>6600</v>
      </c>
      <c r="I7" s="40">
        <v>16</v>
      </c>
      <c r="J7" s="39">
        <f t="shared" si="0"/>
        <v>0</v>
      </c>
      <c r="K7" s="38" t="str">
        <f t="shared" si="1"/>
        <v>OK</v>
      </c>
      <c r="L7" s="42"/>
      <c r="M7" s="42">
        <v>16</v>
      </c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spans="1:26" ht="30" customHeight="1" x14ac:dyDescent="0.25">
      <c r="A8" s="41">
        <v>5</v>
      </c>
      <c r="B8" s="175" t="s">
        <v>131</v>
      </c>
      <c r="C8" s="176"/>
      <c r="D8" s="176"/>
      <c r="E8" s="176"/>
      <c r="F8" s="176"/>
      <c r="G8" s="176"/>
      <c r="H8" s="177"/>
      <c r="I8" s="40">
        <v>0</v>
      </c>
      <c r="J8" s="39">
        <f t="shared" si="0"/>
        <v>0</v>
      </c>
      <c r="K8" s="38" t="str">
        <f t="shared" si="1"/>
        <v>OK</v>
      </c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pans="1:26" ht="30" customHeight="1" x14ac:dyDescent="0.25">
      <c r="A9" s="36">
        <v>6</v>
      </c>
      <c r="B9" s="29" t="s">
        <v>44</v>
      </c>
      <c r="C9" s="37" t="s">
        <v>45</v>
      </c>
      <c r="D9" s="37" t="s">
        <v>46</v>
      </c>
      <c r="E9" s="29" t="s">
        <v>47</v>
      </c>
      <c r="F9" s="29" t="s">
        <v>48</v>
      </c>
      <c r="G9" s="30" t="s">
        <v>20</v>
      </c>
      <c r="H9" s="27">
        <v>670</v>
      </c>
      <c r="I9" s="40">
        <f>96-20-9</f>
        <v>67</v>
      </c>
      <c r="J9" s="39">
        <f t="shared" si="0"/>
        <v>67</v>
      </c>
      <c r="K9" s="38" t="str">
        <f t="shared" si="1"/>
        <v>OK</v>
      </c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1:26" ht="30" customHeight="1" x14ac:dyDescent="0.25">
      <c r="A10" s="35">
        <v>7</v>
      </c>
      <c r="B10" s="31" t="s">
        <v>49</v>
      </c>
      <c r="C10" s="31" t="s">
        <v>50</v>
      </c>
      <c r="D10" s="31" t="s">
        <v>51</v>
      </c>
      <c r="E10" s="31" t="s">
        <v>52</v>
      </c>
      <c r="F10" s="31" t="s">
        <v>53</v>
      </c>
      <c r="G10" s="32" t="s">
        <v>20</v>
      </c>
      <c r="H10" s="28">
        <v>1100</v>
      </c>
      <c r="I10" s="62">
        <f>96-3+3</f>
        <v>96</v>
      </c>
      <c r="J10" s="39">
        <f t="shared" si="0"/>
        <v>0</v>
      </c>
      <c r="K10" s="38" t="str">
        <f t="shared" si="1"/>
        <v>OK</v>
      </c>
      <c r="L10" s="42">
        <v>24</v>
      </c>
      <c r="M10" s="42"/>
      <c r="N10" s="42">
        <v>36</v>
      </c>
      <c r="O10" s="42"/>
      <c r="P10" s="42">
        <v>20</v>
      </c>
      <c r="Q10" s="42">
        <v>16</v>
      </c>
      <c r="R10" s="42"/>
      <c r="S10" s="42"/>
      <c r="T10" s="42"/>
      <c r="U10" s="42"/>
      <c r="V10" s="42"/>
      <c r="W10" s="42"/>
      <c r="X10" s="42"/>
      <c r="Y10" s="42"/>
      <c r="Z10" s="42"/>
    </row>
    <row r="11" spans="1:26" ht="30" customHeight="1" x14ac:dyDescent="0.25">
      <c r="A11" s="36">
        <v>8</v>
      </c>
      <c r="B11" s="29" t="s">
        <v>40</v>
      </c>
      <c r="C11" s="37" t="s">
        <v>54</v>
      </c>
      <c r="D11" s="37" t="s">
        <v>55</v>
      </c>
      <c r="E11" s="29" t="s">
        <v>56</v>
      </c>
      <c r="F11" s="29" t="s">
        <v>57</v>
      </c>
      <c r="G11" s="30" t="s">
        <v>20</v>
      </c>
      <c r="H11" s="27">
        <v>1200</v>
      </c>
      <c r="I11" s="40">
        <f>92-4</f>
        <v>88</v>
      </c>
      <c r="J11" s="39">
        <f t="shared" si="0"/>
        <v>64</v>
      </c>
      <c r="K11" s="38" t="str">
        <f t="shared" si="1"/>
        <v>OK</v>
      </c>
      <c r="L11" s="42"/>
      <c r="M11" s="42">
        <v>24</v>
      </c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26" ht="30" customHeight="1" x14ac:dyDescent="0.25">
      <c r="A12" s="41">
        <v>9</v>
      </c>
      <c r="B12" s="175" t="s">
        <v>131</v>
      </c>
      <c r="C12" s="176"/>
      <c r="D12" s="176"/>
      <c r="E12" s="176"/>
      <c r="F12" s="176"/>
      <c r="G12" s="176"/>
      <c r="H12" s="177"/>
      <c r="I12" s="40">
        <v>0</v>
      </c>
      <c r="J12" s="39">
        <f t="shared" si="0"/>
        <v>0</v>
      </c>
      <c r="K12" s="38" t="str">
        <f t="shared" si="1"/>
        <v>OK</v>
      </c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30" customHeight="1" x14ac:dyDescent="0.25">
      <c r="A13" s="35">
        <v>10</v>
      </c>
      <c r="B13" s="31" t="s">
        <v>58</v>
      </c>
      <c r="C13" s="31" t="s">
        <v>59</v>
      </c>
      <c r="D13" s="31" t="s">
        <v>60</v>
      </c>
      <c r="E13" s="31" t="s">
        <v>61</v>
      </c>
      <c r="F13" s="31" t="s">
        <v>62</v>
      </c>
      <c r="G13" s="32" t="s">
        <v>21</v>
      </c>
      <c r="H13" s="28">
        <v>4600</v>
      </c>
      <c r="I13" s="40">
        <v>2</v>
      </c>
      <c r="J13" s="39">
        <f t="shared" si="0"/>
        <v>2</v>
      </c>
      <c r="K13" s="38" t="str">
        <f t="shared" si="1"/>
        <v>OK</v>
      </c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30" customHeight="1" x14ac:dyDescent="0.25">
      <c r="A14" s="36">
        <v>11</v>
      </c>
      <c r="B14" s="29" t="s">
        <v>63</v>
      </c>
      <c r="C14" s="37" t="s">
        <v>64</v>
      </c>
      <c r="D14" s="37" t="s">
        <v>65</v>
      </c>
      <c r="E14" s="29" t="s">
        <v>52</v>
      </c>
      <c r="F14" s="29" t="s">
        <v>53</v>
      </c>
      <c r="G14" s="30" t="s">
        <v>20</v>
      </c>
      <c r="H14" s="27">
        <v>2200</v>
      </c>
      <c r="I14" s="40">
        <v>0</v>
      </c>
      <c r="J14" s="39">
        <f t="shared" si="0"/>
        <v>0</v>
      </c>
      <c r="K14" s="38" t="str">
        <f t="shared" si="1"/>
        <v>OK</v>
      </c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6" ht="30" customHeight="1" x14ac:dyDescent="0.25">
      <c r="A15" s="35">
        <v>12</v>
      </c>
      <c r="B15" s="31" t="s">
        <v>66</v>
      </c>
      <c r="C15" s="31" t="s">
        <v>67</v>
      </c>
      <c r="D15" s="31" t="s">
        <v>68</v>
      </c>
      <c r="E15" s="31" t="s">
        <v>24</v>
      </c>
      <c r="F15" s="31" t="s">
        <v>69</v>
      </c>
      <c r="G15" s="32" t="s">
        <v>20</v>
      </c>
      <c r="H15" s="28">
        <v>39000</v>
      </c>
      <c r="I15" s="40">
        <v>0</v>
      </c>
      <c r="J15" s="39">
        <f t="shared" si="0"/>
        <v>0</v>
      </c>
      <c r="K15" s="38" t="str">
        <f t="shared" si="1"/>
        <v>OK</v>
      </c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ht="30" customHeight="1" x14ac:dyDescent="0.25">
      <c r="A16" s="36">
        <v>13</v>
      </c>
      <c r="B16" s="29" t="s">
        <v>66</v>
      </c>
      <c r="C16" s="37" t="s">
        <v>70</v>
      </c>
      <c r="D16" s="37" t="s">
        <v>71</v>
      </c>
      <c r="E16" s="29" t="s">
        <v>24</v>
      </c>
      <c r="F16" s="29" t="s">
        <v>69</v>
      </c>
      <c r="G16" s="30" t="s">
        <v>20</v>
      </c>
      <c r="H16" s="27">
        <v>48000</v>
      </c>
      <c r="I16" s="40">
        <v>0</v>
      </c>
      <c r="J16" s="39">
        <f t="shared" si="0"/>
        <v>0</v>
      </c>
      <c r="K16" s="38" t="str">
        <f t="shared" si="1"/>
        <v>OK</v>
      </c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spans="1:26" ht="30" customHeight="1" x14ac:dyDescent="0.25">
      <c r="A17" s="35">
        <v>14</v>
      </c>
      <c r="B17" s="31" t="s">
        <v>72</v>
      </c>
      <c r="C17" s="31" t="s">
        <v>73</v>
      </c>
      <c r="D17" s="31" t="s">
        <v>74</v>
      </c>
      <c r="E17" s="31" t="s">
        <v>61</v>
      </c>
      <c r="F17" s="31" t="s">
        <v>62</v>
      </c>
      <c r="G17" s="32" t="s">
        <v>21</v>
      </c>
      <c r="H17" s="28">
        <v>3069</v>
      </c>
      <c r="I17" s="40">
        <v>0</v>
      </c>
      <c r="J17" s="39">
        <f t="shared" si="0"/>
        <v>0</v>
      </c>
      <c r="K17" s="38" t="str">
        <f t="shared" si="1"/>
        <v>OK</v>
      </c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ht="30" customHeight="1" x14ac:dyDescent="0.25">
      <c r="A18" s="36">
        <v>15</v>
      </c>
      <c r="B18" s="29" t="s">
        <v>75</v>
      </c>
      <c r="C18" s="37" t="s">
        <v>76</v>
      </c>
      <c r="D18" s="37" t="s">
        <v>77</v>
      </c>
      <c r="E18" s="29" t="s">
        <v>18</v>
      </c>
      <c r="F18" s="29" t="s">
        <v>22</v>
      </c>
      <c r="G18" s="30" t="s">
        <v>20</v>
      </c>
      <c r="H18" s="27">
        <v>16500</v>
      </c>
      <c r="I18" s="40">
        <v>0</v>
      </c>
      <c r="J18" s="39">
        <f t="shared" si="0"/>
        <v>0</v>
      </c>
      <c r="K18" s="38" t="str">
        <f t="shared" si="1"/>
        <v>OK</v>
      </c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spans="1:26" ht="30" customHeight="1" x14ac:dyDescent="0.25">
      <c r="A19" s="35">
        <v>16</v>
      </c>
      <c r="B19" s="31" t="s">
        <v>72</v>
      </c>
      <c r="C19" s="31" t="s">
        <v>78</v>
      </c>
      <c r="D19" s="31" t="s">
        <v>79</v>
      </c>
      <c r="E19" s="31" t="s">
        <v>18</v>
      </c>
      <c r="F19" s="31" t="s">
        <v>22</v>
      </c>
      <c r="G19" s="32" t="s">
        <v>20</v>
      </c>
      <c r="H19" s="28">
        <v>18503.099999999999</v>
      </c>
      <c r="I19" s="40">
        <v>0</v>
      </c>
      <c r="J19" s="39">
        <f t="shared" si="0"/>
        <v>0</v>
      </c>
      <c r="K19" s="38" t="str">
        <f t="shared" si="1"/>
        <v>OK</v>
      </c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spans="1:26" ht="30" customHeight="1" x14ac:dyDescent="0.25">
      <c r="A20" s="36">
        <v>17</v>
      </c>
      <c r="B20" s="29" t="s">
        <v>80</v>
      </c>
      <c r="C20" s="37" t="s">
        <v>81</v>
      </c>
      <c r="D20" s="37" t="s">
        <v>82</v>
      </c>
      <c r="E20" s="29" t="s">
        <v>18</v>
      </c>
      <c r="F20" s="29" t="s">
        <v>22</v>
      </c>
      <c r="G20" s="30" t="s">
        <v>20</v>
      </c>
      <c r="H20" s="27">
        <v>35550</v>
      </c>
      <c r="I20" s="40">
        <v>0</v>
      </c>
      <c r="J20" s="39">
        <f t="shared" si="0"/>
        <v>0</v>
      </c>
      <c r="K20" s="38" t="str">
        <f t="shared" si="1"/>
        <v>OK</v>
      </c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spans="1:26" ht="30" customHeight="1" x14ac:dyDescent="0.25">
      <c r="A21" s="35">
        <v>18</v>
      </c>
      <c r="B21" s="31" t="s">
        <v>58</v>
      </c>
      <c r="C21" s="31" t="s">
        <v>83</v>
      </c>
      <c r="D21" s="31" t="s">
        <v>84</v>
      </c>
      <c r="E21" s="31" t="s">
        <v>61</v>
      </c>
      <c r="F21" s="31" t="s">
        <v>85</v>
      </c>
      <c r="G21" s="32" t="s">
        <v>20</v>
      </c>
      <c r="H21" s="28">
        <v>5590</v>
      </c>
      <c r="I21" s="40">
        <v>0</v>
      </c>
      <c r="J21" s="39">
        <f t="shared" si="0"/>
        <v>0</v>
      </c>
      <c r="K21" s="38" t="str">
        <f t="shared" si="1"/>
        <v>OK</v>
      </c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spans="1:26" ht="30" customHeight="1" x14ac:dyDescent="0.25">
      <c r="A22" s="36">
        <v>19</v>
      </c>
      <c r="B22" s="29" t="s">
        <v>58</v>
      </c>
      <c r="C22" s="37" t="s">
        <v>86</v>
      </c>
      <c r="D22" s="37" t="s">
        <v>87</v>
      </c>
      <c r="E22" s="29" t="s">
        <v>24</v>
      </c>
      <c r="F22" s="29" t="s">
        <v>88</v>
      </c>
      <c r="G22" s="30" t="s">
        <v>20</v>
      </c>
      <c r="H22" s="27">
        <v>18980</v>
      </c>
      <c r="I22" s="40">
        <v>0</v>
      </c>
      <c r="J22" s="39">
        <f t="shared" si="0"/>
        <v>0</v>
      </c>
      <c r="K22" s="38" t="str">
        <f t="shared" si="1"/>
        <v>OK</v>
      </c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spans="1:26" ht="30" customHeight="1" x14ac:dyDescent="0.25">
      <c r="A23" s="35">
        <v>20</v>
      </c>
      <c r="B23" s="31" t="s">
        <v>72</v>
      </c>
      <c r="C23" s="31" t="s">
        <v>89</v>
      </c>
      <c r="D23" s="31" t="s">
        <v>90</v>
      </c>
      <c r="E23" s="31" t="s">
        <v>24</v>
      </c>
      <c r="F23" s="31" t="s">
        <v>91</v>
      </c>
      <c r="G23" s="32" t="s">
        <v>20</v>
      </c>
      <c r="H23" s="28">
        <v>7959</v>
      </c>
      <c r="I23" s="40">
        <v>0</v>
      </c>
      <c r="J23" s="39">
        <f t="shared" si="0"/>
        <v>0</v>
      </c>
      <c r="K23" s="38" t="str">
        <f t="shared" si="1"/>
        <v>OK</v>
      </c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spans="1:26" ht="30" customHeight="1" x14ac:dyDescent="0.25">
      <c r="A24" s="36">
        <v>21</v>
      </c>
      <c r="B24" s="29" t="s">
        <v>72</v>
      </c>
      <c r="C24" s="37" t="s">
        <v>92</v>
      </c>
      <c r="D24" s="37" t="s">
        <v>93</v>
      </c>
      <c r="E24" s="29" t="s">
        <v>18</v>
      </c>
      <c r="F24" s="29" t="s">
        <v>23</v>
      </c>
      <c r="G24" s="30" t="s">
        <v>20</v>
      </c>
      <c r="H24" s="27">
        <v>10499.99</v>
      </c>
      <c r="I24" s="40">
        <v>0</v>
      </c>
      <c r="J24" s="39">
        <f t="shared" si="0"/>
        <v>0</v>
      </c>
      <c r="K24" s="38" t="str">
        <f t="shared" si="1"/>
        <v>OK</v>
      </c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spans="1:26" ht="30" customHeight="1" x14ac:dyDescent="0.25">
      <c r="A25" s="35">
        <v>22</v>
      </c>
      <c r="B25" s="31" t="s">
        <v>72</v>
      </c>
      <c r="C25" s="31" t="s">
        <v>94</v>
      </c>
      <c r="D25" s="31" t="s">
        <v>95</v>
      </c>
      <c r="E25" s="31" t="s">
        <v>61</v>
      </c>
      <c r="F25" s="31" t="s">
        <v>62</v>
      </c>
      <c r="G25" s="32" t="s">
        <v>21</v>
      </c>
      <c r="H25" s="28">
        <v>289.08</v>
      </c>
      <c r="I25" s="40">
        <v>0</v>
      </c>
      <c r="J25" s="39">
        <f t="shared" si="0"/>
        <v>0</v>
      </c>
      <c r="K25" s="38" t="str">
        <f t="shared" si="1"/>
        <v>OK</v>
      </c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 spans="1:26" ht="30" customHeight="1" x14ac:dyDescent="0.25">
      <c r="A26" s="36">
        <v>23</v>
      </c>
      <c r="B26" s="29" t="s">
        <v>75</v>
      </c>
      <c r="C26" s="37" t="s">
        <v>96</v>
      </c>
      <c r="D26" s="37" t="s">
        <v>97</v>
      </c>
      <c r="E26" s="29" t="s">
        <v>61</v>
      </c>
      <c r="F26" s="29" t="s">
        <v>98</v>
      </c>
      <c r="G26" s="30" t="s">
        <v>20</v>
      </c>
      <c r="H26" s="27">
        <v>3940</v>
      </c>
      <c r="I26" s="40">
        <v>0</v>
      </c>
      <c r="J26" s="39">
        <f t="shared" si="0"/>
        <v>0</v>
      </c>
      <c r="K26" s="38" t="str">
        <f t="shared" si="1"/>
        <v>OK</v>
      </c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1:26" ht="30" customHeight="1" x14ac:dyDescent="0.25">
      <c r="A27" s="35">
        <v>24</v>
      </c>
      <c r="B27" s="31" t="s">
        <v>99</v>
      </c>
      <c r="C27" s="31" t="s">
        <v>100</v>
      </c>
      <c r="D27" s="31" t="s">
        <v>101</v>
      </c>
      <c r="E27" s="31" t="s">
        <v>24</v>
      </c>
      <c r="F27" s="31" t="s">
        <v>69</v>
      </c>
      <c r="G27" s="32" t="s">
        <v>20</v>
      </c>
      <c r="H27" s="28">
        <v>2900</v>
      </c>
      <c r="I27" s="40">
        <v>0</v>
      </c>
      <c r="J27" s="39">
        <f t="shared" si="0"/>
        <v>0</v>
      </c>
      <c r="K27" s="38" t="str">
        <f t="shared" si="1"/>
        <v>OK</v>
      </c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6" ht="30" customHeight="1" x14ac:dyDescent="0.25">
      <c r="A28" s="36">
        <v>25</v>
      </c>
      <c r="B28" s="29" t="s">
        <v>72</v>
      </c>
      <c r="C28" s="37" t="s">
        <v>102</v>
      </c>
      <c r="D28" s="37" t="s">
        <v>103</v>
      </c>
      <c r="E28" s="29" t="s">
        <v>24</v>
      </c>
      <c r="F28" s="29" t="s">
        <v>69</v>
      </c>
      <c r="G28" s="30" t="s">
        <v>20</v>
      </c>
      <c r="H28" s="27">
        <v>3168</v>
      </c>
      <c r="I28" s="40">
        <v>0</v>
      </c>
      <c r="J28" s="39">
        <f t="shared" si="0"/>
        <v>0</v>
      </c>
      <c r="K28" s="38" t="str">
        <f t="shared" si="1"/>
        <v>OK</v>
      </c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6" ht="30" customHeight="1" x14ac:dyDescent="0.25">
      <c r="A29" s="35">
        <v>26</v>
      </c>
      <c r="B29" s="31" t="s">
        <v>72</v>
      </c>
      <c r="C29" s="31" t="s">
        <v>104</v>
      </c>
      <c r="D29" s="31" t="s">
        <v>105</v>
      </c>
      <c r="E29" s="31" t="s">
        <v>18</v>
      </c>
      <c r="F29" s="31" t="s">
        <v>23</v>
      </c>
      <c r="G29" s="32" t="s">
        <v>20</v>
      </c>
      <c r="H29" s="28">
        <v>15633.99</v>
      </c>
      <c r="I29" s="40">
        <v>0</v>
      </c>
      <c r="J29" s="39">
        <f t="shared" si="0"/>
        <v>0</v>
      </c>
      <c r="K29" s="38" t="str">
        <f t="shared" si="1"/>
        <v>OK</v>
      </c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6" ht="30" customHeight="1" x14ac:dyDescent="0.25">
      <c r="A30" s="41">
        <v>27</v>
      </c>
      <c r="B30" s="175" t="s">
        <v>131</v>
      </c>
      <c r="C30" s="176"/>
      <c r="D30" s="176"/>
      <c r="E30" s="176"/>
      <c r="F30" s="176"/>
      <c r="G30" s="176"/>
      <c r="H30" s="177"/>
      <c r="I30" s="40">
        <v>0</v>
      </c>
      <c r="J30" s="39">
        <f t="shared" si="0"/>
        <v>0</v>
      </c>
      <c r="K30" s="38" t="str">
        <f t="shared" si="1"/>
        <v>OK</v>
      </c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6" ht="30" customHeight="1" x14ac:dyDescent="0.25">
      <c r="A31" s="36">
        <v>28</v>
      </c>
      <c r="B31" s="29" t="s">
        <v>72</v>
      </c>
      <c r="C31" s="37" t="s">
        <v>106</v>
      </c>
      <c r="D31" s="37" t="s">
        <v>107</v>
      </c>
      <c r="E31" s="29" t="s">
        <v>61</v>
      </c>
      <c r="F31" s="29" t="s">
        <v>108</v>
      </c>
      <c r="G31" s="30" t="s">
        <v>109</v>
      </c>
      <c r="H31" s="27">
        <v>513.05999999999995</v>
      </c>
      <c r="I31" s="40">
        <v>10</v>
      </c>
      <c r="J31" s="39">
        <f t="shared" si="0"/>
        <v>10</v>
      </c>
      <c r="K31" s="38" t="str">
        <f t="shared" si="1"/>
        <v>OK</v>
      </c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6" ht="30" customHeight="1" x14ac:dyDescent="0.25">
      <c r="A32" s="35">
        <v>29</v>
      </c>
      <c r="B32" s="31" t="s">
        <v>110</v>
      </c>
      <c r="C32" s="31" t="s">
        <v>111</v>
      </c>
      <c r="D32" s="31" t="s">
        <v>112</v>
      </c>
      <c r="E32" s="31" t="s">
        <v>61</v>
      </c>
      <c r="F32" s="31" t="s">
        <v>113</v>
      </c>
      <c r="G32" s="32" t="s">
        <v>109</v>
      </c>
      <c r="H32" s="28">
        <v>54.25</v>
      </c>
      <c r="I32" s="40">
        <v>0</v>
      </c>
      <c r="J32" s="39">
        <f t="shared" si="0"/>
        <v>0</v>
      </c>
      <c r="K32" s="38" t="str">
        <f t="shared" si="1"/>
        <v>OK</v>
      </c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 ht="30" customHeight="1" x14ac:dyDescent="0.25">
      <c r="A33" s="36">
        <v>30</v>
      </c>
      <c r="B33" s="29" t="s">
        <v>114</v>
      </c>
      <c r="C33" s="37" t="s">
        <v>115</v>
      </c>
      <c r="D33" s="37" t="s">
        <v>116</v>
      </c>
      <c r="E33" s="29" t="s">
        <v>61</v>
      </c>
      <c r="F33" s="29" t="s">
        <v>113</v>
      </c>
      <c r="G33" s="30" t="s">
        <v>109</v>
      </c>
      <c r="H33" s="27">
        <v>89.6</v>
      </c>
      <c r="I33" s="40">
        <v>0</v>
      </c>
      <c r="J33" s="39">
        <f t="shared" si="0"/>
        <v>0</v>
      </c>
      <c r="K33" s="38" t="str">
        <f t="shared" si="1"/>
        <v>OK</v>
      </c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 ht="30" customHeight="1" x14ac:dyDescent="0.25">
      <c r="A34" s="35">
        <v>31</v>
      </c>
      <c r="B34" s="31" t="s">
        <v>117</v>
      </c>
      <c r="C34" s="31" t="s">
        <v>118</v>
      </c>
      <c r="D34" s="31" t="s">
        <v>119</v>
      </c>
      <c r="E34" s="31" t="s">
        <v>52</v>
      </c>
      <c r="F34" s="31" t="s">
        <v>120</v>
      </c>
      <c r="G34" s="32" t="s">
        <v>20</v>
      </c>
      <c r="H34" s="28">
        <v>6200</v>
      </c>
      <c r="I34" s="40">
        <v>0</v>
      </c>
      <c r="J34" s="39">
        <f t="shared" si="0"/>
        <v>0</v>
      </c>
      <c r="K34" s="38" t="str">
        <f t="shared" si="1"/>
        <v>OK</v>
      </c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 ht="30" customHeight="1" x14ac:dyDescent="0.25">
      <c r="A35" s="36">
        <v>32</v>
      </c>
      <c r="B35" s="29" t="s">
        <v>117</v>
      </c>
      <c r="C35" s="37" t="s">
        <v>121</v>
      </c>
      <c r="D35" s="37" t="s">
        <v>122</v>
      </c>
      <c r="E35" s="29" t="s">
        <v>52</v>
      </c>
      <c r="F35" s="29" t="s">
        <v>120</v>
      </c>
      <c r="G35" s="30" t="s">
        <v>20</v>
      </c>
      <c r="H35" s="27">
        <v>9000</v>
      </c>
      <c r="I35" s="40">
        <v>0</v>
      </c>
      <c r="J35" s="39">
        <f t="shared" si="0"/>
        <v>0</v>
      </c>
      <c r="K35" s="38" t="str">
        <f t="shared" si="1"/>
        <v>OK</v>
      </c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 ht="30" customHeight="1" x14ac:dyDescent="0.25">
      <c r="A36" s="35">
        <v>33</v>
      </c>
      <c r="B36" s="31" t="s">
        <v>123</v>
      </c>
      <c r="C36" s="31" t="s">
        <v>124</v>
      </c>
      <c r="D36" s="31" t="s">
        <v>125</v>
      </c>
      <c r="E36" s="31" t="s">
        <v>18</v>
      </c>
      <c r="F36" s="31" t="s">
        <v>23</v>
      </c>
      <c r="G36" s="32" t="s">
        <v>20</v>
      </c>
      <c r="H36" s="28">
        <v>19000</v>
      </c>
      <c r="I36" s="40">
        <v>0</v>
      </c>
      <c r="J36" s="39">
        <f t="shared" si="0"/>
        <v>0</v>
      </c>
      <c r="K36" s="38" t="str">
        <f t="shared" si="1"/>
        <v>OK</v>
      </c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 ht="30" customHeight="1" x14ac:dyDescent="0.25">
      <c r="A37" s="36">
        <v>34</v>
      </c>
      <c r="B37" s="29" t="s">
        <v>117</v>
      </c>
      <c r="C37" s="37" t="s">
        <v>126</v>
      </c>
      <c r="D37" s="37" t="s">
        <v>127</v>
      </c>
      <c r="E37" s="29" t="s">
        <v>18</v>
      </c>
      <c r="F37" s="29" t="s">
        <v>23</v>
      </c>
      <c r="G37" s="30" t="s">
        <v>20</v>
      </c>
      <c r="H37" s="27">
        <v>16500</v>
      </c>
      <c r="I37" s="40">
        <v>0</v>
      </c>
      <c r="J37" s="39">
        <f t="shared" si="0"/>
        <v>0</v>
      </c>
      <c r="K37" s="38" t="str">
        <f t="shared" si="1"/>
        <v>OK</v>
      </c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 spans="1:26" ht="30" customHeight="1" x14ac:dyDescent="0.25">
      <c r="A38" s="41">
        <v>35</v>
      </c>
      <c r="B38" s="175" t="s">
        <v>131</v>
      </c>
      <c r="C38" s="176"/>
      <c r="D38" s="176"/>
      <c r="E38" s="176"/>
      <c r="F38" s="176"/>
      <c r="G38" s="176"/>
      <c r="H38" s="177"/>
      <c r="I38" s="40">
        <v>0</v>
      </c>
      <c r="J38" s="39">
        <f t="shared" si="0"/>
        <v>0</v>
      </c>
      <c r="K38" s="38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 spans="1:26" ht="30" customHeight="1" x14ac:dyDescent="0.25">
      <c r="A39" s="35">
        <v>36</v>
      </c>
      <c r="B39" s="31" t="s">
        <v>123</v>
      </c>
      <c r="C39" s="31" t="s">
        <v>128</v>
      </c>
      <c r="D39" s="31" t="s">
        <v>129</v>
      </c>
      <c r="E39" s="31" t="s">
        <v>18</v>
      </c>
      <c r="F39" s="31" t="s">
        <v>22</v>
      </c>
      <c r="G39" s="32" t="s">
        <v>20</v>
      </c>
      <c r="H39" s="28">
        <v>9350</v>
      </c>
      <c r="I39" s="40">
        <v>0</v>
      </c>
      <c r="J39" s="39">
        <f t="shared" si="0"/>
        <v>0</v>
      </c>
      <c r="K39" s="38" t="str">
        <f t="shared" si="1"/>
        <v>OK</v>
      </c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</row>
    <row r="40" spans="1:26" x14ac:dyDescent="0.25">
      <c r="I40" s="5">
        <f>SUM(I4:I39)</f>
        <v>307</v>
      </c>
      <c r="J40" s="5">
        <f>SUM(J4:J39)</f>
        <v>155</v>
      </c>
      <c r="L40" s="33">
        <f>SUMPRODUCT($H$4:$H$39,L4:L39)</f>
        <v>26400</v>
      </c>
      <c r="M40" s="33">
        <f t="shared" ref="M40:Z40" si="2">SUMPRODUCT($H$4:$H$39,M4:M39)</f>
        <v>134400</v>
      </c>
      <c r="N40" s="33">
        <f t="shared" si="2"/>
        <v>39600</v>
      </c>
      <c r="O40" s="33">
        <f t="shared" si="2"/>
        <v>68726.240000000005</v>
      </c>
      <c r="P40" s="33">
        <f t="shared" si="2"/>
        <v>22000</v>
      </c>
      <c r="Q40" s="33">
        <f t="shared" si="2"/>
        <v>17600</v>
      </c>
      <c r="R40" s="33">
        <f t="shared" si="2"/>
        <v>0</v>
      </c>
      <c r="S40" s="33">
        <f t="shared" si="2"/>
        <v>0</v>
      </c>
      <c r="T40" s="33">
        <f t="shared" si="2"/>
        <v>0</v>
      </c>
      <c r="U40" s="33">
        <f t="shared" si="2"/>
        <v>0</v>
      </c>
      <c r="V40" s="33">
        <f t="shared" si="2"/>
        <v>0</v>
      </c>
      <c r="W40" s="33">
        <f t="shared" si="2"/>
        <v>0</v>
      </c>
      <c r="X40" s="33">
        <f t="shared" si="2"/>
        <v>0</v>
      </c>
      <c r="Y40" s="33">
        <f t="shared" si="2"/>
        <v>0</v>
      </c>
      <c r="Z40" s="33">
        <f t="shared" si="2"/>
        <v>0</v>
      </c>
    </row>
  </sheetData>
  <autoFilter ref="A3:Z40" xr:uid="{00000000-0001-0000-0300-000000000000}"/>
  <mergeCells count="23">
    <mergeCell ref="B30:H30"/>
    <mergeCell ref="B38:H38"/>
    <mergeCell ref="B12:H12"/>
    <mergeCell ref="B8:H8"/>
    <mergeCell ref="M1:M2"/>
    <mergeCell ref="I1:K1"/>
    <mergeCell ref="A1:B1"/>
    <mergeCell ref="C1:H1"/>
    <mergeCell ref="Z1:Z2"/>
    <mergeCell ref="A2:K2"/>
    <mergeCell ref="Y1:Y2"/>
    <mergeCell ref="W1:W2"/>
    <mergeCell ref="X1:X2"/>
    <mergeCell ref="R1:R2"/>
    <mergeCell ref="S1:S2"/>
    <mergeCell ref="T1:T2"/>
    <mergeCell ref="U1:U2"/>
    <mergeCell ref="V1:V2"/>
    <mergeCell ref="Q1:Q2"/>
    <mergeCell ref="N1:N2"/>
    <mergeCell ref="O1:O2"/>
    <mergeCell ref="P1:P2"/>
    <mergeCell ref="L1:L2"/>
  </mergeCells>
  <conditionalFormatting sqref="L4:Z39">
    <cfRule type="cellIs" dxfId="121" priority="1" operator="greaterThan">
      <formula>0</formula>
    </cfRule>
    <cfRule type="cellIs" dxfId="120" priority="2" operator="greaterThan">
      <formula>0</formula>
    </cfRule>
    <cfRule type="cellIs" dxfId="119" priority="3" operator="greaterThan">
      <formula>1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17231-E880-47B1-9551-B769B5886DE0}">
  <sheetPr>
    <tabColor rgb="FFFFFF00"/>
  </sheetPr>
  <dimension ref="A1:Z40"/>
  <sheetViews>
    <sheetView topLeftCell="A28" zoomScale="80" zoomScaleNormal="80" workbookViewId="0">
      <selection activeCell="F36" sqref="F36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24.42578125" style="13" customWidth="1"/>
    <col min="4" max="4" width="25" style="13" customWidth="1"/>
    <col min="5" max="5" width="12.28515625" style="1" customWidth="1"/>
    <col min="6" max="7" width="14.85546875" style="1" customWidth="1"/>
    <col min="8" max="8" width="15.7109375" style="18" bestFit="1" customWidth="1"/>
    <col min="9" max="9" width="13.28515625" style="5" customWidth="1"/>
    <col min="10" max="10" width="13.28515625" style="14" customWidth="1"/>
    <col min="11" max="11" width="12.5703125" style="4" customWidth="1"/>
    <col min="12" max="26" width="13.7109375" style="2" customWidth="1"/>
    <col min="27" max="16384" width="9.7109375" style="2"/>
  </cols>
  <sheetData>
    <row r="1" spans="1:26" ht="26.1" customHeight="1" x14ac:dyDescent="0.25">
      <c r="A1" s="181" t="s">
        <v>25</v>
      </c>
      <c r="B1" s="182"/>
      <c r="C1" s="183" t="s">
        <v>130</v>
      </c>
      <c r="D1" s="184"/>
      <c r="E1" s="184"/>
      <c r="F1" s="184"/>
      <c r="G1" s="184"/>
      <c r="H1" s="185"/>
      <c r="I1" s="178" t="s">
        <v>26</v>
      </c>
      <c r="J1" s="179"/>
      <c r="K1" s="180"/>
      <c r="L1" s="174" t="s">
        <v>263</v>
      </c>
      <c r="M1" s="174" t="s">
        <v>264</v>
      </c>
      <c r="N1" s="174" t="s">
        <v>265</v>
      </c>
      <c r="O1" s="174" t="s">
        <v>266</v>
      </c>
      <c r="P1" s="174" t="s">
        <v>267</v>
      </c>
      <c r="Q1" s="174" t="s">
        <v>268</v>
      </c>
      <c r="R1" s="174" t="s">
        <v>269</v>
      </c>
      <c r="S1" s="172" t="s">
        <v>28</v>
      </c>
      <c r="T1" s="172" t="s">
        <v>28</v>
      </c>
      <c r="U1" s="172" t="s">
        <v>28</v>
      </c>
      <c r="V1" s="172" t="s">
        <v>28</v>
      </c>
      <c r="W1" s="172" t="s">
        <v>28</v>
      </c>
      <c r="X1" s="172" t="s">
        <v>28</v>
      </c>
      <c r="Y1" s="172" t="s">
        <v>28</v>
      </c>
      <c r="Z1" s="172" t="s">
        <v>28</v>
      </c>
    </row>
    <row r="2" spans="1:26" ht="23.1" customHeight="1" x14ac:dyDescent="0.25">
      <c r="A2" s="173" t="s">
        <v>140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4"/>
      <c r="M2" s="174"/>
      <c r="N2" s="174"/>
      <c r="O2" s="174"/>
      <c r="P2" s="174"/>
      <c r="Q2" s="174"/>
      <c r="R2" s="174"/>
      <c r="S2" s="172"/>
      <c r="T2" s="172"/>
      <c r="U2" s="172"/>
      <c r="V2" s="172"/>
      <c r="W2" s="172"/>
      <c r="X2" s="172"/>
      <c r="Y2" s="172"/>
      <c r="Z2" s="172"/>
    </row>
    <row r="3" spans="1:26" s="3" customFormat="1" ht="30" x14ac:dyDescent="0.2">
      <c r="A3" s="15" t="s">
        <v>3</v>
      </c>
      <c r="B3" s="15" t="s">
        <v>15</v>
      </c>
      <c r="C3" s="15" t="s">
        <v>12</v>
      </c>
      <c r="D3" s="15" t="s">
        <v>27</v>
      </c>
      <c r="E3" s="16" t="s">
        <v>13</v>
      </c>
      <c r="F3" s="16" t="s">
        <v>14</v>
      </c>
      <c r="G3" s="16" t="s">
        <v>19</v>
      </c>
      <c r="H3" s="17" t="s">
        <v>16</v>
      </c>
      <c r="I3" s="11" t="s">
        <v>4</v>
      </c>
      <c r="J3" s="12" t="s">
        <v>0</v>
      </c>
      <c r="K3" s="10" t="s">
        <v>2</v>
      </c>
      <c r="L3" s="76">
        <v>45364</v>
      </c>
      <c r="M3" s="76">
        <v>45385</v>
      </c>
      <c r="N3" s="76">
        <v>45385</v>
      </c>
      <c r="O3" s="76">
        <v>45385</v>
      </c>
      <c r="P3" s="76">
        <v>45390</v>
      </c>
      <c r="Q3" s="76">
        <v>45400</v>
      </c>
      <c r="R3" s="76">
        <v>45400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</row>
    <row r="4" spans="1:26" ht="45" x14ac:dyDescent="0.25">
      <c r="A4" s="34">
        <v>1</v>
      </c>
      <c r="B4" s="29" t="s">
        <v>29</v>
      </c>
      <c r="C4" s="29" t="s">
        <v>30</v>
      </c>
      <c r="D4" s="29" t="s">
        <v>31</v>
      </c>
      <c r="E4" s="29" t="s">
        <v>18</v>
      </c>
      <c r="F4" s="29" t="s">
        <v>32</v>
      </c>
      <c r="G4" s="30" t="s">
        <v>20</v>
      </c>
      <c r="H4" s="27">
        <v>4703</v>
      </c>
      <c r="I4" s="40">
        <v>0</v>
      </c>
      <c r="J4" s="39">
        <f>I4-(SUM(L4:Z4))</f>
        <v>0</v>
      </c>
      <c r="K4" s="38" t="str">
        <f t="shared" ref="K4:K39" si="0">IF(J4&lt;0,"ATENÇÃO","OK")</f>
        <v>OK</v>
      </c>
      <c r="L4" s="42"/>
      <c r="M4" s="169"/>
      <c r="N4" s="169"/>
      <c r="O4" s="169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26" ht="45" x14ac:dyDescent="0.25">
      <c r="A5" s="35">
        <v>2</v>
      </c>
      <c r="B5" s="31" t="s">
        <v>29</v>
      </c>
      <c r="C5" s="31" t="s">
        <v>33</v>
      </c>
      <c r="D5" s="31" t="s">
        <v>34</v>
      </c>
      <c r="E5" s="31" t="s">
        <v>18</v>
      </c>
      <c r="F5" s="31" t="s">
        <v>35</v>
      </c>
      <c r="G5" s="32" t="s">
        <v>20</v>
      </c>
      <c r="H5" s="28">
        <v>6458</v>
      </c>
      <c r="I5" s="40">
        <v>90</v>
      </c>
      <c r="J5" s="39">
        <f t="shared" ref="J5:J39" si="1">I5-(SUM(L5:Z5))</f>
        <v>90</v>
      </c>
      <c r="K5" s="38" t="str">
        <f t="shared" si="0"/>
        <v>OK</v>
      </c>
      <c r="L5" s="42"/>
      <c r="M5" s="169"/>
      <c r="N5" s="169"/>
      <c r="O5" s="169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</row>
    <row r="6" spans="1:26" ht="30" x14ac:dyDescent="0.25">
      <c r="A6" s="36">
        <v>3</v>
      </c>
      <c r="B6" s="29" t="s">
        <v>36</v>
      </c>
      <c r="C6" s="37" t="s">
        <v>37</v>
      </c>
      <c r="D6" s="37" t="s">
        <v>38</v>
      </c>
      <c r="E6" s="29" t="s">
        <v>18</v>
      </c>
      <c r="F6" s="29" t="s">
        <v>39</v>
      </c>
      <c r="G6" s="30" t="s">
        <v>20</v>
      </c>
      <c r="H6" s="27">
        <v>4295.3900000000003</v>
      </c>
      <c r="I6" s="40">
        <v>0</v>
      </c>
      <c r="J6" s="39">
        <f t="shared" si="1"/>
        <v>0</v>
      </c>
      <c r="K6" s="38" t="str">
        <f t="shared" si="0"/>
        <v>OK</v>
      </c>
      <c r="L6" s="42"/>
      <c r="M6" s="169"/>
      <c r="N6" s="169"/>
      <c r="O6" s="169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</row>
    <row r="7" spans="1:26" ht="30" x14ac:dyDescent="0.25">
      <c r="A7" s="35">
        <v>4</v>
      </c>
      <c r="B7" s="31" t="s">
        <v>40</v>
      </c>
      <c r="C7" s="31" t="s">
        <v>41</v>
      </c>
      <c r="D7" s="31" t="s">
        <v>42</v>
      </c>
      <c r="E7" s="31" t="s">
        <v>18</v>
      </c>
      <c r="F7" s="31" t="s">
        <v>43</v>
      </c>
      <c r="G7" s="32" t="s">
        <v>20</v>
      </c>
      <c r="H7" s="28">
        <v>6600</v>
      </c>
      <c r="I7" s="40">
        <v>60</v>
      </c>
      <c r="J7" s="39">
        <f t="shared" si="1"/>
        <v>59</v>
      </c>
      <c r="K7" s="38" t="str">
        <f t="shared" si="0"/>
        <v>OK</v>
      </c>
      <c r="L7" s="42"/>
      <c r="M7" s="169"/>
      <c r="N7" s="169"/>
      <c r="O7" s="169"/>
      <c r="P7" s="42">
        <v>1</v>
      </c>
      <c r="Q7" s="42"/>
      <c r="R7" s="42"/>
      <c r="S7" s="42"/>
      <c r="T7" s="42"/>
      <c r="U7" s="42"/>
      <c r="V7" s="42"/>
      <c r="W7" s="42"/>
      <c r="X7" s="42"/>
      <c r="Y7" s="42"/>
      <c r="Z7" s="42"/>
    </row>
    <row r="8" spans="1:26" x14ac:dyDescent="0.25">
      <c r="A8" s="41">
        <v>5</v>
      </c>
      <c r="B8" s="175" t="s">
        <v>131</v>
      </c>
      <c r="C8" s="176"/>
      <c r="D8" s="176"/>
      <c r="E8" s="176"/>
      <c r="F8" s="176"/>
      <c r="G8" s="176"/>
      <c r="H8" s="177"/>
      <c r="I8" s="40">
        <v>0</v>
      </c>
      <c r="J8" s="39">
        <f t="shared" si="1"/>
        <v>0</v>
      </c>
      <c r="K8" s="38" t="str">
        <f t="shared" si="0"/>
        <v>OK</v>
      </c>
      <c r="L8" s="42"/>
      <c r="M8" s="169"/>
      <c r="N8" s="169"/>
      <c r="O8" s="169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pans="1:26" ht="30" x14ac:dyDescent="0.25">
      <c r="A9" s="36">
        <v>6</v>
      </c>
      <c r="B9" s="29" t="s">
        <v>44</v>
      </c>
      <c r="C9" s="37" t="s">
        <v>45</v>
      </c>
      <c r="D9" s="37" t="s">
        <v>46</v>
      </c>
      <c r="E9" s="29" t="s">
        <v>47</v>
      </c>
      <c r="F9" s="29" t="s">
        <v>48</v>
      </c>
      <c r="G9" s="30" t="s">
        <v>20</v>
      </c>
      <c r="H9" s="27">
        <v>670</v>
      </c>
      <c r="I9" s="40">
        <v>15</v>
      </c>
      <c r="J9" s="39">
        <f t="shared" si="1"/>
        <v>0</v>
      </c>
      <c r="K9" s="38" t="str">
        <f t="shared" si="0"/>
        <v>OK</v>
      </c>
      <c r="L9" s="42"/>
      <c r="M9" s="169"/>
      <c r="N9" s="169"/>
      <c r="O9" s="169"/>
      <c r="P9" s="42"/>
      <c r="Q9" s="165">
        <v>15</v>
      </c>
      <c r="R9" s="42"/>
      <c r="S9" s="42"/>
      <c r="T9" s="42"/>
      <c r="U9" s="42"/>
      <c r="V9" s="42"/>
      <c r="W9" s="42"/>
      <c r="X9" s="42"/>
      <c r="Y9" s="42"/>
      <c r="Z9" s="42"/>
    </row>
    <row r="10" spans="1:26" ht="45" x14ac:dyDescent="0.25">
      <c r="A10" s="35">
        <v>7</v>
      </c>
      <c r="B10" s="31" t="s">
        <v>49</v>
      </c>
      <c r="C10" s="31" t="s">
        <v>50</v>
      </c>
      <c r="D10" s="31" t="s">
        <v>51</v>
      </c>
      <c r="E10" s="31" t="s">
        <v>52</v>
      </c>
      <c r="F10" s="31" t="s">
        <v>53</v>
      </c>
      <c r="G10" s="32" t="s">
        <v>20</v>
      </c>
      <c r="H10" s="28">
        <v>1100</v>
      </c>
      <c r="I10" s="40">
        <v>10</v>
      </c>
      <c r="J10" s="39">
        <f t="shared" si="1"/>
        <v>0</v>
      </c>
      <c r="K10" s="38" t="str">
        <f t="shared" si="0"/>
        <v>OK</v>
      </c>
      <c r="L10" s="42"/>
      <c r="M10" s="169"/>
      <c r="N10" s="169"/>
      <c r="O10" s="169"/>
      <c r="P10" s="42"/>
      <c r="Q10" s="165"/>
      <c r="R10" s="165">
        <v>10</v>
      </c>
      <c r="S10" s="42"/>
      <c r="T10" s="42"/>
      <c r="U10" s="42"/>
      <c r="V10" s="42"/>
      <c r="W10" s="42"/>
      <c r="X10" s="42"/>
      <c r="Y10" s="42"/>
      <c r="Z10" s="42"/>
    </row>
    <row r="11" spans="1:26" ht="45" x14ac:dyDescent="0.25">
      <c r="A11" s="36">
        <v>8</v>
      </c>
      <c r="B11" s="29" t="s">
        <v>40</v>
      </c>
      <c r="C11" s="37" t="s">
        <v>54</v>
      </c>
      <c r="D11" s="37" t="s">
        <v>55</v>
      </c>
      <c r="E11" s="29" t="s">
        <v>56</v>
      </c>
      <c r="F11" s="29" t="s">
        <v>57</v>
      </c>
      <c r="G11" s="30" t="s">
        <v>20</v>
      </c>
      <c r="H11" s="27">
        <v>1200</v>
      </c>
      <c r="I11" s="40">
        <v>0</v>
      </c>
      <c r="J11" s="39">
        <f t="shared" si="1"/>
        <v>0</v>
      </c>
      <c r="K11" s="38" t="str">
        <f t="shared" si="0"/>
        <v>OK</v>
      </c>
      <c r="L11" s="42"/>
      <c r="M11" s="169"/>
      <c r="N11" s="169"/>
      <c r="O11" s="169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26" x14ac:dyDescent="0.25">
      <c r="A12" s="41">
        <v>9</v>
      </c>
      <c r="B12" s="175" t="s">
        <v>131</v>
      </c>
      <c r="C12" s="176"/>
      <c r="D12" s="176"/>
      <c r="E12" s="176"/>
      <c r="F12" s="176"/>
      <c r="G12" s="176"/>
      <c r="H12" s="177"/>
      <c r="I12" s="40">
        <v>0</v>
      </c>
      <c r="J12" s="39">
        <f t="shared" si="1"/>
        <v>0</v>
      </c>
      <c r="K12" s="38" t="str">
        <f t="shared" si="0"/>
        <v>OK</v>
      </c>
      <c r="L12" s="42"/>
      <c r="M12" s="169"/>
      <c r="N12" s="169"/>
      <c r="O12" s="169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60" x14ac:dyDescent="0.25">
      <c r="A13" s="35">
        <v>10</v>
      </c>
      <c r="B13" s="31" t="s">
        <v>58</v>
      </c>
      <c r="C13" s="31" t="s">
        <v>59</v>
      </c>
      <c r="D13" s="31" t="s">
        <v>60</v>
      </c>
      <c r="E13" s="31" t="s">
        <v>61</v>
      </c>
      <c r="F13" s="31" t="s">
        <v>62</v>
      </c>
      <c r="G13" s="32" t="s">
        <v>21</v>
      </c>
      <c r="H13" s="28">
        <v>4600</v>
      </c>
      <c r="I13" s="40">
        <v>0</v>
      </c>
      <c r="J13" s="39">
        <f t="shared" si="1"/>
        <v>0</v>
      </c>
      <c r="K13" s="38" t="str">
        <f t="shared" si="0"/>
        <v>OK</v>
      </c>
      <c r="L13" s="42"/>
      <c r="M13" s="169"/>
      <c r="N13" s="169"/>
      <c r="O13" s="169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30" x14ac:dyDescent="0.25">
      <c r="A14" s="36">
        <v>11</v>
      </c>
      <c r="B14" s="29" t="s">
        <v>63</v>
      </c>
      <c r="C14" s="37" t="s">
        <v>64</v>
      </c>
      <c r="D14" s="37" t="s">
        <v>65</v>
      </c>
      <c r="E14" s="29" t="s">
        <v>52</v>
      </c>
      <c r="F14" s="29" t="s">
        <v>53</v>
      </c>
      <c r="G14" s="30" t="s">
        <v>20</v>
      </c>
      <c r="H14" s="27">
        <v>2200</v>
      </c>
      <c r="I14" s="40">
        <v>0</v>
      </c>
      <c r="J14" s="39">
        <f t="shared" si="1"/>
        <v>0</v>
      </c>
      <c r="K14" s="38" t="str">
        <f t="shared" si="0"/>
        <v>OK</v>
      </c>
      <c r="L14" s="42"/>
      <c r="M14" s="169"/>
      <c r="N14" s="169"/>
      <c r="O14" s="169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6" ht="60" x14ac:dyDescent="0.25">
      <c r="A15" s="35">
        <v>12</v>
      </c>
      <c r="B15" s="31" t="s">
        <v>66</v>
      </c>
      <c r="C15" s="31" t="s">
        <v>67</v>
      </c>
      <c r="D15" s="31" t="s">
        <v>68</v>
      </c>
      <c r="E15" s="31" t="s">
        <v>24</v>
      </c>
      <c r="F15" s="31" t="s">
        <v>69</v>
      </c>
      <c r="G15" s="32" t="s">
        <v>20</v>
      </c>
      <c r="H15" s="28">
        <v>39000</v>
      </c>
      <c r="I15" s="40">
        <v>0</v>
      </c>
      <c r="J15" s="39">
        <f t="shared" si="1"/>
        <v>0</v>
      </c>
      <c r="K15" s="38" t="str">
        <f t="shared" si="0"/>
        <v>OK</v>
      </c>
      <c r="L15" s="42"/>
      <c r="M15" s="169"/>
      <c r="N15" s="169"/>
      <c r="O15" s="169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ht="60" x14ac:dyDescent="0.25">
      <c r="A16" s="36">
        <v>13</v>
      </c>
      <c r="B16" s="29" t="s">
        <v>66</v>
      </c>
      <c r="C16" s="37" t="s">
        <v>70</v>
      </c>
      <c r="D16" s="37" t="s">
        <v>71</v>
      </c>
      <c r="E16" s="29" t="s">
        <v>24</v>
      </c>
      <c r="F16" s="29" t="s">
        <v>69</v>
      </c>
      <c r="G16" s="30" t="s">
        <v>20</v>
      </c>
      <c r="H16" s="27">
        <v>48000</v>
      </c>
      <c r="I16" s="40">
        <v>0</v>
      </c>
      <c r="J16" s="39">
        <f t="shared" si="1"/>
        <v>0</v>
      </c>
      <c r="K16" s="38" t="str">
        <f t="shared" si="0"/>
        <v>OK</v>
      </c>
      <c r="L16" s="42"/>
      <c r="M16" s="169"/>
      <c r="N16" s="169"/>
      <c r="O16" s="169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spans="1:26" ht="45" x14ac:dyDescent="0.25">
      <c r="A17" s="35">
        <v>14</v>
      </c>
      <c r="B17" s="31" t="s">
        <v>72</v>
      </c>
      <c r="C17" s="31" t="s">
        <v>73</v>
      </c>
      <c r="D17" s="31" t="s">
        <v>74</v>
      </c>
      <c r="E17" s="31" t="s">
        <v>61</v>
      </c>
      <c r="F17" s="31" t="s">
        <v>62</v>
      </c>
      <c r="G17" s="32" t="s">
        <v>21</v>
      </c>
      <c r="H17" s="28">
        <v>3069</v>
      </c>
      <c r="I17" s="40">
        <v>0</v>
      </c>
      <c r="J17" s="39">
        <f t="shared" si="1"/>
        <v>0</v>
      </c>
      <c r="K17" s="38" t="str">
        <f t="shared" si="0"/>
        <v>OK</v>
      </c>
      <c r="L17" s="42"/>
      <c r="M17" s="169"/>
      <c r="N17" s="169"/>
      <c r="O17" s="169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ht="30" x14ac:dyDescent="0.25">
      <c r="A18" s="36">
        <v>15</v>
      </c>
      <c r="B18" s="29" t="s">
        <v>75</v>
      </c>
      <c r="C18" s="37" t="s">
        <v>76</v>
      </c>
      <c r="D18" s="37" t="s">
        <v>77</v>
      </c>
      <c r="E18" s="29" t="s">
        <v>18</v>
      </c>
      <c r="F18" s="29" t="s">
        <v>22</v>
      </c>
      <c r="G18" s="30" t="s">
        <v>20</v>
      </c>
      <c r="H18" s="27">
        <v>16500</v>
      </c>
      <c r="I18" s="40">
        <v>0</v>
      </c>
      <c r="J18" s="39">
        <f t="shared" si="1"/>
        <v>0</v>
      </c>
      <c r="K18" s="38" t="str">
        <f t="shared" si="0"/>
        <v>OK</v>
      </c>
      <c r="L18" s="42"/>
      <c r="M18" s="169"/>
      <c r="N18" s="169"/>
      <c r="O18" s="169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spans="1:26" ht="45" x14ac:dyDescent="0.25">
      <c r="A19" s="35">
        <v>16</v>
      </c>
      <c r="B19" s="31" t="s">
        <v>72</v>
      </c>
      <c r="C19" s="31" t="s">
        <v>78</v>
      </c>
      <c r="D19" s="31" t="s">
        <v>79</v>
      </c>
      <c r="E19" s="31" t="s">
        <v>18</v>
      </c>
      <c r="F19" s="31" t="s">
        <v>22</v>
      </c>
      <c r="G19" s="32" t="s">
        <v>20</v>
      </c>
      <c r="H19" s="28">
        <v>18503.099999999999</v>
      </c>
      <c r="I19" s="40">
        <v>0</v>
      </c>
      <c r="J19" s="39">
        <f t="shared" si="1"/>
        <v>0</v>
      </c>
      <c r="K19" s="38" t="str">
        <f t="shared" si="0"/>
        <v>OK</v>
      </c>
      <c r="L19" s="42"/>
      <c r="M19" s="169"/>
      <c r="N19" s="169"/>
      <c r="O19" s="169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spans="1:26" ht="45" x14ac:dyDescent="0.25">
      <c r="A20" s="36">
        <v>17</v>
      </c>
      <c r="B20" s="29" t="s">
        <v>80</v>
      </c>
      <c r="C20" s="37" t="s">
        <v>81</v>
      </c>
      <c r="D20" s="37" t="s">
        <v>82</v>
      </c>
      <c r="E20" s="29" t="s">
        <v>18</v>
      </c>
      <c r="F20" s="29" t="s">
        <v>22</v>
      </c>
      <c r="G20" s="30" t="s">
        <v>20</v>
      </c>
      <c r="H20" s="27">
        <v>35550</v>
      </c>
      <c r="I20" s="40">
        <v>0</v>
      </c>
      <c r="J20" s="39">
        <f t="shared" si="1"/>
        <v>0</v>
      </c>
      <c r="K20" s="38" t="str">
        <f t="shared" si="0"/>
        <v>OK</v>
      </c>
      <c r="L20" s="42"/>
      <c r="M20" s="169"/>
      <c r="N20" s="169"/>
      <c r="O20" s="169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spans="1:26" ht="60" x14ac:dyDescent="0.25">
      <c r="A21" s="35">
        <v>18</v>
      </c>
      <c r="B21" s="31" t="s">
        <v>58</v>
      </c>
      <c r="C21" s="31" t="s">
        <v>83</v>
      </c>
      <c r="D21" s="31" t="s">
        <v>84</v>
      </c>
      <c r="E21" s="31" t="s">
        <v>61</v>
      </c>
      <c r="F21" s="31" t="s">
        <v>85</v>
      </c>
      <c r="G21" s="32" t="s">
        <v>20</v>
      </c>
      <c r="H21" s="28">
        <v>5590</v>
      </c>
      <c r="I21" s="40">
        <v>0</v>
      </c>
      <c r="J21" s="39">
        <f t="shared" si="1"/>
        <v>0</v>
      </c>
      <c r="K21" s="38" t="str">
        <f t="shared" si="0"/>
        <v>OK</v>
      </c>
      <c r="L21" s="42"/>
      <c r="M21" s="169"/>
      <c r="N21" s="169"/>
      <c r="O21" s="169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spans="1:26" ht="60" x14ac:dyDescent="0.25">
      <c r="A22" s="36">
        <v>19</v>
      </c>
      <c r="B22" s="29" t="s">
        <v>58</v>
      </c>
      <c r="C22" s="37" t="s">
        <v>86</v>
      </c>
      <c r="D22" s="37" t="s">
        <v>87</v>
      </c>
      <c r="E22" s="29" t="s">
        <v>24</v>
      </c>
      <c r="F22" s="29" t="s">
        <v>88</v>
      </c>
      <c r="G22" s="30" t="s">
        <v>20</v>
      </c>
      <c r="H22" s="27">
        <v>18980</v>
      </c>
      <c r="I22" s="40">
        <v>0</v>
      </c>
      <c r="J22" s="39">
        <f t="shared" si="1"/>
        <v>0</v>
      </c>
      <c r="K22" s="38" t="str">
        <f t="shared" si="0"/>
        <v>OK</v>
      </c>
      <c r="L22" s="42"/>
      <c r="M22" s="169"/>
      <c r="N22" s="169"/>
      <c r="O22" s="169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spans="1:26" ht="45" x14ac:dyDescent="0.25">
      <c r="A23" s="35">
        <v>20</v>
      </c>
      <c r="B23" s="31" t="s">
        <v>72</v>
      </c>
      <c r="C23" s="31" t="s">
        <v>89</v>
      </c>
      <c r="D23" s="31" t="s">
        <v>90</v>
      </c>
      <c r="E23" s="31" t="s">
        <v>24</v>
      </c>
      <c r="F23" s="31" t="s">
        <v>91</v>
      </c>
      <c r="G23" s="32" t="s">
        <v>20</v>
      </c>
      <c r="H23" s="28">
        <v>7959</v>
      </c>
      <c r="I23" s="40">
        <v>0</v>
      </c>
      <c r="J23" s="39">
        <f t="shared" si="1"/>
        <v>0</v>
      </c>
      <c r="K23" s="38" t="str">
        <f t="shared" si="0"/>
        <v>OK</v>
      </c>
      <c r="L23" s="42"/>
      <c r="M23" s="169"/>
      <c r="N23" s="169"/>
      <c r="O23" s="169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spans="1:26" ht="45" x14ac:dyDescent="0.25">
      <c r="A24" s="36">
        <v>21</v>
      </c>
      <c r="B24" s="29" t="s">
        <v>72</v>
      </c>
      <c r="C24" s="37" t="s">
        <v>92</v>
      </c>
      <c r="D24" s="37" t="s">
        <v>93</v>
      </c>
      <c r="E24" s="29" t="s">
        <v>18</v>
      </c>
      <c r="F24" s="29" t="s">
        <v>23</v>
      </c>
      <c r="G24" s="30" t="s">
        <v>20</v>
      </c>
      <c r="H24" s="27">
        <v>10499.99</v>
      </c>
      <c r="I24" s="40">
        <v>0</v>
      </c>
      <c r="J24" s="39">
        <f t="shared" si="1"/>
        <v>0</v>
      </c>
      <c r="K24" s="38" t="str">
        <f t="shared" si="0"/>
        <v>OK</v>
      </c>
      <c r="L24" s="42"/>
      <c r="M24" s="169"/>
      <c r="N24" s="169"/>
      <c r="O24" s="169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spans="1:26" ht="45" x14ac:dyDescent="0.25">
      <c r="A25" s="35">
        <v>22</v>
      </c>
      <c r="B25" s="31" t="s">
        <v>72</v>
      </c>
      <c r="C25" s="31" t="s">
        <v>94</v>
      </c>
      <c r="D25" s="31" t="s">
        <v>95</v>
      </c>
      <c r="E25" s="31" t="s">
        <v>61</v>
      </c>
      <c r="F25" s="31" t="s">
        <v>62</v>
      </c>
      <c r="G25" s="32" t="s">
        <v>21</v>
      </c>
      <c r="H25" s="28">
        <v>289.08</v>
      </c>
      <c r="I25" s="40">
        <v>0</v>
      </c>
      <c r="J25" s="39">
        <f t="shared" si="1"/>
        <v>0</v>
      </c>
      <c r="K25" s="38" t="str">
        <f t="shared" si="0"/>
        <v>OK</v>
      </c>
      <c r="L25" s="42"/>
      <c r="M25" s="169"/>
      <c r="N25" s="169"/>
      <c r="O25" s="169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 spans="1:26" ht="30" x14ac:dyDescent="0.25">
      <c r="A26" s="36">
        <v>23</v>
      </c>
      <c r="B26" s="29" t="s">
        <v>75</v>
      </c>
      <c r="C26" s="37" t="s">
        <v>96</v>
      </c>
      <c r="D26" s="37" t="s">
        <v>97</v>
      </c>
      <c r="E26" s="29" t="s">
        <v>61</v>
      </c>
      <c r="F26" s="29" t="s">
        <v>98</v>
      </c>
      <c r="G26" s="30" t="s">
        <v>20</v>
      </c>
      <c r="H26" s="27">
        <v>3940</v>
      </c>
      <c r="I26" s="40">
        <v>0</v>
      </c>
      <c r="J26" s="39">
        <f t="shared" si="1"/>
        <v>0</v>
      </c>
      <c r="K26" s="38" t="str">
        <f t="shared" si="0"/>
        <v>OK</v>
      </c>
      <c r="L26" s="42"/>
      <c r="M26" s="169"/>
      <c r="N26" s="169"/>
      <c r="O26" s="169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1:26" ht="45" x14ac:dyDescent="0.25">
      <c r="A27" s="35">
        <v>24</v>
      </c>
      <c r="B27" s="31" t="s">
        <v>99</v>
      </c>
      <c r="C27" s="31" t="s">
        <v>100</v>
      </c>
      <c r="D27" s="31" t="s">
        <v>101</v>
      </c>
      <c r="E27" s="31" t="s">
        <v>24</v>
      </c>
      <c r="F27" s="31" t="s">
        <v>69</v>
      </c>
      <c r="G27" s="32" t="s">
        <v>20</v>
      </c>
      <c r="H27" s="28">
        <v>2900</v>
      </c>
      <c r="I27" s="40">
        <v>0</v>
      </c>
      <c r="J27" s="39">
        <f t="shared" si="1"/>
        <v>0</v>
      </c>
      <c r="K27" s="38" t="str">
        <f t="shared" si="0"/>
        <v>OK</v>
      </c>
      <c r="L27" s="42"/>
      <c r="M27" s="169"/>
      <c r="N27" s="169"/>
      <c r="O27" s="169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6" ht="45" x14ac:dyDescent="0.25">
      <c r="A28" s="36">
        <v>25</v>
      </c>
      <c r="B28" s="29" t="s">
        <v>72</v>
      </c>
      <c r="C28" s="37" t="s">
        <v>102</v>
      </c>
      <c r="D28" s="37" t="s">
        <v>103</v>
      </c>
      <c r="E28" s="29" t="s">
        <v>24</v>
      </c>
      <c r="F28" s="29" t="s">
        <v>69</v>
      </c>
      <c r="G28" s="30" t="s">
        <v>20</v>
      </c>
      <c r="H28" s="27">
        <v>3168</v>
      </c>
      <c r="I28" s="40">
        <v>0</v>
      </c>
      <c r="J28" s="39">
        <f t="shared" si="1"/>
        <v>0</v>
      </c>
      <c r="K28" s="38" t="str">
        <f t="shared" si="0"/>
        <v>OK</v>
      </c>
      <c r="L28" s="42"/>
      <c r="M28" s="169"/>
      <c r="N28" s="169"/>
      <c r="O28" s="169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6" ht="45" x14ac:dyDescent="0.25">
      <c r="A29" s="35">
        <v>26</v>
      </c>
      <c r="B29" s="31" t="s">
        <v>72</v>
      </c>
      <c r="C29" s="31" t="s">
        <v>104</v>
      </c>
      <c r="D29" s="31" t="s">
        <v>105</v>
      </c>
      <c r="E29" s="31" t="s">
        <v>18</v>
      </c>
      <c r="F29" s="31" t="s">
        <v>23</v>
      </c>
      <c r="G29" s="32" t="s">
        <v>20</v>
      </c>
      <c r="H29" s="28">
        <v>15633.99</v>
      </c>
      <c r="I29" s="40">
        <v>2</v>
      </c>
      <c r="J29" s="39">
        <f t="shared" si="1"/>
        <v>0</v>
      </c>
      <c r="K29" s="38" t="str">
        <f t="shared" si="0"/>
        <v>OK</v>
      </c>
      <c r="L29" s="42"/>
      <c r="M29" s="170">
        <v>2</v>
      </c>
      <c r="N29" s="169"/>
      <c r="O29" s="169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6" x14ac:dyDescent="0.25">
      <c r="A30" s="41">
        <v>27</v>
      </c>
      <c r="B30" s="175" t="s">
        <v>131</v>
      </c>
      <c r="C30" s="176"/>
      <c r="D30" s="176"/>
      <c r="E30" s="176"/>
      <c r="F30" s="176"/>
      <c r="G30" s="176"/>
      <c r="H30" s="177"/>
      <c r="I30" s="40">
        <v>0</v>
      </c>
      <c r="J30" s="39">
        <f t="shared" si="1"/>
        <v>0</v>
      </c>
      <c r="K30" s="38" t="str">
        <f t="shared" si="0"/>
        <v>OK</v>
      </c>
      <c r="L30" s="42"/>
      <c r="M30" s="169"/>
      <c r="N30" s="169"/>
      <c r="O30" s="169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6" ht="45" x14ac:dyDescent="0.25">
      <c r="A31" s="36">
        <v>28</v>
      </c>
      <c r="B31" s="29" t="s">
        <v>72</v>
      </c>
      <c r="C31" s="37" t="s">
        <v>106</v>
      </c>
      <c r="D31" s="37" t="s">
        <v>107</v>
      </c>
      <c r="E31" s="29" t="s">
        <v>61</v>
      </c>
      <c r="F31" s="29" t="s">
        <v>108</v>
      </c>
      <c r="G31" s="30" t="s">
        <v>109</v>
      </c>
      <c r="H31" s="27">
        <v>513.05999999999995</v>
      </c>
      <c r="I31" s="40">
        <v>2</v>
      </c>
      <c r="J31" s="39">
        <f t="shared" si="1"/>
        <v>0</v>
      </c>
      <c r="K31" s="38" t="str">
        <f t="shared" si="0"/>
        <v>OK</v>
      </c>
      <c r="L31" s="165">
        <v>2</v>
      </c>
      <c r="M31" s="170"/>
      <c r="N31" s="170"/>
      <c r="O31" s="170"/>
      <c r="P31" s="165"/>
      <c r="Q31" s="165"/>
      <c r="R31" s="165"/>
      <c r="S31" s="42"/>
      <c r="T31" s="42"/>
      <c r="U31" s="42"/>
      <c r="V31" s="42"/>
      <c r="W31" s="42"/>
      <c r="X31" s="42"/>
      <c r="Y31" s="42"/>
      <c r="Z31" s="42"/>
    </row>
    <row r="32" spans="1:26" ht="45" x14ac:dyDescent="0.25">
      <c r="A32" s="35">
        <v>29</v>
      </c>
      <c r="B32" s="31" t="s">
        <v>110</v>
      </c>
      <c r="C32" s="31" t="s">
        <v>111</v>
      </c>
      <c r="D32" s="31" t="s">
        <v>112</v>
      </c>
      <c r="E32" s="31" t="s">
        <v>61</v>
      </c>
      <c r="F32" s="31" t="s">
        <v>113</v>
      </c>
      <c r="G32" s="32" t="s">
        <v>109</v>
      </c>
      <c r="H32" s="28">
        <v>54.25</v>
      </c>
      <c r="I32" s="40">
        <v>30</v>
      </c>
      <c r="J32" s="39">
        <f t="shared" si="1"/>
        <v>0</v>
      </c>
      <c r="K32" s="38" t="str">
        <f t="shared" si="0"/>
        <v>OK</v>
      </c>
      <c r="L32" s="42"/>
      <c r="M32" s="169"/>
      <c r="N32" s="169">
        <v>30</v>
      </c>
      <c r="O32" s="169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 ht="45" x14ac:dyDescent="0.25">
      <c r="A33" s="36">
        <v>30</v>
      </c>
      <c r="B33" s="29" t="s">
        <v>114</v>
      </c>
      <c r="C33" s="37" t="s">
        <v>115</v>
      </c>
      <c r="D33" s="37" t="s">
        <v>116</v>
      </c>
      <c r="E33" s="29" t="s">
        <v>61</v>
      </c>
      <c r="F33" s="29" t="s">
        <v>113</v>
      </c>
      <c r="G33" s="30" t="s">
        <v>109</v>
      </c>
      <c r="H33" s="27">
        <v>89.6</v>
      </c>
      <c r="I33" s="40">
        <v>20</v>
      </c>
      <c r="J33" s="39">
        <f t="shared" si="1"/>
        <v>0</v>
      </c>
      <c r="K33" s="38" t="str">
        <f t="shared" si="0"/>
        <v>OK</v>
      </c>
      <c r="L33" s="42"/>
      <c r="M33" s="169"/>
      <c r="N33" s="169"/>
      <c r="O33" s="169">
        <v>20</v>
      </c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 ht="45" x14ac:dyDescent="0.25">
      <c r="A34" s="35">
        <v>31</v>
      </c>
      <c r="B34" s="31" t="s">
        <v>117</v>
      </c>
      <c r="C34" s="31" t="s">
        <v>118</v>
      </c>
      <c r="D34" s="31" t="s">
        <v>119</v>
      </c>
      <c r="E34" s="31" t="s">
        <v>52</v>
      </c>
      <c r="F34" s="31" t="s">
        <v>120</v>
      </c>
      <c r="G34" s="32" t="s">
        <v>20</v>
      </c>
      <c r="H34" s="28">
        <v>6200</v>
      </c>
      <c r="I34" s="60">
        <v>0</v>
      </c>
      <c r="J34" s="39">
        <f t="shared" si="1"/>
        <v>0</v>
      </c>
      <c r="K34" s="38" t="str">
        <f t="shared" si="0"/>
        <v>OK</v>
      </c>
      <c r="L34" s="42"/>
      <c r="M34" s="169"/>
      <c r="N34" s="169"/>
      <c r="O34" s="169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 ht="45" x14ac:dyDescent="0.25">
      <c r="A35" s="36">
        <v>32</v>
      </c>
      <c r="B35" s="29" t="s">
        <v>117</v>
      </c>
      <c r="C35" s="37" t="s">
        <v>121</v>
      </c>
      <c r="D35" s="37" t="s">
        <v>122</v>
      </c>
      <c r="E35" s="29" t="s">
        <v>52</v>
      </c>
      <c r="F35" s="29" t="s">
        <v>120</v>
      </c>
      <c r="G35" s="30" t="s">
        <v>20</v>
      </c>
      <c r="H35" s="27">
        <v>9000</v>
      </c>
      <c r="I35" s="60">
        <v>0</v>
      </c>
      <c r="J35" s="39">
        <f t="shared" si="1"/>
        <v>0</v>
      </c>
      <c r="K35" s="38" t="str">
        <f t="shared" si="0"/>
        <v>OK</v>
      </c>
      <c r="L35" s="42"/>
      <c r="M35" s="169"/>
      <c r="N35" s="169"/>
      <c r="O35" s="169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 ht="45" x14ac:dyDescent="0.25">
      <c r="A36" s="35">
        <v>33</v>
      </c>
      <c r="B36" s="31" t="s">
        <v>123</v>
      </c>
      <c r="C36" s="31" t="s">
        <v>124</v>
      </c>
      <c r="D36" s="31" t="s">
        <v>125</v>
      </c>
      <c r="E36" s="31" t="s">
        <v>18</v>
      </c>
      <c r="F36" s="31" t="s">
        <v>23</v>
      </c>
      <c r="G36" s="32" t="s">
        <v>20</v>
      </c>
      <c r="H36" s="28">
        <v>19000</v>
      </c>
      <c r="I36" s="60">
        <v>0</v>
      </c>
      <c r="J36" s="39">
        <f t="shared" si="1"/>
        <v>0</v>
      </c>
      <c r="K36" s="38" t="str">
        <f t="shared" si="0"/>
        <v>OK</v>
      </c>
      <c r="L36" s="42"/>
      <c r="M36" s="169"/>
      <c r="N36" s="169"/>
      <c r="O36" s="169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 ht="45" x14ac:dyDescent="0.25">
      <c r="A37" s="36">
        <v>34</v>
      </c>
      <c r="B37" s="29" t="s">
        <v>117</v>
      </c>
      <c r="C37" s="37" t="s">
        <v>126</v>
      </c>
      <c r="D37" s="37" t="s">
        <v>127</v>
      </c>
      <c r="E37" s="29" t="s">
        <v>18</v>
      </c>
      <c r="F37" s="29" t="s">
        <v>23</v>
      </c>
      <c r="G37" s="30" t="s">
        <v>20</v>
      </c>
      <c r="H37" s="27">
        <v>16500</v>
      </c>
      <c r="I37" s="60">
        <v>0</v>
      </c>
      <c r="J37" s="39">
        <f t="shared" si="1"/>
        <v>0</v>
      </c>
      <c r="K37" s="38" t="str">
        <f t="shared" si="0"/>
        <v>OK</v>
      </c>
      <c r="L37" s="42"/>
      <c r="M37" s="169"/>
      <c r="N37" s="169"/>
      <c r="O37" s="169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 spans="1:26" x14ac:dyDescent="0.25">
      <c r="A38" s="41">
        <v>35</v>
      </c>
      <c r="B38" s="175" t="s">
        <v>131</v>
      </c>
      <c r="C38" s="176"/>
      <c r="D38" s="176"/>
      <c r="E38" s="176"/>
      <c r="F38" s="176"/>
      <c r="G38" s="176"/>
      <c r="H38" s="177"/>
      <c r="I38" s="40">
        <v>0</v>
      </c>
      <c r="J38" s="39">
        <f t="shared" si="1"/>
        <v>0</v>
      </c>
      <c r="K38" s="38"/>
      <c r="L38" s="42"/>
      <c r="M38" s="169"/>
      <c r="N38" s="169"/>
      <c r="O38" s="169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 spans="1:26" ht="30" x14ac:dyDescent="0.25">
      <c r="A39" s="35">
        <v>36</v>
      </c>
      <c r="B39" s="31" t="s">
        <v>123</v>
      </c>
      <c r="C39" s="31" t="s">
        <v>128</v>
      </c>
      <c r="D39" s="31" t="s">
        <v>129</v>
      </c>
      <c r="E39" s="31" t="s">
        <v>18</v>
      </c>
      <c r="F39" s="31" t="s">
        <v>22</v>
      </c>
      <c r="G39" s="32" t="s">
        <v>20</v>
      </c>
      <c r="H39" s="28">
        <v>9350</v>
      </c>
      <c r="I39" s="40">
        <v>0</v>
      </c>
      <c r="J39" s="39">
        <f t="shared" si="1"/>
        <v>0</v>
      </c>
      <c r="K39" s="38" t="str">
        <f t="shared" si="0"/>
        <v>OK</v>
      </c>
      <c r="L39" s="42"/>
      <c r="M39" s="169"/>
      <c r="N39" s="169"/>
      <c r="O39" s="169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</row>
    <row r="40" spans="1:26" x14ac:dyDescent="0.25">
      <c r="I40" s="5">
        <f>SUM(I4:I39)</f>
        <v>229</v>
      </c>
      <c r="J40" s="5">
        <f>SUM(J4:J39)</f>
        <v>149</v>
      </c>
      <c r="L40" s="158">
        <f>SUMPRODUCT($H$4:$H$39,L4:L39)</f>
        <v>1026.1199999999999</v>
      </c>
      <c r="M40" s="160">
        <f t="shared" ref="M40:R40" si="2">SUMPRODUCT($H$4:$H$39,M4:M39)</f>
        <v>31267.98</v>
      </c>
      <c r="N40" s="160">
        <f t="shared" si="2"/>
        <v>1627.5</v>
      </c>
      <c r="O40" s="160">
        <f t="shared" si="2"/>
        <v>1792</v>
      </c>
      <c r="P40" s="158">
        <f>SUMPRODUCT($H$4:$H$39,P4:P39)</f>
        <v>6600</v>
      </c>
      <c r="Q40" s="158">
        <f t="shared" si="2"/>
        <v>10050</v>
      </c>
      <c r="R40" s="158">
        <f t="shared" si="2"/>
        <v>11000</v>
      </c>
      <c r="S40" s="33">
        <f t="shared" ref="S40:Z40" si="3">SUMPRODUCT($H$4:$H$39,S4:S39)</f>
        <v>0</v>
      </c>
      <c r="T40" s="33">
        <f t="shared" si="3"/>
        <v>0</v>
      </c>
      <c r="U40" s="33">
        <f t="shared" si="3"/>
        <v>0</v>
      </c>
      <c r="V40" s="33">
        <f t="shared" si="3"/>
        <v>0</v>
      </c>
      <c r="W40" s="33">
        <f t="shared" si="3"/>
        <v>0</v>
      </c>
      <c r="X40" s="33">
        <f t="shared" si="3"/>
        <v>0</v>
      </c>
      <c r="Y40" s="33">
        <f t="shared" si="3"/>
        <v>0</v>
      </c>
      <c r="Z40" s="33">
        <f t="shared" si="3"/>
        <v>0</v>
      </c>
    </row>
  </sheetData>
  <mergeCells count="23">
    <mergeCell ref="Y1:Y2"/>
    <mergeCell ref="Z1:Z2"/>
    <mergeCell ref="B8:H8"/>
    <mergeCell ref="B12:H12"/>
    <mergeCell ref="B30:H30"/>
    <mergeCell ref="N1:N2"/>
    <mergeCell ref="A2:K2"/>
    <mergeCell ref="V1:V2"/>
    <mergeCell ref="W1:W2"/>
    <mergeCell ref="X1:X2"/>
    <mergeCell ref="B38:H38"/>
    <mergeCell ref="U1:U2"/>
    <mergeCell ref="O1:O2"/>
    <mergeCell ref="P1:P2"/>
    <mergeCell ref="Q1:Q2"/>
    <mergeCell ref="R1:R2"/>
    <mergeCell ref="S1:S2"/>
    <mergeCell ref="T1:T2"/>
    <mergeCell ref="A1:B1"/>
    <mergeCell ref="C1:H1"/>
    <mergeCell ref="I1:K1"/>
    <mergeCell ref="L1:L2"/>
    <mergeCell ref="M1:M2"/>
  </mergeCells>
  <conditionalFormatting sqref="S4:Z39">
    <cfRule type="cellIs" dxfId="55" priority="4" operator="greaterThan">
      <formula>0</formula>
    </cfRule>
    <cfRule type="cellIs" dxfId="54" priority="5" operator="greaterThan">
      <formula>0</formula>
    </cfRule>
    <cfRule type="cellIs" dxfId="53" priority="6" operator="greaterThan">
      <formula>1</formula>
    </cfRule>
  </conditionalFormatting>
  <conditionalFormatting sqref="L4:R39">
    <cfRule type="cellIs" dxfId="52" priority="1" operator="greaterThan">
      <formula>0</formula>
    </cfRule>
    <cfRule type="cellIs" dxfId="51" priority="2" operator="greaterThan">
      <formula>0</formula>
    </cfRule>
    <cfRule type="cellIs" dxfId="50" priority="3" operator="greaterThan">
      <formula>1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D062E-4EC9-4DC8-8E4F-76804B5DAE7A}">
  <sheetPr>
    <tabColor rgb="FFFFFF00"/>
  </sheetPr>
  <dimension ref="A1:Z40"/>
  <sheetViews>
    <sheetView zoomScale="80" zoomScaleNormal="80" workbookViewId="0">
      <selection activeCell="I10" sqref="I10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24.42578125" style="13" customWidth="1"/>
    <col min="4" max="4" width="25" style="13" customWidth="1"/>
    <col min="5" max="5" width="12.28515625" style="1" customWidth="1"/>
    <col min="6" max="7" width="14.85546875" style="1" customWidth="1"/>
    <col min="8" max="8" width="15.7109375" style="18" bestFit="1" customWidth="1"/>
    <col min="9" max="9" width="13.28515625" style="5" customWidth="1"/>
    <col min="10" max="10" width="13.28515625" style="14" customWidth="1"/>
    <col min="11" max="11" width="12.5703125" style="4" customWidth="1"/>
    <col min="12" max="18" width="15.7109375" style="2" customWidth="1"/>
    <col min="19" max="19" width="15.85546875" style="2" customWidth="1"/>
    <col min="20" max="21" width="15.7109375" style="2" customWidth="1"/>
    <col min="22" max="22" width="14.5703125" style="2" customWidth="1"/>
    <col min="23" max="23" width="15.7109375" style="2" customWidth="1"/>
    <col min="24" max="26" width="13.7109375" style="2" customWidth="1"/>
    <col min="27" max="16384" width="9.7109375" style="2"/>
  </cols>
  <sheetData>
    <row r="1" spans="1:26" ht="26.1" customHeight="1" x14ac:dyDescent="0.25">
      <c r="A1" s="181" t="s">
        <v>25</v>
      </c>
      <c r="B1" s="182"/>
      <c r="C1" s="183" t="s">
        <v>130</v>
      </c>
      <c r="D1" s="184"/>
      <c r="E1" s="184"/>
      <c r="F1" s="184"/>
      <c r="G1" s="184"/>
      <c r="H1" s="185"/>
      <c r="I1" s="178" t="s">
        <v>26</v>
      </c>
      <c r="J1" s="179"/>
      <c r="K1" s="180"/>
      <c r="L1" s="174" t="s">
        <v>286</v>
      </c>
      <c r="M1" s="174" t="s">
        <v>287</v>
      </c>
      <c r="N1" s="174" t="s">
        <v>288</v>
      </c>
      <c r="O1" s="174" t="s">
        <v>289</v>
      </c>
      <c r="P1" s="174" t="s">
        <v>290</v>
      </c>
      <c r="Q1" s="174" t="s">
        <v>291</v>
      </c>
      <c r="R1" s="174" t="s">
        <v>292</v>
      </c>
      <c r="S1" s="174" t="s">
        <v>284</v>
      </c>
      <c r="T1" s="174" t="s">
        <v>285</v>
      </c>
      <c r="U1" s="174" t="s">
        <v>294</v>
      </c>
      <c r="V1" s="174" t="s">
        <v>295</v>
      </c>
      <c r="W1" s="174" t="s">
        <v>293</v>
      </c>
      <c r="X1" s="172" t="s">
        <v>28</v>
      </c>
      <c r="Y1" s="172" t="s">
        <v>28</v>
      </c>
      <c r="Z1" s="172" t="s">
        <v>28</v>
      </c>
    </row>
    <row r="2" spans="1:26" ht="23.1" customHeight="1" x14ac:dyDescent="0.25">
      <c r="A2" s="173" t="s">
        <v>141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2"/>
      <c r="Y2" s="172"/>
      <c r="Z2" s="172"/>
    </row>
    <row r="3" spans="1:26" s="3" customFormat="1" ht="30" x14ac:dyDescent="0.2">
      <c r="A3" s="15" t="s">
        <v>3</v>
      </c>
      <c r="B3" s="15" t="s">
        <v>15</v>
      </c>
      <c r="C3" s="15" t="s">
        <v>12</v>
      </c>
      <c r="D3" s="15" t="s">
        <v>27</v>
      </c>
      <c r="E3" s="16" t="s">
        <v>13</v>
      </c>
      <c r="F3" s="16" t="s">
        <v>14</v>
      </c>
      <c r="G3" s="16" t="s">
        <v>19</v>
      </c>
      <c r="H3" s="17" t="s">
        <v>16</v>
      </c>
      <c r="I3" s="11" t="s">
        <v>4</v>
      </c>
      <c r="J3" s="12" t="s">
        <v>0</v>
      </c>
      <c r="K3" s="10" t="s">
        <v>2</v>
      </c>
      <c r="L3" s="76">
        <v>45384</v>
      </c>
      <c r="M3" s="76">
        <v>45384</v>
      </c>
      <c r="N3" s="76">
        <v>45384</v>
      </c>
      <c r="O3" s="76">
        <v>45386</v>
      </c>
      <c r="P3" s="76">
        <v>45386</v>
      </c>
      <c r="Q3" s="76">
        <v>45419</v>
      </c>
      <c r="R3" s="76">
        <v>45420</v>
      </c>
      <c r="S3" s="76">
        <v>45433</v>
      </c>
      <c r="T3" s="76">
        <v>45441</v>
      </c>
      <c r="U3" s="76">
        <v>45456</v>
      </c>
      <c r="V3" s="76">
        <v>45462</v>
      </c>
      <c r="W3" s="76">
        <v>45499</v>
      </c>
      <c r="X3" s="24" t="s">
        <v>1</v>
      </c>
      <c r="Y3" s="24" t="s">
        <v>1</v>
      </c>
      <c r="Z3" s="24" t="s">
        <v>1</v>
      </c>
    </row>
    <row r="4" spans="1:26" ht="45" x14ac:dyDescent="0.25">
      <c r="A4" s="34">
        <v>1</v>
      </c>
      <c r="B4" s="29" t="s">
        <v>29</v>
      </c>
      <c r="C4" s="29" t="s">
        <v>30</v>
      </c>
      <c r="D4" s="29" t="s">
        <v>31</v>
      </c>
      <c r="E4" s="29" t="s">
        <v>18</v>
      </c>
      <c r="F4" s="29" t="s">
        <v>32</v>
      </c>
      <c r="G4" s="30" t="s">
        <v>20</v>
      </c>
      <c r="H4" s="27">
        <v>4703</v>
      </c>
      <c r="I4" s="40">
        <v>54</v>
      </c>
      <c r="J4" s="39">
        <f>I4-(SUM(L4:Z4))</f>
        <v>12</v>
      </c>
      <c r="K4" s="38" t="str">
        <f t="shared" ref="K4:K39" si="0">IF(J4&lt;0,"ATENÇÃO","OK")</f>
        <v>OK</v>
      </c>
      <c r="L4" s="42"/>
      <c r="M4" s="42">
        <v>12</v>
      </c>
      <c r="N4" s="42">
        <v>12</v>
      </c>
      <c r="O4" s="42"/>
      <c r="P4" s="42"/>
      <c r="Q4" s="42"/>
      <c r="R4" s="42">
        <v>12</v>
      </c>
      <c r="S4" s="42"/>
      <c r="T4" s="42"/>
      <c r="U4" s="42"/>
      <c r="V4" s="42">
        <v>6</v>
      </c>
      <c r="W4" s="42"/>
      <c r="X4" s="42"/>
      <c r="Y4" s="42"/>
      <c r="Z4" s="42"/>
    </row>
    <row r="5" spans="1:26" ht="45" x14ac:dyDescent="0.25">
      <c r="A5" s="35">
        <v>2</v>
      </c>
      <c r="B5" s="31" t="s">
        <v>29</v>
      </c>
      <c r="C5" s="31" t="s">
        <v>33</v>
      </c>
      <c r="D5" s="31" t="s">
        <v>34</v>
      </c>
      <c r="E5" s="31" t="s">
        <v>18</v>
      </c>
      <c r="F5" s="31" t="s">
        <v>35</v>
      </c>
      <c r="G5" s="32" t="s">
        <v>20</v>
      </c>
      <c r="H5" s="28">
        <v>6458</v>
      </c>
      <c r="I5" s="40">
        <v>5</v>
      </c>
      <c r="J5" s="39">
        <f t="shared" ref="J5:J38" si="1">I5-(SUM(L5:Z5))</f>
        <v>1</v>
      </c>
      <c r="K5" s="38" t="str">
        <f t="shared" si="0"/>
        <v>OK</v>
      </c>
      <c r="L5" s="42">
        <v>1</v>
      </c>
      <c r="M5" s="42"/>
      <c r="N5" s="42"/>
      <c r="O5" s="42"/>
      <c r="P5" s="42">
        <v>1</v>
      </c>
      <c r="Q5" s="42"/>
      <c r="R5" s="42">
        <v>2</v>
      </c>
      <c r="S5" s="42"/>
      <c r="T5" s="42"/>
      <c r="U5" s="42"/>
      <c r="V5" s="42"/>
      <c r="W5" s="42"/>
      <c r="X5" s="42"/>
      <c r="Y5" s="42"/>
      <c r="Z5" s="42"/>
    </row>
    <row r="6" spans="1:26" ht="30" x14ac:dyDescent="0.25">
      <c r="A6" s="36">
        <v>3</v>
      </c>
      <c r="B6" s="29" t="s">
        <v>36</v>
      </c>
      <c r="C6" s="37" t="s">
        <v>37</v>
      </c>
      <c r="D6" s="37" t="s">
        <v>38</v>
      </c>
      <c r="E6" s="29" t="s">
        <v>18</v>
      </c>
      <c r="F6" s="29" t="s">
        <v>39</v>
      </c>
      <c r="G6" s="30" t="s">
        <v>20</v>
      </c>
      <c r="H6" s="27">
        <v>4295.3900000000003</v>
      </c>
      <c r="I6" s="40">
        <v>7</v>
      </c>
      <c r="J6" s="39">
        <f t="shared" si="1"/>
        <v>4</v>
      </c>
      <c r="K6" s="38" t="str">
        <f t="shared" si="0"/>
        <v>OK</v>
      </c>
      <c r="L6" s="42"/>
      <c r="M6" s="42"/>
      <c r="N6" s="42"/>
      <c r="O6" s="42"/>
      <c r="P6" s="42"/>
      <c r="Q6" s="42">
        <v>2</v>
      </c>
      <c r="R6" s="42"/>
      <c r="S6" s="42"/>
      <c r="T6" s="42"/>
      <c r="U6" s="42">
        <v>1</v>
      </c>
      <c r="V6" s="42"/>
      <c r="W6" s="42"/>
      <c r="X6" s="42"/>
      <c r="Y6" s="42"/>
      <c r="Z6" s="42"/>
    </row>
    <row r="7" spans="1:26" ht="30" x14ac:dyDescent="0.25">
      <c r="A7" s="35">
        <v>4</v>
      </c>
      <c r="B7" s="31" t="s">
        <v>40</v>
      </c>
      <c r="C7" s="31" t="s">
        <v>41</v>
      </c>
      <c r="D7" s="31" t="s">
        <v>42</v>
      </c>
      <c r="E7" s="31" t="s">
        <v>18</v>
      </c>
      <c r="F7" s="31" t="s">
        <v>43</v>
      </c>
      <c r="G7" s="32" t="s">
        <v>20</v>
      </c>
      <c r="H7" s="28">
        <v>6600</v>
      </c>
      <c r="I7" s="40">
        <v>9</v>
      </c>
      <c r="J7" s="39">
        <f t="shared" si="1"/>
        <v>7</v>
      </c>
      <c r="K7" s="38" t="str">
        <f t="shared" si="0"/>
        <v>OK</v>
      </c>
      <c r="L7" s="42"/>
      <c r="M7" s="42"/>
      <c r="N7" s="42"/>
      <c r="O7" s="42">
        <v>1</v>
      </c>
      <c r="P7" s="42"/>
      <c r="Q7" s="42"/>
      <c r="R7" s="42"/>
      <c r="S7" s="42"/>
      <c r="T7" s="42">
        <v>1</v>
      </c>
      <c r="U7" s="42"/>
      <c r="V7" s="42"/>
      <c r="W7" s="42"/>
      <c r="X7" s="42"/>
      <c r="Y7" s="42"/>
      <c r="Z7" s="42"/>
    </row>
    <row r="8" spans="1:26" x14ac:dyDescent="0.25">
      <c r="A8" s="41">
        <v>5</v>
      </c>
      <c r="B8" s="175" t="s">
        <v>131</v>
      </c>
      <c r="C8" s="176"/>
      <c r="D8" s="176"/>
      <c r="E8" s="176"/>
      <c r="F8" s="176"/>
      <c r="G8" s="176"/>
      <c r="H8" s="177"/>
      <c r="I8" s="40">
        <v>0</v>
      </c>
      <c r="J8" s="39">
        <f t="shared" si="1"/>
        <v>0</v>
      </c>
      <c r="K8" s="38" t="str">
        <f t="shared" si="0"/>
        <v>OK</v>
      </c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pans="1:26" ht="30" x14ac:dyDescent="0.25">
      <c r="A9" s="36">
        <v>6</v>
      </c>
      <c r="B9" s="29" t="s">
        <v>44</v>
      </c>
      <c r="C9" s="37" t="s">
        <v>45</v>
      </c>
      <c r="D9" s="37" t="s">
        <v>46</v>
      </c>
      <c r="E9" s="29" t="s">
        <v>47</v>
      </c>
      <c r="F9" s="29" t="s">
        <v>48</v>
      </c>
      <c r="G9" s="30" t="s">
        <v>20</v>
      </c>
      <c r="H9" s="27">
        <v>670</v>
      </c>
      <c r="I9" s="40">
        <v>0</v>
      </c>
      <c r="J9" s="39">
        <f t="shared" si="1"/>
        <v>0</v>
      </c>
      <c r="K9" s="38" t="str">
        <f t="shared" si="0"/>
        <v>OK</v>
      </c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1:26" ht="45" x14ac:dyDescent="0.25">
      <c r="A10" s="35">
        <v>7</v>
      </c>
      <c r="B10" s="31" t="s">
        <v>49</v>
      </c>
      <c r="C10" s="31" t="s">
        <v>50</v>
      </c>
      <c r="D10" s="31" t="s">
        <v>51</v>
      </c>
      <c r="E10" s="31" t="s">
        <v>52</v>
      </c>
      <c r="F10" s="31" t="s">
        <v>53</v>
      </c>
      <c r="G10" s="32" t="s">
        <v>20</v>
      </c>
      <c r="H10" s="28">
        <v>1100</v>
      </c>
      <c r="I10" s="40">
        <f>0+3</f>
        <v>3</v>
      </c>
      <c r="J10" s="39">
        <f t="shared" si="1"/>
        <v>1</v>
      </c>
      <c r="K10" s="38" t="str">
        <f t="shared" si="0"/>
        <v>OK</v>
      </c>
      <c r="L10" s="42"/>
      <c r="M10" s="42"/>
      <c r="N10" s="42"/>
      <c r="O10" s="42"/>
      <c r="P10" s="42"/>
      <c r="Q10" s="42"/>
      <c r="R10" s="42"/>
      <c r="S10" s="42">
        <v>2</v>
      </c>
      <c r="T10" s="42"/>
      <c r="U10" s="42"/>
      <c r="V10" s="42"/>
      <c r="W10" s="42"/>
      <c r="X10" s="42"/>
      <c r="Y10" s="42"/>
      <c r="Z10" s="42"/>
    </row>
    <row r="11" spans="1:26" ht="45" x14ac:dyDescent="0.25">
      <c r="A11" s="36">
        <v>8</v>
      </c>
      <c r="B11" s="29" t="s">
        <v>40</v>
      </c>
      <c r="C11" s="37" t="s">
        <v>54</v>
      </c>
      <c r="D11" s="37" t="s">
        <v>55</v>
      </c>
      <c r="E11" s="29" t="s">
        <v>56</v>
      </c>
      <c r="F11" s="29" t="s">
        <v>57</v>
      </c>
      <c r="G11" s="30" t="s">
        <v>20</v>
      </c>
      <c r="H11" s="27">
        <v>1200</v>
      </c>
      <c r="I11" s="40">
        <v>0</v>
      </c>
      <c r="J11" s="39">
        <f t="shared" si="1"/>
        <v>0</v>
      </c>
      <c r="K11" s="38" t="str">
        <f t="shared" si="0"/>
        <v>OK</v>
      </c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26" x14ac:dyDescent="0.25">
      <c r="A12" s="41">
        <v>9</v>
      </c>
      <c r="B12" s="175" t="s">
        <v>131</v>
      </c>
      <c r="C12" s="176"/>
      <c r="D12" s="176"/>
      <c r="E12" s="176"/>
      <c r="F12" s="176"/>
      <c r="G12" s="176"/>
      <c r="H12" s="177"/>
      <c r="I12" s="40">
        <v>0</v>
      </c>
      <c r="J12" s="39">
        <f t="shared" si="1"/>
        <v>0</v>
      </c>
      <c r="K12" s="38" t="str">
        <f t="shared" si="0"/>
        <v>OK</v>
      </c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60" x14ac:dyDescent="0.25">
      <c r="A13" s="35">
        <v>10</v>
      </c>
      <c r="B13" s="31" t="s">
        <v>58</v>
      </c>
      <c r="C13" s="31" t="s">
        <v>59</v>
      </c>
      <c r="D13" s="31" t="s">
        <v>60</v>
      </c>
      <c r="E13" s="31" t="s">
        <v>61</v>
      </c>
      <c r="F13" s="31" t="s">
        <v>62</v>
      </c>
      <c r="G13" s="32" t="s">
        <v>21</v>
      </c>
      <c r="H13" s="28">
        <v>4600</v>
      </c>
      <c r="I13" s="40">
        <v>0</v>
      </c>
      <c r="J13" s="39">
        <f t="shared" si="1"/>
        <v>0</v>
      </c>
      <c r="K13" s="38" t="str">
        <f t="shared" si="0"/>
        <v>OK</v>
      </c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30" x14ac:dyDescent="0.25">
      <c r="A14" s="36">
        <v>11</v>
      </c>
      <c r="B14" s="29" t="s">
        <v>63</v>
      </c>
      <c r="C14" s="37" t="s">
        <v>64</v>
      </c>
      <c r="D14" s="37" t="s">
        <v>65</v>
      </c>
      <c r="E14" s="29" t="s">
        <v>52</v>
      </c>
      <c r="F14" s="29" t="s">
        <v>53</v>
      </c>
      <c r="G14" s="30" t="s">
        <v>20</v>
      </c>
      <c r="H14" s="27">
        <v>2200</v>
      </c>
      <c r="I14" s="40">
        <v>0</v>
      </c>
      <c r="J14" s="39">
        <f t="shared" si="1"/>
        <v>0</v>
      </c>
      <c r="K14" s="38" t="str">
        <f t="shared" si="0"/>
        <v>OK</v>
      </c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6" ht="60" x14ac:dyDescent="0.25">
      <c r="A15" s="35">
        <v>12</v>
      </c>
      <c r="B15" s="31" t="s">
        <v>66</v>
      </c>
      <c r="C15" s="31" t="s">
        <v>67</v>
      </c>
      <c r="D15" s="31" t="s">
        <v>68</v>
      </c>
      <c r="E15" s="31" t="s">
        <v>24</v>
      </c>
      <c r="F15" s="31" t="s">
        <v>69</v>
      </c>
      <c r="G15" s="32" t="s">
        <v>20</v>
      </c>
      <c r="H15" s="28">
        <v>39000</v>
      </c>
      <c r="I15" s="40">
        <v>0</v>
      </c>
      <c r="J15" s="39">
        <f t="shared" si="1"/>
        <v>0</v>
      </c>
      <c r="K15" s="38" t="str">
        <f t="shared" si="0"/>
        <v>OK</v>
      </c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ht="60" x14ac:dyDescent="0.25">
      <c r="A16" s="36">
        <v>13</v>
      </c>
      <c r="B16" s="29" t="s">
        <v>66</v>
      </c>
      <c r="C16" s="37" t="s">
        <v>70</v>
      </c>
      <c r="D16" s="37" t="s">
        <v>71</v>
      </c>
      <c r="E16" s="29" t="s">
        <v>24</v>
      </c>
      <c r="F16" s="29" t="s">
        <v>69</v>
      </c>
      <c r="G16" s="30" t="s">
        <v>20</v>
      </c>
      <c r="H16" s="27">
        <v>48000</v>
      </c>
      <c r="I16" s="40">
        <v>0</v>
      </c>
      <c r="J16" s="39">
        <f t="shared" si="1"/>
        <v>0</v>
      </c>
      <c r="K16" s="38" t="str">
        <f t="shared" si="0"/>
        <v>OK</v>
      </c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spans="1:26" ht="45" x14ac:dyDescent="0.25">
      <c r="A17" s="35">
        <v>14</v>
      </c>
      <c r="B17" s="31" t="s">
        <v>72</v>
      </c>
      <c r="C17" s="31" t="s">
        <v>73</v>
      </c>
      <c r="D17" s="31" t="s">
        <v>74</v>
      </c>
      <c r="E17" s="31" t="s">
        <v>61</v>
      </c>
      <c r="F17" s="31" t="s">
        <v>62</v>
      </c>
      <c r="G17" s="32" t="s">
        <v>21</v>
      </c>
      <c r="H17" s="28">
        <v>3069</v>
      </c>
      <c r="I17" s="40">
        <v>0</v>
      </c>
      <c r="J17" s="39">
        <f t="shared" si="1"/>
        <v>0</v>
      </c>
      <c r="K17" s="38" t="str">
        <f t="shared" si="0"/>
        <v>OK</v>
      </c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ht="30" x14ac:dyDescent="0.25">
      <c r="A18" s="36">
        <v>15</v>
      </c>
      <c r="B18" s="29" t="s">
        <v>75</v>
      </c>
      <c r="C18" s="37" t="s">
        <v>76</v>
      </c>
      <c r="D18" s="37" t="s">
        <v>77</v>
      </c>
      <c r="E18" s="29" t="s">
        <v>18</v>
      </c>
      <c r="F18" s="29" t="s">
        <v>22</v>
      </c>
      <c r="G18" s="30" t="s">
        <v>20</v>
      </c>
      <c r="H18" s="27">
        <v>16500</v>
      </c>
      <c r="I18" s="40">
        <v>0</v>
      </c>
      <c r="J18" s="39">
        <f t="shared" si="1"/>
        <v>0</v>
      </c>
      <c r="K18" s="38" t="str">
        <f t="shared" si="0"/>
        <v>OK</v>
      </c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spans="1:26" ht="45" x14ac:dyDescent="0.25">
      <c r="A19" s="35">
        <v>16</v>
      </c>
      <c r="B19" s="31" t="s">
        <v>72</v>
      </c>
      <c r="C19" s="31" t="s">
        <v>78</v>
      </c>
      <c r="D19" s="31" t="s">
        <v>79</v>
      </c>
      <c r="E19" s="31" t="s">
        <v>18</v>
      </c>
      <c r="F19" s="31" t="s">
        <v>22</v>
      </c>
      <c r="G19" s="32" t="s">
        <v>20</v>
      </c>
      <c r="H19" s="28">
        <v>18503.099999999999</v>
      </c>
      <c r="I19" s="40">
        <v>0</v>
      </c>
      <c r="J19" s="39">
        <f t="shared" si="1"/>
        <v>0</v>
      </c>
      <c r="K19" s="38" t="str">
        <f t="shared" si="0"/>
        <v>OK</v>
      </c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spans="1:26" ht="45" x14ac:dyDescent="0.25">
      <c r="A20" s="36">
        <v>17</v>
      </c>
      <c r="B20" s="29" t="s">
        <v>80</v>
      </c>
      <c r="C20" s="37" t="s">
        <v>81</v>
      </c>
      <c r="D20" s="37" t="s">
        <v>82</v>
      </c>
      <c r="E20" s="29" t="s">
        <v>18</v>
      </c>
      <c r="F20" s="29" t="s">
        <v>22</v>
      </c>
      <c r="G20" s="30" t="s">
        <v>20</v>
      </c>
      <c r="H20" s="27">
        <v>35550</v>
      </c>
      <c r="I20" s="40">
        <v>0</v>
      </c>
      <c r="J20" s="39">
        <f t="shared" si="1"/>
        <v>0</v>
      </c>
      <c r="K20" s="38" t="str">
        <f t="shared" si="0"/>
        <v>OK</v>
      </c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spans="1:26" ht="60" x14ac:dyDescent="0.25">
      <c r="A21" s="35">
        <v>18</v>
      </c>
      <c r="B21" s="31" t="s">
        <v>58</v>
      </c>
      <c r="C21" s="31" t="s">
        <v>83</v>
      </c>
      <c r="D21" s="31" t="s">
        <v>84</v>
      </c>
      <c r="E21" s="31" t="s">
        <v>61</v>
      </c>
      <c r="F21" s="31" t="s">
        <v>85</v>
      </c>
      <c r="G21" s="32" t="s">
        <v>20</v>
      </c>
      <c r="H21" s="28">
        <v>5590</v>
      </c>
      <c r="I21" s="40">
        <v>0</v>
      </c>
      <c r="J21" s="39">
        <f t="shared" si="1"/>
        <v>0</v>
      </c>
      <c r="K21" s="38" t="str">
        <f t="shared" si="0"/>
        <v>OK</v>
      </c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spans="1:26" ht="60" x14ac:dyDescent="0.25">
      <c r="A22" s="36">
        <v>19</v>
      </c>
      <c r="B22" s="29" t="s">
        <v>58</v>
      </c>
      <c r="C22" s="37" t="s">
        <v>86</v>
      </c>
      <c r="D22" s="37" t="s">
        <v>87</v>
      </c>
      <c r="E22" s="29" t="s">
        <v>24</v>
      </c>
      <c r="F22" s="29" t="s">
        <v>88</v>
      </c>
      <c r="G22" s="30" t="s">
        <v>20</v>
      </c>
      <c r="H22" s="27">
        <v>18980</v>
      </c>
      <c r="I22" s="40">
        <v>0</v>
      </c>
      <c r="J22" s="39">
        <f t="shared" si="1"/>
        <v>0</v>
      </c>
      <c r="K22" s="38" t="str">
        <f t="shared" si="0"/>
        <v>OK</v>
      </c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spans="1:26" ht="45" x14ac:dyDescent="0.25">
      <c r="A23" s="35">
        <v>20</v>
      </c>
      <c r="B23" s="31" t="s">
        <v>72</v>
      </c>
      <c r="C23" s="31" t="s">
        <v>89</v>
      </c>
      <c r="D23" s="31" t="s">
        <v>90</v>
      </c>
      <c r="E23" s="31" t="s">
        <v>24</v>
      </c>
      <c r="F23" s="31" t="s">
        <v>91</v>
      </c>
      <c r="G23" s="32" t="s">
        <v>20</v>
      </c>
      <c r="H23" s="28">
        <v>7959</v>
      </c>
      <c r="I23" s="40">
        <v>0</v>
      </c>
      <c r="J23" s="39">
        <f t="shared" si="1"/>
        <v>0</v>
      </c>
      <c r="K23" s="38" t="str">
        <f t="shared" si="0"/>
        <v>OK</v>
      </c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spans="1:26" ht="45" x14ac:dyDescent="0.25">
      <c r="A24" s="36">
        <v>21</v>
      </c>
      <c r="B24" s="29" t="s">
        <v>72</v>
      </c>
      <c r="C24" s="37" t="s">
        <v>92</v>
      </c>
      <c r="D24" s="37" t="s">
        <v>93</v>
      </c>
      <c r="E24" s="29" t="s">
        <v>18</v>
      </c>
      <c r="F24" s="29" t="s">
        <v>23</v>
      </c>
      <c r="G24" s="30" t="s">
        <v>20</v>
      </c>
      <c r="H24" s="27">
        <v>10499.99</v>
      </c>
      <c r="I24" s="40">
        <v>0</v>
      </c>
      <c r="J24" s="39">
        <f t="shared" si="1"/>
        <v>0</v>
      </c>
      <c r="K24" s="38" t="str">
        <f t="shared" si="0"/>
        <v>OK</v>
      </c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spans="1:26" ht="45" x14ac:dyDescent="0.25">
      <c r="A25" s="35">
        <v>22</v>
      </c>
      <c r="B25" s="31" t="s">
        <v>72</v>
      </c>
      <c r="C25" s="31" t="s">
        <v>94</v>
      </c>
      <c r="D25" s="31" t="s">
        <v>95</v>
      </c>
      <c r="E25" s="31" t="s">
        <v>61</v>
      </c>
      <c r="F25" s="31" t="s">
        <v>62</v>
      </c>
      <c r="G25" s="32" t="s">
        <v>21</v>
      </c>
      <c r="H25" s="28">
        <v>289.08</v>
      </c>
      <c r="I25" s="40">
        <v>0</v>
      </c>
      <c r="J25" s="39">
        <f t="shared" si="1"/>
        <v>0</v>
      </c>
      <c r="K25" s="38" t="str">
        <f t="shared" si="0"/>
        <v>OK</v>
      </c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 spans="1:26" ht="30" x14ac:dyDescent="0.25">
      <c r="A26" s="36">
        <v>23</v>
      </c>
      <c r="B26" s="29" t="s">
        <v>75</v>
      </c>
      <c r="C26" s="37" t="s">
        <v>96</v>
      </c>
      <c r="D26" s="37" t="s">
        <v>97</v>
      </c>
      <c r="E26" s="29" t="s">
        <v>61</v>
      </c>
      <c r="F26" s="29" t="s">
        <v>98</v>
      </c>
      <c r="G26" s="30" t="s">
        <v>20</v>
      </c>
      <c r="H26" s="27">
        <v>3940</v>
      </c>
      <c r="I26" s="40">
        <v>0</v>
      </c>
      <c r="J26" s="39">
        <f t="shared" si="1"/>
        <v>0</v>
      </c>
      <c r="K26" s="38" t="str">
        <f t="shared" si="0"/>
        <v>OK</v>
      </c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1:26" ht="45" x14ac:dyDescent="0.25">
      <c r="A27" s="35">
        <v>24</v>
      </c>
      <c r="B27" s="31" t="s">
        <v>99</v>
      </c>
      <c r="C27" s="31" t="s">
        <v>100</v>
      </c>
      <c r="D27" s="31" t="s">
        <v>101</v>
      </c>
      <c r="E27" s="31" t="s">
        <v>24</v>
      </c>
      <c r="F27" s="31" t="s">
        <v>69</v>
      </c>
      <c r="G27" s="32" t="s">
        <v>20</v>
      </c>
      <c r="H27" s="28">
        <v>2900</v>
      </c>
      <c r="I27" s="40">
        <v>0</v>
      </c>
      <c r="J27" s="39">
        <f t="shared" si="1"/>
        <v>0</v>
      </c>
      <c r="K27" s="38" t="str">
        <f t="shared" si="0"/>
        <v>OK</v>
      </c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6" ht="45" x14ac:dyDescent="0.25">
      <c r="A28" s="36">
        <v>25</v>
      </c>
      <c r="B28" s="29" t="s">
        <v>72</v>
      </c>
      <c r="C28" s="37" t="s">
        <v>102</v>
      </c>
      <c r="D28" s="37" t="s">
        <v>103</v>
      </c>
      <c r="E28" s="29" t="s">
        <v>24</v>
      </c>
      <c r="F28" s="29" t="s">
        <v>69</v>
      </c>
      <c r="G28" s="30" t="s">
        <v>20</v>
      </c>
      <c r="H28" s="27">
        <v>3168</v>
      </c>
      <c r="I28" s="40">
        <v>0</v>
      </c>
      <c r="J28" s="39">
        <f t="shared" si="1"/>
        <v>0</v>
      </c>
      <c r="K28" s="38" t="str">
        <f t="shared" si="0"/>
        <v>OK</v>
      </c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6" ht="45" x14ac:dyDescent="0.25">
      <c r="A29" s="35">
        <v>26</v>
      </c>
      <c r="B29" s="31" t="s">
        <v>72</v>
      </c>
      <c r="C29" s="31" t="s">
        <v>104</v>
      </c>
      <c r="D29" s="31" t="s">
        <v>105</v>
      </c>
      <c r="E29" s="31" t="s">
        <v>18</v>
      </c>
      <c r="F29" s="31" t="s">
        <v>23</v>
      </c>
      <c r="G29" s="32" t="s">
        <v>20</v>
      </c>
      <c r="H29" s="28">
        <v>15633.99</v>
      </c>
      <c r="I29" s="40">
        <v>0</v>
      </c>
      <c r="J29" s="39">
        <f t="shared" si="1"/>
        <v>0</v>
      </c>
      <c r="K29" s="38" t="str">
        <f t="shared" si="0"/>
        <v>OK</v>
      </c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6" x14ac:dyDescent="0.25">
      <c r="A30" s="41">
        <v>27</v>
      </c>
      <c r="B30" s="175" t="s">
        <v>131</v>
      </c>
      <c r="C30" s="176"/>
      <c r="D30" s="176"/>
      <c r="E30" s="176"/>
      <c r="F30" s="176"/>
      <c r="G30" s="176"/>
      <c r="H30" s="177"/>
      <c r="I30" s="40">
        <v>0</v>
      </c>
      <c r="J30" s="39">
        <f t="shared" si="1"/>
        <v>0</v>
      </c>
      <c r="K30" s="38" t="str">
        <f t="shared" si="0"/>
        <v>OK</v>
      </c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6" ht="45" x14ac:dyDescent="0.25">
      <c r="A31" s="36">
        <v>28</v>
      </c>
      <c r="B31" s="29" t="s">
        <v>72</v>
      </c>
      <c r="C31" s="37" t="s">
        <v>106</v>
      </c>
      <c r="D31" s="37" t="s">
        <v>107</v>
      </c>
      <c r="E31" s="29" t="s">
        <v>61</v>
      </c>
      <c r="F31" s="29" t="s">
        <v>108</v>
      </c>
      <c r="G31" s="30" t="s">
        <v>109</v>
      </c>
      <c r="H31" s="27">
        <v>513.05999999999995</v>
      </c>
      <c r="I31" s="40">
        <v>0</v>
      </c>
      <c r="J31" s="39">
        <f t="shared" si="1"/>
        <v>0</v>
      </c>
      <c r="K31" s="38" t="str">
        <f t="shared" si="0"/>
        <v>OK</v>
      </c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6" ht="45" x14ac:dyDescent="0.25">
      <c r="A32" s="35">
        <v>29</v>
      </c>
      <c r="B32" s="31" t="s">
        <v>110</v>
      </c>
      <c r="C32" s="31" t="s">
        <v>111</v>
      </c>
      <c r="D32" s="31" t="s">
        <v>112</v>
      </c>
      <c r="E32" s="31" t="s">
        <v>61</v>
      </c>
      <c r="F32" s="31" t="s">
        <v>113</v>
      </c>
      <c r="G32" s="32" t="s">
        <v>109</v>
      </c>
      <c r="H32" s="28">
        <v>54.25</v>
      </c>
      <c r="I32" s="40">
        <v>0</v>
      </c>
      <c r="J32" s="39">
        <f t="shared" si="1"/>
        <v>0</v>
      </c>
      <c r="K32" s="38" t="str">
        <f t="shared" si="0"/>
        <v>OK</v>
      </c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 ht="45" x14ac:dyDescent="0.25">
      <c r="A33" s="36">
        <v>30</v>
      </c>
      <c r="B33" s="29" t="s">
        <v>114</v>
      </c>
      <c r="C33" s="37" t="s">
        <v>115</v>
      </c>
      <c r="D33" s="37" t="s">
        <v>116</v>
      </c>
      <c r="E33" s="29" t="s">
        <v>61</v>
      </c>
      <c r="F33" s="29" t="s">
        <v>113</v>
      </c>
      <c r="G33" s="30" t="s">
        <v>109</v>
      </c>
      <c r="H33" s="27">
        <v>89.6</v>
      </c>
      <c r="I33" s="40">
        <v>0</v>
      </c>
      <c r="J33" s="39">
        <f t="shared" si="1"/>
        <v>0</v>
      </c>
      <c r="K33" s="38" t="str">
        <f t="shared" si="0"/>
        <v>OK</v>
      </c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 ht="45" x14ac:dyDescent="0.25">
      <c r="A34" s="35">
        <v>31</v>
      </c>
      <c r="B34" s="31" t="s">
        <v>117</v>
      </c>
      <c r="C34" s="31" t="s">
        <v>118</v>
      </c>
      <c r="D34" s="31" t="s">
        <v>119</v>
      </c>
      <c r="E34" s="31" t="s">
        <v>52</v>
      </c>
      <c r="F34" s="31" t="s">
        <v>120</v>
      </c>
      <c r="G34" s="32" t="s">
        <v>20</v>
      </c>
      <c r="H34" s="28">
        <v>6200</v>
      </c>
      <c r="I34" s="40">
        <v>0</v>
      </c>
      <c r="J34" s="39">
        <f t="shared" si="1"/>
        <v>0</v>
      </c>
      <c r="K34" s="38" t="str">
        <f t="shared" si="0"/>
        <v>OK</v>
      </c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 ht="45" x14ac:dyDescent="0.25">
      <c r="A35" s="36">
        <v>32</v>
      </c>
      <c r="B35" s="29" t="s">
        <v>117</v>
      </c>
      <c r="C35" s="37" t="s">
        <v>121</v>
      </c>
      <c r="D35" s="37" t="s">
        <v>122</v>
      </c>
      <c r="E35" s="29" t="s">
        <v>52</v>
      </c>
      <c r="F35" s="29" t="s">
        <v>120</v>
      </c>
      <c r="G35" s="30" t="s">
        <v>20</v>
      </c>
      <c r="H35" s="27">
        <v>9000</v>
      </c>
      <c r="I35" s="40">
        <v>0</v>
      </c>
      <c r="J35" s="39">
        <f t="shared" si="1"/>
        <v>0</v>
      </c>
      <c r="K35" s="38" t="str">
        <f t="shared" si="0"/>
        <v>OK</v>
      </c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 ht="45" x14ac:dyDescent="0.25">
      <c r="A36" s="35">
        <v>33</v>
      </c>
      <c r="B36" s="31" t="s">
        <v>123</v>
      </c>
      <c r="C36" s="31" t="s">
        <v>124</v>
      </c>
      <c r="D36" s="31" t="s">
        <v>125</v>
      </c>
      <c r="E36" s="31" t="s">
        <v>18</v>
      </c>
      <c r="F36" s="31" t="s">
        <v>23</v>
      </c>
      <c r="G36" s="32" t="s">
        <v>20</v>
      </c>
      <c r="H36" s="28">
        <v>19000</v>
      </c>
      <c r="I36" s="40">
        <v>0</v>
      </c>
      <c r="J36" s="39">
        <f t="shared" si="1"/>
        <v>0</v>
      </c>
      <c r="K36" s="38" t="str">
        <f t="shared" si="0"/>
        <v>OK</v>
      </c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 ht="45" x14ac:dyDescent="0.25">
      <c r="A37" s="36">
        <v>34</v>
      </c>
      <c r="B37" s="29" t="s">
        <v>117</v>
      </c>
      <c r="C37" s="37" t="s">
        <v>126</v>
      </c>
      <c r="D37" s="37" t="s">
        <v>127</v>
      </c>
      <c r="E37" s="29" t="s">
        <v>18</v>
      </c>
      <c r="F37" s="29" t="s">
        <v>23</v>
      </c>
      <c r="G37" s="30" t="s">
        <v>20</v>
      </c>
      <c r="H37" s="27">
        <v>16500</v>
      </c>
      <c r="I37" s="40">
        <v>0</v>
      </c>
      <c r="J37" s="39">
        <f t="shared" si="1"/>
        <v>0</v>
      </c>
      <c r="K37" s="38" t="str">
        <f t="shared" si="0"/>
        <v>OK</v>
      </c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 spans="1:26" x14ac:dyDescent="0.25">
      <c r="A38" s="41">
        <v>35</v>
      </c>
      <c r="B38" s="175" t="s">
        <v>131</v>
      </c>
      <c r="C38" s="176"/>
      <c r="D38" s="176"/>
      <c r="E38" s="176"/>
      <c r="F38" s="176"/>
      <c r="G38" s="176"/>
      <c r="H38" s="177"/>
      <c r="I38" s="40">
        <v>0</v>
      </c>
      <c r="J38" s="39">
        <f t="shared" si="1"/>
        <v>0</v>
      </c>
      <c r="K38" s="38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 spans="1:26" ht="30" x14ac:dyDescent="0.25">
      <c r="A39" s="35">
        <v>36</v>
      </c>
      <c r="B39" s="31" t="s">
        <v>123</v>
      </c>
      <c r="C39" s="31" t="s">
        <v>128</v>
      </c>
      <c r="D39" s="31" t="s">
        <v>129</v>
      </c>
      <c r="E39" s="31" t="s">
        <v>18</v>
      </c>
      <c r="F39" s="31" t="s">
        <v>22</v>
      </c>
      <c r="G39" s="32" t="s">
        <v>20</v>
      </c>
      <c r="H39" s="28">
        <v>9350</v>
      </c>
      <c r="I39" s="40">
        <v>0</v>
      </c>
      <c r="J39" s="39">
        <f>I39-(SUM(L39:Z39))+1</f>
        <v>0</v>
      </c>
      <c r="K39" s="38" t="str">
        <f t="shared" si="0"/>
        <v>OK</v>
      </c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>
        <v>1</v>
      </c>
      <c r="X39" s="42"/>
      <c r="Y39" s="42"/>
      <c r="Z39" s="42"/>
    </row>
    <row r="40" spans="1:26" x14ac:dyDescent="0.25">
      <c r="I40" s="5">
        <f>SUM(I4:I39)</f>
        <v>78</v>
      </c>
      <c r="J40" s="5">
        <f>SUM(J4:J39)</f>
        <v>25</v>
      </c>
      <c r="L40" s="167">
        <f>SUMPRODUCT($H$4:$H$39,L4:L39)</f>
        <v>6458</v>
      </c>
      <c r="M40" s="167">
        <f t="shared" ref="M40:W40" si="2">SUMPRODUCT($H$4:$H$39,M4:M39)</f>
        <v>56436</v>
      </c>
      <c r="N40" s="167">
        <f t="shared" si="2"/>
        <v>56436</v>
      </c>
      <c r="O40" s="167">
        <f t="shared" si="2"/>
        <v>6600</v>
      </c>
      <c r="P40" s="167">
        <f t="shared" si="2"/>
        <v>6458</v>
      </c>
      <c r="Q40" s="167">
        <f t="shared" si="2"/>
        <v>8590.7800000000007</v>
      </c>
      <c r="R40" s="167">
        <f t="shared" si="2"/>
        <v>69352</v>
      </c>
      <c r="S40" s="167">
        <f t="shared" si="2"/>
        <v>2200</v>
      </c>
      <c r="T40" s="167">
        <f t="shared" si="2"/>
        <v>6600</v>
      </c>
      <c r="U40" s="167">
        <f t="shared" si="2"/>
        <v>4295.3900000000003</v>
      </c>
      <c r="V40" s="167">
        <f t="shared" si="2"/>
        <v>28218</v>
      </c>
      <c r="W40" s="167">
        <f t="shared" si="2"/>
        <v>9350</v>
      </c>
      <c r="X40" s="33">
        <f t="shared" ref="X40:Z40" si="3">SUMPRODUCT($H$4:$H$39,X4:X39)</f>
        <v>0</v>
      </c>
      <c r="Y40" s="33">
        <f t="shared" si="3"/>
        <v>0</v>
      </c>
      <c r="Z40" s="33">
        <f t="shared" si="3"/>
        <v>0</v>
      </c>
    </row>
  </sheetData>
  <mergeCells count="23">
    <mergeCell ref="Y1:Y2"/>
    <mergeCell ref="Z1:Z2"/>
    <mergeCell ref="B8:H8"/>
    <mergeCell ref="B12:H12"/>
    <mergeCell ref="B30:H30"/>
    <mergeCell ref="N1:N2"/>
    <mergeCell ref="A2:K2"/>
    <mergeCell ref="V1:V2"/>
    <mergeCell ref="W1:W2"/>
    <mergeCell ref="X1:X2"/>
    <mergeCell ref="B38:H38"/>
    <mergeCell ref="U1:U2"/>
    <mergeCell ref="O1:O2"/>
    <mergeCell ref="P1:P2"/>
    <mergeCell ref="Q1:Q2"/>
    <mergeCell ref="R1:R2"/>
    <mergeCell ref="S1:S2"/>
    <mergeCell ref="T1:T2"/>
    <mergeCell ref="A1:B1"/>
    <mergeCell ref="C1:H1"/>
    <mergeCell ref="I1:K1"/>
    <mergeCell ref="L1:L2"/>
    <mergeCell ref="M1:M2"/>
  </mergeCells>
  <conditionalFormatting sqref="X4:Z39">
    <cfRule type="cellIs" dxfId="49" priority="4" operator="greaterThan">
      <formula>0</formula>
    </cfRule>
    <cfRule type="cellIs" dxfId="48" priority="5" operator="greaterThan">
      <formula>0</formula>
    </cfRule>
    <cfRule type="cellIs" dxfId="47" priority="6" operator="greaterThan">
      <formula>1</formula>
    </cfRule>
  </conditionalFormatting>
  <conditionalFormatting sqref="L4:W39">
    <cfRule type="cellIs" dxfId="46" priority="1" operator="greaterThan">
      <formula>0</formula>
    </cfRule>
    <cfRule type="cellIs" dxfId="45" priority="2" operator="greaterThan">
      <formula>0</formula>
    </cfRule>
    <cfRule type="cellIs" dxfId="44" priority="3" operator="greaterThan">
      <formula>1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1A23D-B6A9-44BA-A112-10C129287DA2}">
  <sheetPr>
    <tabColor rgb="FFFFFF00"/>
  </sheetPr>
  <dimension ref="A1:Z40"/>
  <sheetViews>
    <sheetView zoomScale="80" zoomScaleNormal="80" workbookViewId="0">
      <selection activeCell="I5" sqref="I5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24.42578125" style="13" customWidth="1"/>
    <col min="4" max="4" width="25" style="13" customWidth="1"/>
    <col min="5" max="5" width="12.28515625" style="1" customWidth="1"/>
    <col min="6" max="7" width="14.85546875" style="1" customWidth="1"/>
    <col min="8" max="8" width="15.7109375" style="18" bestFit="1" customWidth="1"/>
    <col min="9" max="9" width="13.28515625" style="5" customWidth="1"/>
    <col min="10" max="10" width="13.28515625" style="14" customWidth="1"/>
    <col min="11" max="11" width="12.5703125" style="4" customWidth="1"/>
    <col min="12" max="12" width="14.5703125" style="2" customWidth="1"/>
    <col min="13" max="13" width="15" style="2" customWidth="1"/>
    <col min="14" max="26" width="13.7109375" style="2" customWidth="1"/>
    <col min="27" max="16384" width="9.7109375" style="2"/>
  </cols>
  <sheetData>
    <row r="1" spans="1:26" ht="26.1" customHeight="1" x14ac:dyDescent="0.25">
      <c r="A1" s="181" t="s">
        <v>25</v>
      </c>
      <c r="B1" s="182"/>
      <c r="C1" s="183" t="s">
        <v>130</v>
      </c>
      <c r="D1" s="184"/>
      <c r="E1" s="184"/>
      <c r="F1" s="184"/>
      <c r="G1" s="184"/>
      <c r="H1" s="185"/>
      <c r="I1" s="178" t="s">
        <v>26</v>
      </c>
      <c r="J1" s="179"/>
      <c r="K1" s="180"/>
      <c r="L1" s="174" t="s">
        <v>252</v>
      </c>
      <c r="M1" s="174" t="s">
        <v>253</v>
      </c>
      <c r="N1" s="172" t="s">
        <v>28</v>
      </c>
      <c r="O1" s="172" t="s">
        <v>28</v>
      </c>
      <c r="P1" s="172" t="s">
        <v>28</v>
      </c>
      <c r="Q1" s="172" t="s">
        <v>28</v>
      </c>
      <c r="R1" s="172" t="s">
        <v>28</v>
      </c>
      <c r="S1" s="172" t="s">
        <v>28</v>
      </c>
      <c r="T1" s="172" t="s">
        <v>28</v>
      </c>
      <c r="U1" s="172" t="s">
        <v>28</v>
      </c>
      <c r="V1" s="172" t="s">
        <v>28</v>
      </c>
      <c r="W1" s="172" t="s">
        <v>28</v>
      </c>
      <c r="X1" s="172" t="s">
        <v>28</v>
      </c>
      <c r="Y1" s="172" t="s">
        <v>28</v>
      </c>
      <c r="Z1" s="172" t="s">
        <v>28</v>
      </c>
    </row>
    <row r="2" spans="1:26" ht="23.1" customHeight="1" x14ac:dyDescent="0.25">
      <c r="A2" s="173" t="s">
        <v>142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4"/>
      <c r="M2" s="174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</row>
    <row r="3" spans="1:26" s="3" customFormat="1" ht="30" x14ac:dyDescent="0.2">
      <c r="A3" s="15" t="s">
        <v>3</v>
      </c>
      <c r="B3" s="15" t="s">
        <v>15</v>
      </c>
      <c r="C3" s="15" t="s">
        <v>12</v>
      </c>
      <c r="D3" s="15" t="s">
        <v>27</v>
      </c>
      <c r="E3" s="16" t="s">
        <v>13</v>
      </c>
      <c r="F3" s="16" t="s">
        <v>14</v>
      </c>
      <c r="G3" s="16" t="s">
        <v>19</v>
      </c>
      <c r="H3" s="17" t="s">
        <v>16</v>
      </c>
      <c r="I3" s="11" t="s">
        <v>4</v>
      </c>
      <c r="J3" s="12" t="s">
        <v>0</v>
      </c>
      <c r="K3" s="10" t="s">
        <v>2</v>
      </c>
      <c r="L3" s="76">
        <v>45439</v>
      </c>
      <c r="M3" s="76">
        <v>45512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</row>
    <row r="4" spans="1:26" ht="45" x14ac:dyDescent="0.25">
      <c r="A4" s="34">
        <v>1</v>
      </c>
      <c r="B4" s="29" t="s">
        <v>29</v>
      </c>
      <c r="C4" s="29" t="s">
        <v>30</v>
      </c>
      <c r="D4" s="29" t="s">
        <v>31</v>
      </c>
      <c r="E4" s="29" t="s">
        <v>18</v>
      </c>
      <c r="F4" s="29" t="s">
        <v>32</v>
      </c>
      <c r="G4" s="30" t="s">
        <v>20</v>
      </c>
      <c r="H4" s="27">
        <v>4703</v>
      </c>
      <c r="I4" s="40">
        <v>0</v>
      </c>
      <c r="J4" s="39">
        <f>I4-(SUM(L4:Z4))</f>
        <v>0</v>
      </c>
      <c r="K4" s="38" t="str">
        <f t="shared" ref="K4:K39" si="0">IF(J4&lt;0,"ATENÇÃO","OK")</f>
        <v>OK</v>
      </c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26" ht="45" x14ac:dyDescent="0.25">
      <c r="A5" s="35">
        <v>2</v>
      </c>
      <c r="B5" s="31" t="s">
        <v>29</v>
      </c>
      <c r="C5" s="31" t="s">
        <v>33</v>
      </c>
      <c r="D5" s="31" t="s">
        <v>34</v>
      </c>
      <c r="E5" s="31" t="s">
        <v>18</v>
      </c>
      <c r="F5" s="31" t="s">
        <v>35</v>
      </c>
      <c r="G5" s="32" t="s">
        <v>20</v>
      </c>
      <c r="H5" s="28">
        <v>6458</v>
      </c>
      <c r="I5" s="40">
        <v>40</v>
      </c>
      <c r="J5" s="39">
        <f t="shared" ref="J5:J39" si="1">I5-(SUM(L5:Z5))</f>
        <v>20</v>
      </c>
      <c r="K5" s="38" t="str">
        <f t="shared" si="0"/>
        <v>OK</v>
      </c>
      <c r="L5" s="42"/>
      <c r="M5" s="42">
        <v>20</v>
      </c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</row>
    <row r="6" spans="1:26" ht="30" x14ac:dyDescent="0.25">
      <c r="A6" s="36">
        <v>3</v>
      </c>
      <c r="B6" s="29" t="s">
        <v>36</v>
      </c>
      <c r="C6" s="37" t="s">
        <v>37</v>
      </c>
      <c r="D6" s="37" t="s">
        <v>38</v>
      </c>
      <c r="E6" s="29" t="s">
        <v>18</v>
      </c>
      <c r="F6" s="29" t="s">
        <v>39</v>
      </c>
      <c r="G6" s="30" t="s">
        <v>20</v>
      </c>
      <c r="H6" s="27">
        <v>4295.3900000000003</v>
      </c>
      <c r="I6" s="40">
        <v>0</v>
      </c>
      <c r="J6" s="39">
        <f t="shared" si="1"/>
        <v>0</v>
      </c>
      <c r="K6" s="38" t="str">
        <f t="shared" si="0"/>
        <v>OK</v>
      </c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</row>
    <row r="7" spans="1:26" ht="30" x14ac:dyDescent="0.25">
      <c r="A7" s="35">
        <v>4</v>
      </c>
      <c r="B7" s="31" t="s">
        <v>40</v>
      </c>
      <c r="C7" s="31" t="s">
        <v>41</v>
      </c>
      <c r="D7" s="31" t="s">
        <v>42</v>
      </c>
      <c r="E7" s="31" t="s">
        <v>18</v>
      </c>
      <c r="F7" s="31" t="s">
        <v>43</v>
      </c>
      <c r="G7" s="32" t="s">
        <v>20</v>
      </c>
      <c r="H7" s="28">
        <v>6600</v>
      </c>
      <c r="I7" s="40">
        <v>20</v>
      </c>
      <c r="J7" s="39">
        <f t="shared" si="1"/>
        <v>0</v>
      </c>
      <c r="K7" s="38" t="str">
        <f t="shared" si="0"/>
        <v>OK</v>
      </c>
      <c r="L7" s="42">
        <v>20</v>
      </c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spans="1:26" x14ac:dyDescent="0.25">
      <c r="A8" s="41">
        <v>5</v>
      </c>
      <c r="B8" s="175" t="s">
        <v>131</v>
      </c>
      <c r="C8" s="176"/>
      <c r="D8" s="176"/>
      <c r="E8" s="176"/>
      <c r="F8" s="176"/>
      <c r="G8" s="176"/>
      <c r="H8" s="177"/>
      <c r="I8" s="40">
        <v>0</v>
      </c>
      <c r="J8" s="39">
        <f t="shared" si="1"/>
        <v>0</v>
      </c>
      <c r="K8" s="38" t="str">
        <f t="shared" si="0"/>
        <v>OK</v>
      </c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pans="1:26" ht="30" x14ac:dyDescent="0.25">
      <c r="A9" s="36">
        <v>6</v>
      </c>
      <c r="B9" s="29" t="s">
        <v>44</v>
      </c>
      <c r="C9" s="37" t="s">
        <v>45</v>
      </c>
      <c r="D9" s="37" t="s">
        <v>46</v>
      </c>
      <c r="E9" s="29" t="s">
        <v>47</v>
      </c>
      <c r="F9" s="29" t="s">
        <v>48</v>
      </c>
      <c r="G9" s="30" t="s">
        <v>20</v>
      </c>
      <c r="H9" s="27">
        <v>670</v>
      </c>
      <c r="I9" s="123">
        <f>0+20</f>
        <v>20</v>
      </c>
      <c r="J9" s="39">
        <f t="shared" si="1"/>
        <v>20</v>
      </c>
      <c r="K9" s="38" t="str">
        <f t="shared" si="0"/>
        <v>OK</v>
      </c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1:26" ht="45" x14ac:dyDescent="0.25">
      <c r="A10" s="35">
        <v>7</v>
      </c>
      <c r="B10" s="31" t="s">
        <v>49</v>
      </c>
      <c r="C10" s="31" t="s">
        <v>50</v>
      </c>
      <c r="D10" s="31" t="s">
        <v>51</v>
      </c>
      <c r="E10" s="31" t="s">
        <v>52</v>
      </c>
      <c r="F10" s="31" t="s">
        <v>53</v>
      </c>
      <c r="G10" s="32" t="s">
        <v>20</v>
      </c>
      <c r="H10" s="28">
        <v>1100</v>
      </c>
      <c r="I10" s="40">
        <v>0</v>
      </c>
      <c r="J10" s="39">
        <f t="shared" si="1"/>
        <v>0</v>
      </c>
      <c r="K10" s="38" t="str">
        <f t="shared" si="0"/>
        <v>OK</v>
      </c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1:26" ht="45" x14ac:dyDescent="0.25">
      <c r="A11" s="36">
        <v>8</v>
      </c>
      <c r="B11" s="29" t="s">
        <v>40</v>
      </c>
      <c r="C11" s="37" t="s">
        <v>54</v>
      </c>
      <c r="D11" s="37" t="s">
        <v>55</v>
      </c>
      <c r="E11" s="29" t="s">
        <v>56</v>
      </c>
      <c r="F11" s="29" t="s">
        <v>57</v>
      </c>
      <c r="G11" s="30" t="s">
        <v>20</v>
      </c>
      <c r="H11" s="27">
        <v>1200</v>
      </c>
      <c r="I11" s="40">
        <v>0</v>
      </c>
      <c r="J11" s="39">
        <f t="shared" si="1"/>
        <v>0</v>
      </c>
      <c r="K11" s="38" t="str">
        <f t="shared" si="0"/>
        <v>OK</v>
      </c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26" x14ac:dyDescent="0.25">
      <c r="A12" s="41">
        <v>9</v>
      </c>
      <c r="B12" s="175" t="s">
        <v>131</v>
      </c>
      <c r="C12" s="176"/>
      <c r="D12" s="176"/>
      <c r="E12" s="176"/>
      <c r="F12" s="176"/>
      <c r="G12" s="176"/>
      <c r="H12" s="177"/>
      <c r="I12" s="40">
        <v>0</v>
      </c>
      <c r="J12" s="39">
        <f t="shared" si="1"/>
        <v>0</v>
      </c>
      <c r="K12" s="38" t="str">
        <f t="shared" si="0"/>
        <v>OK</v>
      </c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60" x14ac:dyDescent="0.25">
      <c r="A13" s="35">
        <v>10</v>
      </c>
      <c r="B13" s="31" t="s">
        <v>58</v>
      </c>
      <c r="C13" s="31" t="s">
        <v>59</v>
      </c>
      <c r="D13" s="31" t="s">
        <v>60</v>
      </c>
      <c r="E13" s="31" t="s">
        <v>61</v>
      </c>
      <c r="F13" s="31" t="s">
        <v>62</v>
      </c>
      <c r="G13" s="32" t="s">
        <v>21</v>
      </c>
      <c r="H13" s="28">
        <v>4600</v>
      </c>
      <c r="I13" s="40">
        <v>0</v>
      </c>
      <c r="J13" s="39">
        <f t="shared" si="1"/>
        <v>0</v>
      </c>
      <c r="K13" s="38" t="str">
        <f t="shared" si="0"/>
        <v>OK</v>
      </c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30" x14ac:dyDescent="0.25">
      <c r="A14" s="36">
        <v>11</v>
      </c>
      <c r="B14" s="29" t="s">
        <v>63</v>
      </c>
      <c r="C14" s="37" t="s">
        <v>64</v>
      </c>
      <c r="D14" s="37" t="s">
        <v>65</v>
      </c>
      <c r="E14" s="29" t="s">
        <v>52</v>
      </c>
      <c r="F14" s="29" t="s">
        <v>53</v>
      </c>
      <c r="G14" s="30" t="s">
        <v>20</v>
      </c>
      <c r="H14" s="27">
        <v>2200</v>
      </c>
      <c r="I14" s="40">
        <v>0</v>
      </c>
      <c r="J14" s="39">
        <f t="shared" si="1"/>
        <v>0</v>
      </c>
      <c r="K14" s="38" t="str">
        <f t="shared" si="0"/>
        <v>OK</v>
      </c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6" ht="60" x14ac:dyDescent="0.25">
      <c r="A15" s="35">
        <v>12</v>
      </c>
      <c r="B15" s="31" t="s">
        <v>66</v>
      </c>
      <c r="C15" s="31" t="s">
        <v>67</v>
      </c>
      <c r="D15" s="31" t="s">
        <v>68</v>
      </c>
      <c r="E15" s="31" t="s">
        <v>24</v>
      </c>
      <c r="F15" s="31" t="s">
        <v>69</v>
      </c>
      <c r="G15" s="32" t="s">
        <v>20</v>
      </c>
      <c r="H15" s="28">
        <v>39000</v>
      </c>
      <c r="I15" s="40">
        <v>0</v>
      </c>
      <c r="J15" s="39">
        <f t="shared" si="1"/>
        <v>0</v>
      </c>
      <c r="K15" s="38" t="str">
        <f t="shared" si="0"/>
        <v>OK</v>
      </c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ht="60" x14ac:dyDescent="0.25">
      <c r="A16" s="36">
        <v>13</v>
      </c>
      <c r="B16" s="29" t="s">
        <v>66</v>
      </c>
      <c r="C16" s="37" t="s">
        <v>70</v>
      </c>
      <c r="D16" s="37" t="s">
        <v>71</v>
      </c>
      <c r="E16" s="29" t="s">
        <v>24</v>
      </c>
      <c r="F16" s="29" t="s">
        <v>69</v>
      </c>
      <c r="G16" s="30" t="s">
        <v>20</v>
      </c>
      <c r="H16" s="27">
        <v>48000</v>
      </c>
      <c r="I16" s="40">
        <v>0</v>
      </c>
      <c r="J16" s="39">
        <f t="shared" si="1"/>
        <v>0</v>
      </c>
      <c r="K16" s="38" t="str">
        <f t="shared" si="0"/>
        <v>OK</v>
      </c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spans="1:26" ht="45" x14ac:dyDescent="0.25">
      <c r="A17" s="35">
        <v>14</v>
      </c>
      <c r="B17" s="31" t="s">
        <v>72</v>
      </c>
      <c r="C17" s="31" t="s">
        <v>73</v>
      </c>
      <c r="D17" s="31" t="s">
        <v>74</v>
      </c>
      <c r="E17" s="31" t="s">
        <v>61</v>
      </c>
      <c r="F17" s="31" t="s">
        <v>62</v>
      </c>
      <c r="G17" s="32" t="s">
        <v>21</v>
      </c>
      <c r="H17" s="28">
        <v>3069</v>
      </c>
      <c r="I17" s="40">
        <v>0</v>
      </c>
      <c r="J17" s="39">
        <f t="shared" si="1"/>
        <v>0</v>
      </c>
      <c r="K17" s="38" t="str">
        <f t="shared" si="0"/>
        <v>OK</v>
      </c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ht="30" x14ac:dyDescent="0.25">
      <c r="A18" s="36">
        <v>15</v>
      </c>
      <c r="B18" s="29" t="s">
        <v>75</v>
      </c>
      <c r="C18" s="37" t="s">
        <v>76</v>
      </c>
      <c r="D18" s="37" t="s">
        <v>77</v>
      </c>
      <c r="E18" s="29" t="s">
        <v>18</v>
      </c>
      <c r="F18" s="29" t="s">
        <v>22</v>
      </c>
      <c r="G18" s="30" t="s">
        <v>20</v>
      </c>
      <c r="H18" s="27">
        <v>16500</v>
      </c>
      <c r="I18" s="40">
        <v>0</v>
      </c>
      <c r="J18" s="39">
        <f t="shared" si="1"/>
        <v>0</v>
      </c>
      <c r="K18" s="38" t="str">
        <f t="shared" si="0"/>
        <v>OK</v>
      </c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spans="1:26" ht="45" x14ac:dyDescent="0.25">
      <c r="A19" s="35">
        <v>16</v>
      </c>
      <c r="B19" s="31" t="s">
        <v>72</v>
      </c>
      <c r="C19" s="31" t="s">
        <v>78</v>
      </c>
      <c r="D19" s="31" t="s">
        <v>79</v>
      </c>
      <c r="E19" s="31" t="s">
        <v>18</v>
      </c>
      <c r="F19" s="31" t="s">
        <v>22</v>
      </c>
      <c r="G19" s="32" t="s">
        <v>20</v>
      </c>
      <c r="H19" s="28">
        <v>18503.099999999999</v>
      </c>
      <c r="I19" s="40">
        <v>0</v>
      </c>
      <c r="J19" s="39">
        <f t="shared" si="1"/>
        <v>0</v>
      </c>
      <c r="K19" s="38" t="str">
        <f t="shared" si="0"/>
        <v>OK</v>
      </c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spans="1:26" ht="45" x14ac:dyDescent="0.25">
      <c r="A20" s="36">
        <v>17</v>
      </c>
      <c r="B20" s="29" t="s">
        <v>80</v>
      </c>
      <c r="C20" s="37" t="s">
        <v>81</v>
      </c>
      <c r="D20" s="37" t="s">
        <v>82</v>
      </c>
      <c r="E20" s="29" t="s">
        <v>18</v>
      </c>
      <c r="F20" s="29" t="s">
        <v>22</v>
      </c>
      <c r="G20" s="30" t="s">
        <v>20</v>
      </c>
      <c r="H20" s="27">
        <v>35550</v>
      </c>
      <c r="I20" s="40">
        <v>0</v>
      </c>
      <c r="J20" s="39">
        <f t="shared" si="1"/>
        <v>0</v>
      </c>
      <c r="K20" s="38" t="str">
        <f t="shared" si="0"/>
        <v>OK</v>
      </c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spans="1:26" ht="60" x14ac:dyDescent="0.25">
      <c r="A21" s="35">
        <v>18</v>
      </c>
      <c r="B21" s="31" t="s">
        <v>58</v>
      </c>
      <c r="C21" s="31" t="s">
        <v>83</v>
      </c>
      <c r="D21" s="31" t="s">
        <v>84</v>
      </c>
      <c r="E21" s="31" t="s">
        <v>61</v>
      </c>
      <c r="F21" s="31" t="s">
        <v>85</v>
      </c>
      <c r="G21" s="32" t="s">
        <v>20</v>
      </c>
      <c r="H21" s="28">
        <v>5590</v>
      </c>
      <c r="I21" s="40">
        <v>0</v>
      </c>
      <c r="J21" s="39">
        <f t="shared" si="1"/>
        <v>0</v>
      </c>
      <c r="K21" s="38" t="str">
        <f t="shared" si="0"/>
        <v>OK</v>
      </c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spans="1:26" ht="60" x14ac:dyDescent="0.25">
      <c r="A22" s="36">
        <v>19</v>
      </c>
      <c r="B22" s="29" t="s">
        <v>58</v>
      </c>
      <c r="C22" s="37" t="s">
        <v>86</v>
      </c>
      <c r="D22" s="37" t="s">
        <v>87</v>
      </c>
      <c r="E22" s="29" t="s">
        <v>24</v>
      </c>
      <c r="F22" s="29" t="s">
        <v>88</v>
      </c>
      <c r="G22" s="30" t="s">
        <v>20</v>
      </c>
      <c r="H22" s="27">
        <v>18980</v>
      </c>
      <c r="I22" s="40">
        <v>0</v>
      </c>
      <c r="J22" s="39">
        <f t="shared" si="1"/>
        <v>0</v>
      </c>
      <c r="K22" s="38" t="str">
        <f t="shared" si="0"/>
        <v>OK</v>
      </c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spans="1:26" ht="45" x14ac:dyDescent="0.25">
      <c r="A23" s="35">
        <v>20</v>
      </c>
      <c r="B23" s="31" t="s">
        <v>72</v>
      </c>
      <c r="C23" s="31" t="s">
        <v>89</v>
      </c>
      <c r="D23" s="31" t="s">
        <v>90</v>
      </c>
      <c r="E23" s="31" t="s">
        <v>24</v>
      </c>
      <c r="F23" s="31" t="s">
        <v>91</v>
      </c>
      <c r="G23" s="32" t="s">
        <v>20</v>
      </c>
      <c r="H23" s="28">
        <v>7959</v>
      </c>
      <c r="I23" s="40">
        <v>0</v>
      </c>
      <c r="J23" s="39">
        <f t="shared" si="1"/>
        <v>0</v>
      </c>
      <c r="K23" s="38" t="str">
        <f t="shared" si="0"/>
        <v>OK</v>
      </c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spans="1:26" ht="45" x14ac:dyDescent="0.25">
      <c r="A24" s="36">
        <v>21</v>
      </c>
      <c r="B24" s="29" t="s">
        <v>72</v>
      </c>
      <c r="C24" s="37" t="s">
        <v>92</v>
      </c>
      <c r="D24" s="37" t="s">
        <v>93</v>
      </c>
      <c r="E24" s="29" t="s">
        <v>18</v>
      </c>
      <c r="F24" s="29" t="s">
        <v>23</v>
      </c>
      <c r="G24" s="30" t="s">
        <v>20</v>
      </c>
      <c r="H24" s="27">
        <v>10499.99</v>
      </c>
      <c r="I24" s="40">
        <v>0</v>
      </c>
      <c r="J24" s="39">
        <f t="shared" si="1"/>
        <v>0</v>
      </c>
      <c r="K24" s="38" t="str">
        <f t="shared" si="0"/>
        <v>OK</v>
      </c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spans="1:26" ht="45" x14ac:dyDescent="0.25">
      <c r="A25" s="35">
        <v>22</v>
      </c>
      <c r="B25" s="31" t="s">
        <v>72</v>
      </c>
      <c r="C25" s="31" t="s">
        <v>94</v>
      </c>
      <c r="D25" s="31" t="s">
        <v>95</v>
      </c>
      <c r="E25" s="31" t="s">
        <v>61</v>
      </c>
      <c r="F25" s="31" t="s">
        <v>62</v>
      </c>
      <c r="G25" s="32" t="s">
        <v>21</v>
      </c>
      <c r="H25" s="28">
        <v>289.08</v>
      </c>
      <c r="I25" s="40">
        <v>0</v>
      </c>
      <c r="J25" s="39">
        <f t="shared" si="1"/>
        <v>0</v>
      </c>
      <c r="K25" s="38" t="str">
        <f t="shared" si="0"/>
        <v>OK</v>
      </c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 spans="1:26" ht="30" x14ac:dyDescent="0.25">
      <c r="A26" s="36">
        <v>23</v>
      </c>
      <c r="B26" s="29" t="s">
        <v>75</v>
      </c>
      <c r="C26" s="37" t="s">
        <v>96</v>
      </c>
      <c r="D26" s="37" t="s">
        <v>97</v>
      </c>
      <c r="E26" s="29" t="s">
        <v>61</v>
      </c>
      <c r="F26" s="29" t="s">
        <v>98</v>
      </c>
      <c r="G26" s="30" t="s">
        <v>20</v>
      </c>
      <c r="H26" s="27">
        <v>3940</v>
      </c>
      <c r="I26" s="40">
        <v>0</v>
      </c>
      <c r="J26" s="39">
        <f t="shared" si="1"/>
        <v>0</v>
      </c>
      <c r="K26" s="38" t="str">
        <f t="shared" si="0"/>
        <v>OK</v>
      </c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1:26" ht="45" x14ac:dyDescent="0.25">
      <c r="A27" s="35">
        <v>24</v>
      </c>
      <c r="B27" s="31" t="s">
        <v>99</v>
      </c>
      <c r="C27" s="31" t="s">
        <v>100</v>
      </c>
      <c r="D27" s="31" t="s">
        <v>101</v>
      </c>
      <c r="E27" s="31" t="s">
        <v>24</v>
      </c>
      <c r="F27" s="31" t="s">
        <v>69</v>
      </c>
      <c r="G27" s="32" t="s">
        <v>20</v>
      </c>
      <c r="H27" s="28">
        <v>2900</v>
      </c>
      <c r="I27" s="40">
        <v>0</v>
      </c>
      <c r="J27" s="39">
        <f t="shared" si="1"/>
        <v>0</v>
      </c>
      <c r="K27" s="38" t="str">
        <f t="shared" si="0"/>
        <v>OK</v>
      </c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6" ht="45" x14ac:dyDescent="0.25">
      <c r="A28" s="36">
        <v>25</v>
      </c>
      <c r="B28" s="29" t="s">
        <v>72</v>
      </c>
      <c r="C28" s="37" t="s">
        <v>102</v>
      </c>
      <c r="D28" s="37" t="s">
        <v>103</v>
      </c>
      <c r="E28" s="29" t="s">
        <v>24</v>
      </c>
      <c r="F28" s="29" t="s">
        <v>69</v>
      </c>
      <c r="G28" s="30" t="s">
        <v>20</v>
      </c>
      <c r="H28" s="27">
        <v>3168</v>
      </c>
      <c r="I28" s="40">
        <v>0</v>
      </c>
      <c r="J28" s="39">
        <f t="shared" si="1"/>
        <v>0</v>
      </c>
      <c r="K28" s="38" t="str">
        <f t="shared" si="0"/>
        <v>OK</v>
      </c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6" ht="45" x14ac:dyDescent="0.25">
      <c r="A29" s="35">
        <v>26</v>
      </c>
      <c r="B29" s="31" t="s">
        <v>72</v>
      </c>
      <c r="C29" s="31" t="s">
        <v>104</v>
      </c>
      <c r="D29" s="31" t="s">
        <v>105</v>
      </c>
      <c r="E29" s="31" t="s">
        <v>18</v>
      </c>
      <c r="F29" s="31" t="s">
        <v>23</v>
      </c>
      <c r="G29" s="32" t="s">
        <v>20</v>
      </c>
      <c r="H29" s="28">
        <v>15633.99</v>
      </c>
      <c r="I29" s="40">
        <v>0</v>
      </c>
      <c r="J29" s="39">
        <f t="shared" si="1"/>
        <v>0</v>
      </c>
      <c r="K29" s="38" t="str">
        <f t="shared" si="0"/>
        <v>OK</v>
      </c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6" x14ac:dyDescent="0.25">
      <c r="A30" s="41">
        <v>27</v>
      </c>
      <c r="B30" s="175" t="s">
        <v>131</v>
      </c>
      <c r="C30" s="176"/>
      <c r="D30" s="176"/>
      <c r="E30" s="176"/>
      <c r="F30" s="176"/>
      <c r="G30" s="176"/>
      <c r="H30" s="177"/>
      <c r="I30" s="40">
        <v>0</v>
      </c>
      <c r="J30" s="39">
        <f t="shared" si="1"/>
        <v>0</v>
      </c>
      <c r="K30" s="38" t="str">
        <f t="shared" si="0"/>
        <v>OK</v>
      </c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6" ht="45" x14ac:dyDescent="0.25">
      <c r="A31" s="36">
        <v>28</v>
      </c>
      <c r="B31" s="29" t="s">
        <v>72</v>
      </c>
      <c r="C31" s="37" t="s">
        <v>106</v>
      </c>
      <c r="D31" s="37" t="s">
        <v>107</v>
      </c>
      <c r="E31" s="29" t="s">
        <v>61</v>
      </c>
      <c r="F31" s="29" t="s">
        <v>108</v>
      </c>
      <c r="G31" s="30" t="s">
        <v>109</v>
      </c>
      <c r="H31" s="27">
        <v>513.05999999999995</v>
      </c>
      <c r="I31" s="40">
        <v>0</v>
      </c>
      <c r="J31" s="39">
        <f t="shared" si="1"/>
        <v>0</v>
      </c>
      <c r="K31" s="38" t="str">
        <f t="shared" si="0"/>
        <v>OK</v>
      </c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6" ht="45" x14ac:dyDescent="0.25">
      <c r="A32" s="35">
        <v>29</v>
      </c>
      <c r="B32" s="31" t="s">
        <v>110</v>
      </c>
      <c r="C32" s="31" t="s">
        <v>111</v>
      </c>
      <c r="D32" s="31" t="s">
        <v>112</v>
      </c>
      <c r="E32" s="31" t="s">
        <v>61</v>
      </c>
      <c r="F32" s="31" t="s">
        <v>113</v>
      </c>
      <c r="G32" s="32" t="s">
        <v>109</v>
      </c>
      <c r="H32" s="28">
        <v>54.25</v>
      </c>
      <c r="I32" s="40">
        <v>0</v>
      </c>
      <c r="J32" s="39">
        <f t="shared" si="1"/>
        <v>0</v>
      </c>
      <c r="K32" s="38" t="str">
        <f t="shared" si="0"/>
        <v>OK</v>
      </c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 ht="45" x14ac:dyDescent="0.25">
      <c r="A33" s="36">
        <v>30</v>
      </c>
      <c r="B33" s="29" t="s">
        <v>114</v>
      </c>
      <c r="C33" s="37" t="s">
        <v>115</v>
      </c>
      <c r="D33" s="37" t="s">
        <v>116</v>
      </c>
      <c r="E33" s="29" t="s">
        <v>61</v>
      </c>
      <c r="F33" s="29" t="s">
        <v>113</v>
      </c>
      <c r="G33" s="30" t="s">
        <v>109</v>
      </c>
      <c r="H33" s="27">
        <v>89.6</v>
      </c>
      <c r="I33" s="40">
        <v>0</v>
      </c>
      <c r="J33" s="39">
        <f t="shared" si="1"/>
        <v>0</v>
      </c>
      <c r="K33" s="38" t="str">
        <f t="shared" si="0"/>
        <v>OK</v>
      </c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 ht="45" x14ac:dyDescent="0.25">
      <c r="A34" s="35">
        <v>31</v>
      </c>
      <c r="B34" s="31" t="s">
        <v>117</v>
      </c>
      <c r="C34" s="31" t="s">
        <v>118</v>
      </c>
      <c r="D34" s="31" t="s">
        <v>119</v>
      </c>
      <c r="E34" s="31" t="s">
        <v>52</v>
      </c>
      <c r="F34" s="31" t="s">
        <v>120</v>
      </c>
      <c r="G34" s="32" t="s">
        <v>20</v>
      </c>
      <c r="H34" s="28">
        <v>6200</v>
      </c>
      <c r="I34" s="40">
        <v>0</v>
      </c>
      <c r="J34" s="39">
        <f t="shared" si="1"/>
        <v>0</v>
      </c>
      <c r="K34" s="38" t="str">
        <f t="shared" si="0"/>
        <v>OK</v>
      </c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 ht="45" x14ac:dyDescent="0.25">
      <c r="A35" s="36">
        <v>32</v>
      </c>
      <c r="B35" s="29" t="s">
        <v>117</v>
      </c>
      <c r="C35" s="37" t="s">
        <v>121</v>
      </c>
      <c r="D35" s="37" t="s">
        <v>122</v>
      </c>
      <c r="E35" s="29" t="s">
        <v>52</v>
      </c>
      <c r="F35" s="29" t="s">
        <v>120</v>
      </c>
      <c r="G35" s="30" t="s">
        <v>20</v>
      </c>
      <c r="H35" s="27">
        <v>9000</v>
      </c>
      <c r="I35" s="40">
        <v>0</v>
      </c>
      <c r="J35" s="39">
        <f t="shared" si="1"/>
        <v>0</v>
      </c>
      <c r="K35" s="38" t="str">
        <f t="shared" si="0"/>
        <v>OK</v>
      </c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 ht="45" x14ac:dyDescent="0.25">
      <c r="A36" s="35">
        <v>33</v>
      </c>
      <c r="B36" s="31" t="s">
        <v>123</v>
      </c>
      <c r="C36" s="31" t="s">
        <v>124</v>
      </c>
      <c r="D36" s="31" t="s">
        <v>125</v>
      </c>
      <c r="E36" s="31" t="s">
        <v>18</v>
      </c>
      <c r="F36" s="31" t="s">
        <v>23</v>
      </c>
      <c r="G36" s="32" t="s">
        <v>20</v>
      </c>
      <c r="H36" s="28">
        <v>19000</v>
      </c>
      <c r="I36" s="40">
        <v>0</v>
      </c>
      <c r="J36" s="39">
        <f t="shared" si="1"/>
        <v>0</v>
      </c>
      <c r="K36" s="38" t="str">
        <f t="shared" si="0"/>
        <v>OK</v>
      </c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 ht="45" x14ac:dyDescent="0.25">
      <c r="A37" s="36">
        <v>34</v>
      </c>
      <c r="B37" s="29" t="s">
        <v>117</v>
      </c>
      <c r="C37" s="37" t="s">
        <v>126</v>
      </c>
      <c r="D37" s="37" t="s">
        <v>127</v>
      </c>
      <c r="E37" s="29" t="s">
        <v>18</v>
      </c>
      <c r="F37" s="29" t="s">
        <v>23</v>
      </c>
      <c r="G37" s="30" t="s">
        <v>20</v>
      </c>
      <c r="H37" s="27">
        <v>16500</v>
      </c>
      <c r="I37" s="40">
        <v>0</v>
      </c>
      <c r="J37" s="39">
        <f t="shared" si="1"/>
        <v>0</v>
      </c>
      <c r="K37" s="38" t="str">
        <f t="shared" si="0"/>
        <v>OK</v>
      </c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 spans="1:26" x14ac:dyDescent="0.25">
      <c r="A38" s="41">
        <v>35</v>
      </c>
      <c r="B38" s="175" t="s">
        <v>131</v>
      </c>
      <c r="C38" s="176"/>
      <c r="D38" s="176"/>
      <c r="E38" s="176"/>
      <c r="F38" s="176"/>
      <c r="G38" s="176"/>
      <c r="H38" s="177"/>
      <c r="I38" s="40">
        <v>0</v>
      </c>
      <c r="J38" s="39">
        <f t="shared" si="1"/>
        <v>0</v>
      </c>
      <c r="K38" s="38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 spans="1:26" ht="30" x14ac:dyDescent="0.25">
      <c r="A39" s="35">
        <v>36</v>
      </c>
      <c r="B39" s="31" t="s">
        <v>123</v>
      </c>
      <c r="C39" s="31" t="s">
        <v>128</v>
      </c>
      <c r="D39" s="31" t="s">
        <v>129</v>
      </c>
      <c r="E39" s="31" t="s">
        <v>18</v>
      </c>
      <c r="F39" s="31" t="s">
        <v>22</v>
      </c>
      <c r="G39" s="32" t="s">
        <v>20</v>
      </c>
      <c r="H39" s="28">
        <v>9350</v>
      </c>
      <c r="I39" s="40">
        <v>0</v>
      </c>
      <c r="J39" s="39">
        <f t="shared" si="1"/>
        <v>0</v>
      </c>
      <c r="K39" s="38" t="str">
        <f t="shared" si="0"/>
        <v>OK</v>
      </c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</row>
    <row r="40" spans="1:26" x14ac:dyDescent="0.25">
      <c r="I40" s="5">
        <f>SUM(I4:I39)</f>
        <v>80</v>
      </c>
      <c r="J40" s="5">
        <f>SUM(J4:J39)</f>
        <v>40</v>
      </c>
      <c r="L40" s="158">
        <f>SUMPRODUCT($H$4:$H$39,L4:L39)</f>
        <v>132000</v>
      </c>
      <c r="M40" s="158">
        <f t="shared" ref="M40" si="2">SUMPRODUCT($H$4:$H$39,M4:M39)</f>
        <v>129160</v>
      </c>
      <c r="N40" s="33">
        <f t="shared" ref="N40:Z40" si="3">SUMPRODUCT($H$4:$H$39,N4:N39)</f>
        <v>0</v>
      </c>
      <c r="O40" s="33">
        <f t="shared" si="3"/>
        <v>0</v>
      </c>
      <c r="P40" s="33">
        <f t="shared" si="3"/>
        <v>0</v>
      </c>
      <c r="Q40" s="33">
        <f t="shared" si="3"/>
        <v>0</v>
      </c>
      <c r="R40" s="33">
        <f t="shared" si="3"/>
        <v>0</v>
      </c>
      <c r="S40" s="33">
        <f t="shared" si="3"/>
        <v>0</v>
      </c>
      <c r="T40" s="33">
        <f t="shared" si="3"/>
        <v>0</v>
      </c>
      <c r="U40" s="33">
        <f t="shared" si="3"/>
        <v>0</v>
      </c>
      <c r="V40" s="33">
        <f t="shared" si="3"/>
        <v>0</v>
      </c>
      <c r="W40" s="33">
        <f t="shared" si="3"/>
        <v>0</v>
      </c>
      <c r="X40" s="33">
        <f t="shared" si="3"/>
        <v>0</v>
      </c>
      <c r="Y40" s="33">
        <f t="shared" si="3"/>
        <v>0</v>
      </c>
      <c r="Z40" s="33">
        <f t="shared" si="3"/>
        <v>0</v>
      </c>
    </row>
  </sheetData>
  <mergeCells count="23">
    <mergeCell ref="Y1:Y2"/>
    <mergeCell ref="Z1:Z2"/>
    <mergeCell ref="B8:H8"/>
    <mergeCell ref="B12:H12"/>
    <mergeCell ref="B30:H30"/>
    <mergeCell ref="N1:N2"/>
    <mergeCell ref="A2:K2"/>
    <mergeCell ref="V1:V2"/>
    <mergeCell ref="W1:W2"/>
    <mergeCell ref="X1:X2"/>
    <mergeCell ref="B38:H38"/>
    <mergeCell ref="U1:U2"/>
    <mergeCell ref="O1:O2"/>
    <mergeCell ref="P1:P2"/>
    <mergeCell ref="Q1:Q2"/>
    <mergeCell ref="R1:R2"/>
    <mergeCell ref="S1:S2"/>
    <mergeCell ref="T1:T2"/>
    <mergeCell ref="A1:B1"/>
    <mergeCell ref="C1:H1"/>
    <mergeCell ref="I1:K1"/>
    <mergeCell ref="L1:L2"/>
    <mergeCell ref="M1:M2"/>
  </mergeCells>
  <conditionalFormatting sqref="N4:Z39">
    <cfRule type="cellIs" dxfId="43" priority="4" operator="greaterThan">
      <formula>0</formula>
    </cfRule>
    <cfRule type="cellIs" dxfId="42" priority="5" operator="greaterThan">
      <formula>0</formula>
    </cfRule>
    <cfRule type="cellIs" dxfId="41" priority="6" operator="greaterThan">
      <formula>1</formula>
    </cfRule>
  </conditionalFormatting>
  <conditionalFormatting sqref="L4:M39">
    <cfRule type="cellIs" dxfId="40" priority="1" operator="greaterThan">
      <formula>0</formula>
    </cfRule>
    <cfRule type="cellIs" dxfId="39" priority="2" operator="greaterThan">
      <formula>0</formula>
    </cfRule>
    <cfRule type="cellIs" dxfId="38" priority="3" operator="greaterThan">
      <formula>1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57B5C-95E5-4462-B6ED-5EBBDCB0687B}">
  <sheetPr>
    <tabColor rgb="FFFFFF00"/>
  </sheetPr>
  <dimension ref="A1:Z40"/>
  <sheetViews>
    <sheetView zoomScale="80" zoomScaleNormal="80" workbookViewId="0">
      <selection activeCell="C50" sqref="C50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24.42578125" style="13" customWidth="1"/>
    <col min="4" max="4" width="23" style="13" customWidth="1"/>
    <col min="5" max="5" width="12.28515625" style="1" customWidth="1"/>
    <col min="6" max="7" width="14.85546875" style="1" customWidth="1"/>
    <col min="8" max="8" width="16.28515625" style="18" customWidth="1"/>
    <col min="9" max="9" width="13.28515625" style="5" customWidth="1"/>
    <col min="10" max="10" width="13.28515625" style="14" customWidth="1"/>
    <col min="11" max="11" width="12.5703125" style="4" customWidth="1"/>
    <col min="12" max="23" width="13.7109375" style="2" customWidth="1"/>
    <col min="24" max="24" width="15.7109375" style="2" customWidth="1"/>
    <col min="25" max="26" width="13.7109375" style="2" customWidth="1"/>
    <col min="27" max="16384" width="9.7109375" style="2"/>
  </cols>
  <sheetData>
    <row r="1" spans="1:26" ht="26.1" customHeight="1" x14ac:dyDescent="0.25">
      <c r="A1" s="181" t="s">
        <v>25</v>
      </c>
      <c r="B1" s="182"/>
      <c r="C1" s="183" t="s">
        <v>130</v>
      </c>
      <c r="D1" s="184"/>
      <c r="E1" s="184"/>
      <c r="F1" s="184"/>
      <c r="G1" s="184"/>
      <c r="H1" s="185"/>
      <c r="I1" s="178" t="s">
        <v>26</v>
      </c>
      <c r="J1" s="179"/>
      <c r="K1" s="180"/>
      <c r="L1" s="174" t="s">
        <v>237</v>
      </c>
      <c r="M1" s="174" t="s">
        <v>238</v>
      </c>
      <c r="N1" s="174" t="s">
        <v>239</v>
      </c>
      <c r="O1" s="174" t="s">
        <v>240</v>
      </c>
      <c r="P1" s="174" t="s">
        <v>241</v>
      </c>
      <c r="Q1" s="174" t="s">
        <v>242</v>
      </c>
      <c r="R1" s="174" t="s">
        <v>243</v>
      </c>
      <c r="S1" s="174" t="s">
        <v>244</v>
      </c>
      <c r="T1" s="174" t="s">
        <v>245</v>
      </c>
      <c r="U1" s="174" t="s">
        <v>246</v>
      </c>
      <c r="V1" s="174" t="s">
        <v>247</v>
      </c>
      <c r="W1" s="174" t="s">
        <v>248</v>
      </c>
      <c r="X1" s="174" t="s">
        <v>249</v>
      </c>
      <c r="Y1" s="174" t="s">
        <v>250</v>
      </c>
      <c r="Z1" s="174" t="s">
        <v>251</v>
      </c>
    </row>
    <row r="2" spans="1:26" ht="23.1" customHeight="1" x14ac:dyDescent="0.25">
      <c r="A2" s="173" t="s">
        <v>143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</row>
    <row r="3" spans="1:26" s="3" customFormat="1" ht="30" x14ac:dyDescent="0.2">
      <c r="A3" s="15" t="s">
        <v>3</v>
      </c>
      <c r="B3" s="15" t="s">
        <v>15</v>
      </c>
      <c r="C3" s="15" t="s">
        <v>12</v>
      </c>
      <c r="D3" s="15" t="s">
        <v>27</v>
      </c>
      <c r="E3" s="16" t="s">
        <v>13</v>
      </c>
      <c r="F3" s="16" t="s">
        <v>14</v>
      </c>
      <c r="G3" s="16" t="s">
        <v>19</v>
      </c>
      <c r="H3" s="17" t="s">
        <v>16</v>
      </c>
      <c r="I3" s="11" t="s">
        <v>4</v>
      </c>
      <c r="J3" s="12" t="s">
        <v>0</v>
      </c>
      <c r="K3" s="10" t="s">
        <v>2</v>
      </c>
      <c r="L3" s="76">
        <v>45384</v>
      </c>
      <c r="M3" s="76">
        <v>45384</v>
      </c>
      <c r="N3" s="76">
        <v>45384</v>
      </c>
      <c r="O3" s="76">
        <v>45401</v>
      </c>
      <c r="P3" s="76">
        <v>45415</v>
      </c>
      <c r="Q3" s="76">
        <v>45415</v>
      </c>
      <c r="R3" s="76">
        <v>45415</v>
      </c>
      <c r="S3" s="76">
        <v>45426</v>
      </c>
      <c r="T3" s="76">
        <v>45433</v>
      </c>
      <c r="U3" s="76">
        <v>45440</v>
      </c>
      <c r="V3" s="76">
        <v>45440</v>
      </c>
      <c r="W3" s="76">
        <v>45440</v>
      </c>
      <c r="X3" s="76">
        <v>45440</v>
      </c>
      <c r="Y3" s="76">
        <v>45453</v>
      </c>
      <c r="Z3" s="76">
        <v>45483</v>
      </c>
    </row>
    <row r="4" spans="1:26" ht="45" x14ac:dyDescent="0.25">
      <c r="A4" s="34">
        <v>1</v>
      </c>
      <c r="B4" s="29" t="s">
        <v>29</v>
      </c>
      <c r="C4" s="29" t="s">
        <v>30</v>
      </c>
      <c r="D4" s="29" t="s">
        <v>31</v>
      </c>
      <c r="E4" s="29" t="s">
        <v>18</v>
      </c>
      <c r="F4" s="29" t="s">
        <v>32</v>
      </c>
      <c r="G4" s="30" t="s">
        <v>20</v>
      </c>
      <c r="H4" s="27">
        <v>4703</v>
      </c>
      <c r="I4" s="40">
        <v>0</v>
      </c>
      <c r="J4" s="39">
        <f>I4-(SUM(L4:Z4))</f>
        <v>0</v>
      </c>
      <c r="K4" s="38" t="str">
        <f t="shared" ref="K4:K39" si="0">IF(J4&lt;0,"ATENÇÃO","OK")</f>
        <v>OK</v>
      </c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26" ht="45" x14ac:dyDescent="0.25">
      <c r="A5" s="35">
        <v>2</v>
      </c>
      <c r="B5" s="31" t="s">
        <v>29</v>
      </c>
      <c r="C5" s="31" t="s">
        <v>33</v>
      </c>
      <c r="D5" s="31" t="s">
        <v>34</v>
      </c>
      <c r="E5" s="31" t="s">
        <v>18</v>
      </c>
      <c r="F5" s="31" t="s">
        <v>35</v>
      </c>
      <c r="G5" s="32" t="s">
        <v>20</v>
      </c>
      <c r="H5" s="28">
        <v>6458</v>
      </c>
      <c r="I5" s="40">
        <f>14+3+4+3</f>
        <v>24</v>
      </c>
      <c r="J5" s="39">
        <f t="shared" ref="J5:J39" si="1">I5-(SUM(L5:Z5))</f>
        <v>6</v>
      </c>
      <c r="K5" s="38" t="str">
        <f t="shared" si="0"/>
        <v>OK</v>
      </c>
      <c r="L5" s="42"/>
      <c r="M5" s="42"/>
      <c r="N5" s="42"/>
      <c r="O5" s="42"/>
      <c r="P5" s="42">
        <v>4</v>
      </c>
      <c r="Q5" s="42"/>
      <c r="R5" s="42"/>
      <c r="S5" s="42">
        <v>3</v>
      </c>
      <c r="T5" s="42">
        <v>9</v>
      </c>
      <c r="U5" s="42"/>
      <c r="V5" s="42"/>
      <c r="W5" s="42"/>
      <c r="X5" s="42"/>
      <c r="Y5" s="42">
        <v>1</v>
      </c>
      <c r="Z5" s="42">
        <v>1</v>
      </c>
    </row>
    <row r="6" spans="1:26" ht="30" x14ac:dyDescent="0.25">
      <c r="A6" s="36">
        <v>3</v>
      </c>
      <c r="B6" s="29" t="s">
        <v>36</v>
      </c>
      <c r="C6" s="37" t="s">
        <v>37</v>
      </c>
      <c r="D6" s="37" t="s">
        <v>38</v>
      </c>
      <c r="E6" s="29" t="s">
        <v>18</v>
      </c>
      <c r="F6" s="29" t="s">
        <v>39</v>
      </c>
      <c r="G6" s="30" t="s">
        <v>20</v>
      </c>
      <c r="H6" s="27">
        <v>4295.3900000000003</v>
      </c>
      <c r="I6" s="40">
        <v>0</v>
      </c>
      <c r="J6" s="39">
        <f t="shared" si="1"/>
        <v>0</v>
      </c>
      <c r="K6" s="38" t="str">
        <f t="shared" si="0"/>
        <v>OK</v>
      </c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</row>
    <row r="7" spans="1:26" ht="30" x14ac:dyDescent="0.25">
      <c r="A7" s="35">
        <v>4</v>
      </c>
      <c r="B7" s="31" t="s">
        <v>40</v>
      </c>
      <c r="C7" s="31" t="s">
        <v>41</v>
      </c>
      <c r="D7" s="31" t="s">
        <v>42</v>
      </c>
      <c r="E7" s="31" t="s">
        <v>18</v>
      </c>
      <c r="F7" s="31" t="s">
        <v>43</v>
      </c>
      <c r="G7" s="32" t="s">
        <v>20</v>
      </c>
      <c r="H7" s="28">
        <v>6600</v>
      </c>
      <c r="I7" s="40">
        <v>5</v>
      </c>
      <c r="J7" s="39">
        <f t="shared" si="1"/>
        <v>0</v>
      </c>
      <c r="K7" s="38" t="str">
        <f t="shared" si="0"/>
        <v>OK</v>
      </c>
      <c r="L7" s="42">
        <v>2</v>
      </c>
      <c r="M7" s="42"/>
      <c r="N7" s="42"/>
      <c r="O7" s="42">
        <v>1</v>
      </c>
      <c r="P7" s="42"/>
      <c r="Q7" s="42">
        <v>1</v>
      </c>
      <c r="R7" s="42"/>
      <c r="S7" s="42"/>
      <c r="T7" s="42"/>
      <c r="U7" s="42">
        <v>1</v>
      </c>
      <c r="V7" s="42"/>
      <c r="W7" s="42"/>
      <c r="X7" s="42"/>
      <c r="Y7" s="42"/>
      <c r="Z7" s="42"/>
    </row>
    <row r="8" spans="1:26" x14ac:dyDescent="0.25">
      <c r="A8" s="41">
        <v>5</v>
      </c>
      <c r="B8" s="175" t="s">
        <v>131</v>
      </c>
      <c r="C8" s="176"/>
      <c r="D8" s="176"/>
      <c r="E8" s="176"/>
      <c r="F8" s="176"/>
      <c r="G8" s="176"/>
      <c r="H8" s="177"/>
      <c r="I8" s="40">
        <v>0</v>
      </c>
      <c r="J8" s="39">
        <f t="shared" si="1"/>
        <v>0</v>
      </c>
      <c r="K8" s="38" t="str">
        <f t="shared" si="0"/>
        <v>OK</v>
      </c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pans="1:26" ht="30" x14ac:dyDescent="0.25">
      <c r="A9" s="36">
        <v>6</v>
      </c>
      <c r="B9" s="29" t="s">
        <v>44</v>
      </c>
      <c r="C9" s="37" t="s">
        <v>45</v>
      </c>
      <c r="D9" s="37" t="s">
        <v>46</v>
      </c>
      <c r="E9" s="29" t="s">
        <v>47</v>
      </c>
      <c r="F9" s="29" t="s">
        <v>48</v>
      </c>
      <c r="G9" s="30" t="s">
        <v>20</v>
      </c>
      <c r="H9" s="27">
        <v>670</v>
      </c>
      <c r="I9" s="40">
        <v>0</v>
      </c>
      <c r="J9" s="39">
        <f t="shared" si="1"/>
        <v>0</v>
      </c>
      <c r="K9" s="38" t="str">
        <f t="shared" si="0"/>
        <v>OK</v>
      </c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1:26" ht="45" x14ac:dyDescent="0.25">
      <c r="A10" s="35">
        <v>7</v>
      </c>
      <c r="B10" s="31" t="s">
        <v>49</v>
      </c>
      <c r="C10" s="31" t="s">
        <v>50</v>
      </c>
      <c r="D10" s="31" t="s">
        <v>51</v>
      </c>
      <c r="E10" s="31" t="s">
        <v>52</v>
      </c>
      <c r="F10" s="31" t="s">
        <v>53</v>
      </c>
      <c r="G10" s="32" t="s">
        <v>20</v>
      </c>
      <c r="H10" s="28">
        <v>1100</v>
      </c>
      <c r="I10" s="40">
        <v>6</v>
      </c>
      <c r="J10" s="39">
        <f t="shared" si="1"/>
        <v>0</v>
      </c>
      <c r="K10" s="38" t="str">
        <f t="shared" si="0"/>
        <v>OK</v>
      </c>
      <c r="L10" s="42"/>
      <c r="M10" s="42"/>
      <c r="N10" s="42"/>
      <c r="O10" s="42"/>
      <c r="P10" s="42"/>
      <c r="Q10" s="42"/>
      <c r="R10" s="42">
        <v>2</v>
      </c>
      <c r="S10" s="42"/>
      <c r="T10" s="42"/>
      <c r="U10" s="42"/>
      <c r="V10" s="42">
        <v>4</v>
      </c>
      <c r="W10" s="42"/>
      <c r="X10" s="42"/>
      <c r="Y10" s="42"/>
      <c r="Z10" s="42"/>
    </row>
    <row r="11" spans="1:26" ht="45" x14ac:dyDescent="0.25">
      <c r="A11" s="36">
        <v>8</v>
      </c>
      <c r="B11" s="29" t="s">
        <v>40</v>
      </c>
      <c r="C11" s="37" t="s">
        <v>54</v>
      </c>
      <c r="D11" s="37" t="s">
        <v>55</v>
      </c>
      <c r="E11" s="29" t="s">
        <v>56</v>
      </c>
      <c r="F11" s="29" t="s">
        <v>57</v>
      </c>
      <c r="G11" s="30" t="s">
        <v>20</v>
      </c>
      <c r="H11" s="27">
        <v>1200</v>
      </c>
      <c r="I11" s="40">
        <v>0</v>
      </c>
      <c r="J11" s="39">
        <f t="shared" si="1"/>
        <v>0</v>
      </c>
      <c r="K11" s="38" t="str">
        <f t="shared" si="0"/>
        <v>OK</v>
      </c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26" x14ac:dyDescent="0.25">
      <c r="A12" s="41">
        <v>9</v>
      </c>
      <c r="B12" s="175" t="s">
        <v>131</v>
      </c>
      <c r="C12" s="176"/>
      <c r="D12" s="176"/>
      <c r="E12" s="176"/>
      <c r="F12" s="176"/>
      <c r="G12" s="176"/>
      <c r="H12" s="177"/>
      <c r="I12" s="40">
        <v>0</v>
      </c>
      <c r="J12" s="39">
        <f t="shared" si="1"/>
        <v>0</v>
      </c>
      <c r="K12" s="38" t="str">
        <f t="shared" si="0"/>
        <v>OK</v>
      </c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60" x14ac:dyDescent="0.25">
      <c r="A13" s="35">
        <v>10</v>
      </c>
      <c r="B13" s="31" t="s">
        <v>58</v>
      </c>
      <c r="C13" s="31" t="s">
        <v>59</v>
      </c>
      <c r="D13" s="31" t="s">
        <v>60</v>
      </c>
      <c r="E13" s="31" t="s">
        <v>61</v>
      </c>
      <c r="F13" s="31" t="s">
        <v>62</v>
      </c>
      <c r="G13" s="32" t="s">
        <v>21</v>
      </c>
      <c r="H13" s="28">
        <v>4600</v>
      </c>
      <c r="I13" s="40">
        <v>0</v>
      </c>
      <c r="J13" s="39">
        <f t="shared" si="1"/>
        <v>0</v>
      </c>
      <c r="K13" s="38" t="str">
        <f t="shared" si="0"/>
        <v>OK</v>
      </c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30" x14ac:dyDescent="0.25">
      <c r="A14" s="36">
        <v>11</v>
      </c>
      <c r="B14" s="29" t="s">
        <v>63</v>
      </c>
      <c r="C14" s="37" t="s">
        <v>64</v>
      </c>
      <c r="D14" s="37" t="s">
        <v>65</v>
      </c>
      <c r="E14" s="29" t="s">
        <v>52</v>
      </c>
      <c r="F14" s="29" t="s">
        <v>53</v>
      </c>
      <c r="G14" s="30" t="s">
        <v>20</v>
      </c>
      <c r="H14" s="27">
        <v>2200</v>
      </c>
      <c r="I14" s="40">
        <v>0</v>
      </c>
      <c r="J14" s="39">
        <f t="shared" si="1"/>
        <v>0</v>
      </c>
      <c r="K14" s="38" t="str">
        <f t="shared" si="0"/>
        <v>OK</v>
      </c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6" ht="60" x14ac:dyDescent="0.25">
      <c r="A15" s="35">
        <v>12</v>
      </c>
      <c r="B15" s="31" t="s">
        <v>66</v>
      </c>
      <c r="C15" s="31" t="s">
        <v>67</v>
      </c>
      <c r="D15" s="31" t="s">
        <v>68</v>
      </c>
      <c r="E15" s="31" t="s">
        <v>24</v>
      </c>
      <c r="F15" s="31" t="s">
        <v>69</v>
      </c>
      <c r="G15" s="32" t="s">
        <v>20</v>
      </c>
      <c r="H15" s="28">
        <v>39000</v>
      </c>
      <c r="I15" s="40">
        <v>0</v>
      </c>
      <c r="J15" s="39">
        <f t="shared" si="1"/>
        <v>0</v>
      </c>
      <c r="K15" s="38" t="str">
        <f t="shared" si="0"/>
        <v>OK</v>
      </c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ht="60" x14ac:dyDescent="0.25">
      <c r="A16" s="36">
        <v>13</v>
      </c>
      <c r="B16" s="29" t="s">
        <v>66</v>
      </c>
      <c r="C16" s="37" t="s">
        <v>70</v>
      </c>
      <c r="D16" s="37" t="s">
        <v>71</v>
      </c>
      <c r="E16" s="29" t="s">
        <v>24</v>
      </c>
      <c r="F16" s="29" t="s">
        <v>69</v>
      </c>
      <c r="G16" s="30" t="s">
        <v>20</v>
      </c>
      <c r="H16" s="27">
        <v>48000</v>
      </c>
      <c r="I16" s="40">
        <v>0</v>
      </c>
      <c r="J16" s="39">
        <f t="shared" si="1"/>
        <v>0</v>
      </c>
      <c r="K16" s="38" t="str">
        <f t="shared" si="0"/>
        <v>OK</v>
      </c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spans="1:26" ht="45" x14ac:dyDescent="0.25">
      <c r="A17" s="35">
        <v>14</v>
      </c>
      <c r="B17" s="31" t="s">
        <v>72</v>
      </c>
      <c r="C17" s="31" t="s">
        <v>73</v>
      </c>
      <c r="D17" s="31" t="s">
        <v>74</v>
      </c>
      <c r="E17" s="31" t="s">
        <v>61</v>
      </c>
      <c r="F17" s="31" t="s">
        <v>62</v>
      </c>
      <c r="G17" s="32" t="s">
        <v>21</v>
      </c>
      <c r="H17" s="28">
        <v>3069</v>
      </c>
      <c r="I17" s="40">
        <v>0</v>
      </c>
      <c r="J17" s="39">
        <f t="shared" si="1"/>
        <v>0</v>
      </c>
      <c r="K17" s="38" t="str">
        <f t="shared" si="0"/>
        <v>OK</v>
      </c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ht="30" x14ac:dyDescent="0.25">
      <c r="A18" s="36">
        <v>15</v>
      </c>
      <c r="B18" s="29" t="s">
        <v>75</v>
      </c>
      <c r="C18" s="37" t="s">
        <v>76</v>
      </c>
      <c r="D18" s="37" t="s">
        <v>77</v>
      </c>
      <c r="E18" s="29" t="s">
        <v>18</v>
      </c>
      <c r="F18" s="29" t="s">
        <v>22</v>
      </c>
      <c r="G18" s="30" t="s">
        <v>20</v>
      </c>
      <c r="H18" s="27">
        <v>16500</v>
      </c>
      <c r="I18" s="40">
        <v>0</v>
      </c>
      <c r="J18" s="39">
        <f t="shared" si="1"/>
        <v>0</v>
      </c>
      <c r="K18" s="38" t="str">
        <f t="shared" si="0"/>
        <v>OK</v>
      </c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spans="1:26" ht="45" x14ac:dyDescent="0.25">
      <c r="A19" s="35">
        <v>16</v>
      </c>
      <c r="B19" s="31" t="s">
        <v>72</v>
      </c>
      <c r="C19" s="31" t="s">
        <v>78</v>
      </c>
      <c r="D19" s="31" t="s">
        <v>79</v>
      </c>
      <c r="E19" s="31" t="s">
        <v>18</v>
      </c>
      <c r="F19" s="31" t="s">
        <v>22</v>
      </c>
      <c r="G19" s="32" t="s">
        <v>20</v>
      </c>
      <c r="H19" s="28">
        <v>18503.099999999999</v>
      </c>
      <c r="I19" s="40">
        <v>0</v>
      </c>
      <c r="J19" s="39">
        <f t="shared" si="1"/>
        <v>0</v>
      </c>
      <c r="K19" s="38" t="str">
        <f t="shared" si="0"/>
        <v>OK</v>
      </c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spans="1:26" ht="45" x14ac:dyDescent="0.25">
      <c r="A20" s="36">
        <v>17</v>
      </c>
      <c r="B20" s="29" t="s">
        <v>80</v>
      </c>
      <c r="C20" s="37" t="s">
        <v>81</v>
      </c>
      <c r="D20" s="37" t="s">
        <v>82</v>
      </c>
      <c r="E20" s="29" t="s">
        <v>18</v>
      </c>
      <c r="F20" s="29" t="s">
        <v>22</v>
      </c>
      <c r="G20" s="30" t="s">
        <v>20</v>
      </c>
      <c r="H20" s="27">
        <v>35550</v>
      </c>
      <c r="I20" s="40">
        <v>0</v>
      </c>
      <c r="J20" s="39">
        <f t="shared" si="1"/>
        <v>0</v>
      </c>
      <c r="K20" s="38" t="str">
        <f t="shared" si="0"/>
        <v>OK</v>
      </c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spans="1:26" ht="60" x14ac:dyDescent="0.25">
      <c r="A21" s="35">
        <v>18</v>
      </c>
      <c r="B21" s="31" t="s">
        <v>58</v>
      </c>
      <c r="C21" s="31" t="s">
        <v>83</v>
      </c>
      <c r="D21" s="31" t="s">
        <v>84</v>
      </c>
      <c r="E21" s="31" t="s">
        <v>61</v>
      </c>
      <c r="F21" s="31" t="s">
        <v>85</v>
      </c>
      <c r="G21" s="32" t="s">
        <v>20</v>
      </c>
      <c r="H21" s="28">
        <v>5590</v>
      </c>
      <c r="I21" s="40">
        <v>0</v>
      </c>
      <c r="J21" s="39">
        <f t="shared" si="1"/>
        <v>0</v>
      </c>
      <c r="K21" s="38" t="str">
        <f t="shared" si="0"/>
        <v>OK</v>
      </c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spans="1:26" ht="60" x14ac:dyDescent="0.25">
      <c r="A22" s="36">
        <v>19</v>
      </c>
      <c r="B22" s="29" t="s">
        <v>58</v>
      </c>
      <c r="C22" s="37" t="s">
        <v>86</v>
      </c>
      <c r="D22" s="37" t="s">
        <v>87</v>
      </c>
      <c r="E22" s="29" t="s">
        <v>24</v>
      </c>
      <c r="F22" s="29" t="s">
        <v>88</v>
      </c>
      <c r="G22" s="30" t="s">
        <v>20</v>
      </c>
      <c r="H22" s="27">
        <v>18980</v>
      </c>
      <c r="I22" s="40">
        <v>0</v>
      </c>
      <c r="J22" s="39">
        <f t="shared" si="1"/>
        <v>0</v>
      </c>
      <c r="K22" s="38" t="str">
        <f t="shared" si="0"/>
        <v>OK</v>
      </c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spans="1:26" ht="45" x14ac:dyDescent="0.25">
      <c r="A23" s="35">
        <v>20</v>
      </c>
      <c r="B23" s="31" t="s">
        <v>72</v>
      </c>
      <c r="C23" s="31" t="s">
        <v>89</v>
      </c>
      <c r="D23" s="31" t="s">
        <v>90</v>
      </c>
      <c r="E23" s="31" t="s">
        <v>24</v>
      </c>
      <c r="F23" s="31" t="s">
        <v>91</v>
      </c>
      <c r="G23" s="32" t="s">
        <v>20</v>
      </c>
      <c r="H23" s="28">
        <v>7959</v>
      </c>
      <c r="I23" s="40">
        <v>0</v>
      </c>
      <c r="J23" s="39">
        <f t="shared" si="1"/>
        <v>0</v>
      </c>
      <c r="K23" s="38" t="str">
        <f t="shared" si="0"/>
        <v>OK</v>
      </c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spans="1:26" ht="45" x14ac:dyDescent="0.25">
      <c r="A24" s="36">
        <v>21</v>
      </c>
      <c r="B24" s="29" t="s">
        <v>72</v>
      </c>
      <c r="C24" s="37" t="s">
        <v>92</v>
      </c>
      <c r="D24" s="37" t="s">
        <v>93</v>
      </c>
      <c r="E24" s="29" t="s">
        <v>18</v>
      </c>
      <c r="F24" s="29" t="s">
        <v>23</v>
      </c>
      <c r="G24" s="30" t="s">
        <v>20</v>
      </c>
      <c r="H24" s="27">
        <v>10499.99</v>
      </c>
      <c r="I24" s="40">
        <v>0</v>
      </c>
      <c r="J24" s="39">
        <f t="shared" si="1"/>
        <v>0</v>
      </c>
      <c r="K24" s="38" t="str">
        <f t="shared" si="0"/>
        <v>OK</v>
      </c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spans="1:26" ht="45" x14ac:dyDescent="0.25">
      <c r="A25" s="35">
        <v>22</v>
      </c>
      <c r="B25" s="31" t="s">
        <v>72</v>
      </c>
      <c r="C25" s="31" t="s">
        <v>94</v>
      </c>
      <c r="D25" s="31" t="s">
        <v>95</v>
      </c>
      <c r="E25" s="31" t="s">
        <v>61</v>
      </c>
      <c r="F25" s="31" t="s">
        <v>62</v>
      </c>
      <c r="G25" s="32" t="s">
        <v>21</v>
      </c>
      <c r="H25" s="28">
        <v>289.08</v>
      </c>
      <c r="I25" s="40">
        <v>0</v>
      </c>
      <c r="J25" s="39">
        <f t="shared" si="1"/>
        <v>0</v>
      </c>
      <c r="K25" s="38" t="str">
        <f t="shared" si="0"/>
        <v>OK</v>
      </c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 spans="1:26" ht="30" x14ac:dyDescent="0.25">
      <c r="A26" s="36">
        <v>23</v>
      </c>
      <c r="B26" s="29" t="s">
        <v>75</v>
      </c>
      <c r="C26" s="37" t="s">
        <v>96</v>
      </c>
      <c r="D26" s="37" t="s">
        <v>97</v>
      </c>
      <c r="E26" s="29" t="s">
        <v>61</v>
      </c>
      <c r="F26" s="29" t="s">
        <v>98</v>
      </c>
      <c r="G26" s="30" t="s">
        <v>20</v>
      </c>
      <c r="H26" s="27">
        <v>3940</v>
      </c>
      <c r="I26" s="40">
        <v>0</v>
      </c>
      <c r="J26" s="39">
        <f t="shared" si="1"/>
        <v>0</v>
      </c>
      <c r="K26" s="38" t="str">
        <f t="shared" si="0"/>
        <v>OK</v>
      </c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1:26" ht="45" x14ac:dyDescent="0.25">
      <c r="A27" s="35">
        <v>24</v>
      </c>
      <c r="B27" s="31" t="s">
        <v>99</v>
      </c>
      <c r="C27" s="31" t="s">
        <v>100</v>
      </c>
      <c r="D27" s="31" t="s">
        <v>101</v>
      </c>
      <c r="E27" s="31" t="s">
        <v>24</v>
      </c>
      <c r="F27" s="31" t="s">
        <v>69</v>
      </c>
      <c r="G27" s="32" t="s">
        <v>20</v>
      </c>
      <c r="H27" s="28">
        <v>2900</v>
      </c>
      <c r="I27" s="40">
        <v>0</v>
      </c>
      <c r="J27" s="39">
        <f t="shared" si="1"/>
        <v>0</v>
      </c>
      <c r="K27" s="38" t="str">
        <f t="shared" si="0"/>
        <v>OK</v>
      </c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6" ht="45" x14ac:dyDescent="0.25">
      <c r="A28" s="36">
        <v>25</v>
      </c>
      <c r="B28" s="29" t="s">
        <v>72</v>
      </c>
      <c r="C28" s="37" t="s">
        <v>102</v>
      </c>
      <c r="D28" s="37" t="s">
        <v>103</v>
      </c>
      <c r="E28" s="29" t="s">
        <v>24</v>
      </c>
      <c r="F28" s="29" t="s">
        <v>69</v>
      </c>
      <c r="G28" s="30" t="s">
        <v>20</v>
      </c>
      <c r="H28" s="27">
        <v>3168</v>
      </c>
      <c r="I28" s="40">
        <v>0</v>
      </c>
      <c r="J28" s="39">
        <f t="shared" si="1"/>
        <v>0</v>
      </c>
      <c r="K28" s="38" t="str">
        <f t="shared" si="0"/>
        <v>OK</v>
      </c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6" ht="45" x14ac:dyDescent="0.25">
      <c r="A29" s="35">
        <v>26</v>
      </c>
      <c r="B29" s="31" t="s">
        <v>72</v>
      </c>
      <c r="C29" s="31" t="s">
        <v>104</v>
      </c>
      <c r="D29" s="31" t="s">
        <v>105</v>
      </c>
      <c r="E29" s="31" t="s">
        <v>18</v>
      </c>
      <c r="F29" s="31" t="s">
        <v>23</v>
      </c>
      <c r="G29" s="32" t="s">
        <v>20</v>
      </c>
      <c r="H29" s="28">
        <v>15633.99</v>
      </c>
      <c r="I29" s="40">
        <v>0</v>
      </c>
      <c r="J29" s="39">
        <f t="shared" si="1"/>
        <v>0</v>
      </c>
      <c r="K29" s="38" t="str">
        <f t="shared" si="0"/>
        <v>OK</v>
      </c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6" x14ac:dyDescent="0.25">
      <c r="A30" s="41">
        <v>27</v>
      </c>
      <c r="B30" s="175" t="s">
        <v>131</v>
      </c>
      <c r="C30" s="176"/>
      <c r="D30" s="176"/>
      <c r="E30" s="176"/>
      <c r="F30" s="176"/>
      <c r="G30" s="176"/>
      <c r="H30" s="177"/>
      <c r="I30" s="40">
        <v>0</v>
      </c>
      <c r="J30" s="39">
        <f t="shared" si="1"/>
        <v>0</v>
      </c>
      <c r="K30" s="38" t="str">
        <f t="shared" si="0"/>
        <v>OK</v>
      </c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6" ht="45" x14ac:dyDescent="0.25">
      <c r="A31" s="36">
        <v>28</v>
      </c>
      <c r="B31" s="29" t="s">
        <v>72</v>
      </c>
      <c r="C31" s="37" t="s">
        <v>106</v>
      </c>
      <c r="D31" s="37" t="s">
        <v>107</v>
      </c>
      <c r="E31" s="29" t="s">
        <v>61</v>
      </c>
      <c r="F31" s="29" t="s">
        <v>108</v>
      </c>
      <c r="G31" s="30" t="s">
        <v>109</v>
      </c>
      <c r="H31" s="27">
        <v>513.05999999999995</v>
      </c>
      <c r="I31" s="40">
        <v>0</v>
      </c>
      <c r="J31" s="39">
        <f t="shared" si="1"/>
        <v>0</v>
      </c>
      <c r="K31" s="38" t="str">
        <f t="shared" si="0"/>
        <v>OK</v>
      </c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6" ht="45" x14ac:dyDescent="0.25">
      <c r="A32" s="35">
        <v>29</v>
      </c>
      <c r="B32" s="31" t="s">
        <v>110</v>
      </c>
      <c r="C32" s="31" t="s">
        <v>111</v>
      </c>
      <c r="D32" s="31" t="s">
        <v>112</v>
      </c>
      <c r="E32" s="31" t="s">
        <v>61</v>
      </c>
      <c r="F32" s="31" t="s">
        <v>113</v>
      </c>
      <c r="G32" s="32" t="s">
        <v>109</v>
      </c>
      <c r="H32" s="28">
        <v>54.25</v>
      </c>
      <c r="I32" s="40">
        <v>0</v>
      </c>
      <c r="J32" s="39">
        <f t="shared" si="1"/>
        <v>0</v>
      </c>
      <c r="K32" s="38" t="str">
        <f t="shared" si="0"/>
        <v>OK</v>
      </c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 ht="45" x14ac:dyDescent="0.25">
      <c r="A33" s="36">
        <v>30</v>
      </c>
      <c r="B33" s="29" t="s">
        <v>114</v>
      </c>
      <c r="C33" s="37" t="s">
        <v>115</v>
      </c>
      <c r="D33" s="37" t="s">
        <v>116</v>
      </c>
      <c r="E33" s="29" t="s">
        <v>61</v>
      </c>
      <c r="F33" s="29" t="s">
        <v>113</v>
      </c>
      <c r="G33" s="30" t="s">
        <v>109</v>
      </c>
      <c r="H33" s="27">
        <v>89.6</v>
      </c>
      <c r="I33" s="40">
        <v>0</v>
      </c>
      <c r="J33" s="39">
        <f t="shared" si="1"/>
        <v>0</v>
      </c>
      <c r="K33" s="38" t="str">
        <f t="shared" si="0"/>
        <v>OK</v>
      </c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 ht="45" x14ac:dyDescent="0.25">
      <c r="A34" s="35">
        <v>31</v>
      </c>
      <c r="B34" s="31" t="s">
        <v>117</v>
      </c>
      <c r="C34" s="31" t="s">
        <v>118</v>
      </c>
      <c r="D34" s="31" t="s">
        <v>119</v>
      </c>
      <c r="E34" s="31" t="s">
        <v>52</v>
      </c>
      <c r="F34" s="31" t="s">
        <v>120</v>
      </c>
      <c r="G34" s="32" t="s">
        <v>20</v>
      </c>
      <c r="H34" s="28">
        <v>6200</v>
      </c>
      <c r="I34" s="60">
        <v>7</v>
      </c>
      <c r="J34" s="39">
        <f t="shared" si="1"/>
        <v>0</v>
      </c>
      <c r="K34" s="38" t="str">
        <f t="shared" si="0"/>
        <v>OK</v>
      </c>
      <c r="L34" s="42"/>
      <c r="M34" s="42">
        <v>5</v>
      </c>
      <c r="N34" s="42"/>
      <c r="O34" s="42"/>
      <c r="P34" s="42"/>
      <c r="Q34" s="42"/>
      <c r="R34" s="42"/>
      <c r="S34" s="42"/>
      <c r="T34" s="42"/>
      <c r="U34" s="42"/>
      <c r="V34" s="42"/>
      <c r="W34" s="42">
        <v>2</v>
      </c>
      <c r="X34" s="42"/>
      <c r="Y34" s="42"/>
      <c r="Z34" s="42"/>
    </row>
    <row r="35" spans="1:26" ht="45" x14ac:dyDescent="0.25">
      <c r="A35" s="36">
        <v>32</v>
      </c>
      <c r="B35" s="29" t="s">
        <v>117</v>
      </c>
      <c r="C35" s="37" t="s">
        <v>121</v>
      </c>
      <c r="D35" s="37" t="s">
        <v>122</v>
      </c>
      <c r="E35" s="29" t="s">
        <v>52</v>
      </c>
      <c r="F35" s="29" t="s">
        <v>120</v>
      </c>
      <c r="G35" s="30" t="s">
        <v>20</v>
      </c>
      <c r="H35" s="27">
        <v>9000</v>
      </c>
      <c r="I35" s="60">
        <v>2</v>
      </c>
      <c r="J35" s="39">
        <f t="shared" si="1"/>
        <v>0</v>
      </c>
      <c r="K35" s="38" t="str">
        <f t="shared" si="0"/>
        <v>OK</v>
      </c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>
        <v>2</v>
      </c>
      <c r="X35" s="42"/>
      <c r="Y35" s="42"/>
      <c r="Z35" s="42"/>
    </row>
    <row r="36" spans="1:26" ht="45" x14ac:dyDescent="0.25">
      <c r="A36" s="35">
        <v>33</v>
      </c>
      <c r="B36" s="31" t="s">
        <v>123</v>
      </c>
      <c r="C36" s="31" t="s">
        <v>124</v>
      </c>
      <c r="D36" s="31" t="s">
        <v>125</v>
      </c>
      <c r="E36" s="31" t="s">
        <v>18</v>
      </c>
      <c r="F36" s="31" t="s">
        <v>23</v>
      </c>
      <c r="G36" s="32" t="s">
        <v>20</v>
      </c>
      <c r="H36" s="28">
        <v>19000</v>
      </c>
      <c r="I36" s="60">
        <v>11</v>
      </c>
      <c r="J36" s="39">
        <f t="shared" si="1"/>
        <v>0</v>
      </c>
      <c r="K36" s="38" t="str">
        <f t="shared" si="0"/>
        <v>OK</v>
      </c>
      <c r="L36" s="42"/>
      <c r="M36" s="42"/>
      <c r="N36" s="42">
        <v>3</v>
      </c>
      <c r="O36" s="42"/>
      <c r="P36" s="42"/>
      <c r="Q36" s="42"/>
      <c r="R36" s="42"/>
      <c r="S36" s="42"/>
      <c r="T36" s="42"/>
      <c r="U36" s="42"/>
      <c r="V36" s="42"/>
      <c r="W36" s="42"/>
      <c r="X36" s="42">
        <v>8</v>
      </c>
      <c r="Y36" s="42"/>
      <c r="Z36" s="42"/>
    </row>
    <row r="37" spans="1:26" ht="45" x14ac:dyDescent="0.25">
      <c r="A37" s="36">
        <v>34</v>
      </c>
      <c r="B37" s="29" t="s">
        <v>117</v>
      </c>
      <c r="C37" s="37" t="s">
        <v>126</v>
      </c>
      <c r="D37" s="37" t="s">
        <v>127</v>
      </c>
      <c r="E37" s="29" t="s">
        <v>18</v>
      </c>
      <c r="F37" s="29" t="s">
        <v>23</v>
      </c>
      <c r="G37" s="30" t="s">
        <v>20</v>
      </c>
      <c r="H37" s="27">
        <v>16500</v>
      </c>
      <c r="I37" s="60">
        <v>4</v>
      </c>
      <c r="J37" s="39">
        <f t="shared" si="1"/>
        <v>0</v>
      </c>
      <c r="K37" s="38" t="str">
        <f t="shared" si="0"/>
        <v>OK</v>
      </c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>
        <v>4</v>
      </c>
      <c r="X37" s="42"/>
      <c r="Y37" s="42"/>
      <c r="Z37" s="42"/>
    </row>
    <row r="38" spans="1:26" x14ac:dyDescent="0.25">
      <c r="A38" s="41">
        <v>35</v>
      </c>
      <c r="B38" s="175" t="s">
        <v>131</v>
      </c>
      <c r="C38" s="176"/>
      <c r="D38" s="176"/>
      <c r="E38" s="176"/>
      <c r="F38" s="176"/>
      <c r="G38" s="176"/>
      <c r="H38" s="177"/>
      <c r="I38" s="40">
        <v>0</v>
      </c>
      <c r="J38" s="39">
        <f t="shared" si="1"/>
        <v>0</v>
      </c>
      <c r="K38" s="38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 spans="1:26" ht="30" x14ac:dyDescent="0.25">
      <c r="A39" s="35">
        <v>36</v>
      </c>
      <c r="B39" s="31" t="s">
        <v>123</v>
      </c>
      <c r="C39" s="31" t="s">
        <v>128</v>
      </c>
      <c r="D39" s="31" t="s">
        <v>129</v>
      </c>
      <c r="E39" s="31" t="s">
        <v>18</v>
      </c>
      <c r="F39" s="31" t="s">
        <v>22</v>
      </c>
      <c r="G39" s="32" t="s">
        <v>20</v>
      </c>
      <c r="H39" s="28">
        <v>9350</v>
      </c>
      <c r="I39" s="40">
        <v>0</v>
      </c>
      <c r="J39" s="39">
        <f t="shared" si="1"/>
        <v>0</v>
      </c>
      <c r="K39" s="38" t="str">
        <f t="shared" si="0"/>
        <v>OK</v>
      </c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</row>
    <row r="40" spans="1:26" x14ac:dyDescent="0.25">
      <c r="I40" s="5">
        <f>SUM(I4:I39)</f>
        <v>59</v>
      </c>
      <c r="J40" s="5">
        <f>SUM(J4:J39)</f>
        <v>6</v>
      </c>
      <c r="L40" s="158">
        <f>SUMPRODUCT($H$4:$H$39,L4:L39)</f>
        <v>13200</v>
      </c>
      <c r="M40" s="158">
        <f t="shared" ref="M40:Z40" si="2">SUMPRODUCT($H$4:$H$39,M4:M39)</f>
        <v>31000</v>
      </c>
      <c r="N40" s="158">
        <f t="shared" si="2"/>
        <v>57000</v>
      </c>
      <c r="O40" s="158">
        <f t="shared" si="2"/>
        <v>6600</v>
      </c>
      <c r="P40" s="158">
        <f t="shared" si="2"/>
        <v>25832</v>
      </c>
      <c r="Q40" s="158">
        <f t="shared" si="2"/>
        <v>6600</v>
      </c>
      <c r="R40" s="158">
        <f t="shared" si="2"/>
        <v>2200</v>
      </c>
      <c r="S40" s="158">
        <f t="shared" si="2"/>
        <v>19374</v>
      </c>
      <c r="T40" s="158">
        <f t="shared" si="2"/>
        <v>58122</v>
      </c>
      <c r="U40" s="158">
        <f t="shared" si="2"/>
        <v>6600</v>
      </c>
      <c r="V40" s="158">
        <f t="shared" si="2"/>
        <v>4400</v>
      </c>
      <c r="W40" s="158">
        <f t="shared" si="2"/>
        <v>96400</v>
      </c>
      <c r="X40" s="158">
        <f t="shared" si="2"/>
        <v>152000</v>
      </c>
      <c r="Y40" s="158">
        <f t="shared" si="2"/>
        <v>6458</v>
      </c>
      <c r="Z40" s="158">
        <f t="shared" si="2"/>
        <v>6458</v>
      </c>
    </row>
  </sheetData>
  <mergeCells count="23">
    <mergeCell ref="Y1:Y2"/>
    <mergeCell ref="Z1:Z2"/>
    <mergeCell ref="B8:H8"/>
    <mergeCell ref="B12:H12"/>
    <mergeCell ref="B30:H30"/>
    <mergeCell ref="N1:N2"/>
    <mergeCell ref="A2:K2"/>
    <mergeCell ref="V1:V2"/>
    <mergeCell ref="W1:W2"/>
    <mergeCell ref="X1:X2"/>
    <mergeCell ref="B38:H38"/>
    <mergeCell ref="U1:U2"/>
    <mergeCell ref="O1:O2"/>
    <mergeCell ref="P1:P2"/>
    <mergeCell ref="Q1:Q2"/>
    <mergeCell ref="R1:R2"/>
    <mergeCell ref="S1:S2"/>
    <mergeCell ref="T1:T2"/>
    <mergeCell ref="A1:B1"/>
    <mergeCell ref="C1:H1"/>
    <mergeCell ref="I1:K1"/>
    <mergeCell ref="L1:L2"/>
    <mergeCell ref="M1:M2"/>
  </mergeCells>
  <conditionalFormatting sqref="L4:Z39">
    <cfRule type="cellIs" dxfId="37" priority="1" operator="greaterThan">
      <formula>0</formula>
    </cfRule>
    <cfRule type="cellIs" dxfId="36" priority="2" operator="greaterThan">
      <formula>0</formula>
    </cfRule>
    <cfRule type="cellIs" dxfId="35" priority="3" operator="greaterThan">
      <formula>1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0BB57-7986-4FCA-88DD-4F52C02587A2}">
  <sheetPr>
    <tabColor rgb="FFFFFF00"/>
  </sheetPr>
  <dimension ref="A1:Z40"/>
  <sheetViews>
    <sheetView topLeftCell="A28" zoomScale="80" zoomScaleNormal="80" workbookViewId="0">
      <selection activeCell="J39" sqref="J39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24.42578125" style="13" customWidth="1"/>
    <col min="4" max="4" width="25" style="13" customWidth="1"/>
    <col min="5" max="5" width="12.28515625" style="1" customWidth="1"/>
    <col min="6" max="7" width="14.85546875" style="1" customWidth="1"/>
    <col min="8" max="8" width="15.7109375" style="18" bestFit="1" customWidth="1"/>
    <col min="9" max="9" width="13.28515625" style="5" customWidth="1"/>
    <col min="10" max="10" width="13.28515625" style="14" customWidth="1"/>
    <col min="11" max="11" width="12.5703125" style="4" customWidth="1"/>
    <col min="12" max="12" width="15.42578125" style="2" customWidth="1"/>
    <col min="13" max="26" width="13.7109375" style="2" customWidth="1"/>
    <col min="27" max="16384" width="9.7109375" style="2"/>
  </cols>
  <sheetData>
    <row r="1" spans="1:26" ht="26.1" customHeight="1" x14ac:dyDescent="0.25">
      <c r="A1" s="181" t="s">
        <v>25</v>
      </c>
      <c r="B1" s="186"/>
      <c r="C1" s="181" t="s">
        <v>130</v>
      </c>
      <c r="D1" s="182"/>
      <c r="E1" s="182"/>
      <c r="F1" s="182"/>
      <c r="G1" s="182"/>
      <c r="H1" s="186"/>
      <c r="I1" s="181" t="s">
        <v>26</v>
      </c>
      <c r="J1" s="182"/>
      <c r="K1" s="186"/>
      <c r="L1" s="174" t="s">
        <v>313</v>
      </c>
      <c r="M1" s="172" t="s">
        <v>28</v>
      </c>
      <c r="N1" s="172" t="s">
        <v>28</v>
      </c>
      <c r="O1" s="172" t="s">
        <v>28</v>
      </c>
      <c r="P1" s="172" t="s">
        <v>28</v>
      </c>
      <c r="Q1" s="172" t="s">
        <v>28</v>
      </c>
      <c r="R1" s="172" t="s">
        <v>28</v>
      </c>
      <c r="S1" s="172" t="s">
        <v>28</v>
      </c>
      <c r="T1" s="172" t="s">
        <v>28</v>
      </c>
      <c r="U1" s="172" t="s">
        <v>28</v>
      </c>
      <c r="V1" s="172" t="s">
        <v>28</v>
      </c>
      <c r="W1" s="172" t="s">
        <v>28</v>
      </c>
      <c r="X1" s="172" t="s">
        <v>28</v>
      </c>
      <c r="Y1" s="172" t="s">
        <v>28</v>
      </c>
      <c r="Z1" s="172" t="s">
        <v>28</v>
      </c>
    </row>
    <row r="2" spans="1:26" ht="23.1" customHeight="1" x14ac:dyDescent="0.25">
      <c r="A2" s="173" t="s">
        <v>144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4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</row>
    <row r="3" spans="1:26" s="3" customFormat="1" ht="30" x14ac:dyDescent="0.2">
      <c r="A3" s="15" t="s">
        <v>3</v>
      </c>
      <c r="B3" s="15" t="s">
        <v>15</v>
      </c>
      <c r="C3" s="15" t="s">
        <v>12</v>
      </c>
      <c r="D3" s="15" t="s">
        <v>27</v>
      </c>
      <c r="E3" s="16" t="s">
        <v>13</v>
      </c>
      <c r="F3" s="16" t="s">
        <v>14</v>
      </c>
      <c r="G3" s="16" t="s">
        <v>19</v>
      </c>
      <c r="H3" s="17" t="s">
        <v>16</v>
      </c>
      <c r="I3" s="11" t="s">
        <v>4</v>
      </c>
      <c r="J3" s="12" t="s">
        <v>0</v>
      </c>
      <c r="K3" s="10" t="s">
        <v>2</v>
      </c>
      <c r="L3" s="76">
        <v>45357</v>
      </c>
      <c r="M3" s="24" t="s">
        <v>1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</row>
    <row r="4" spans="1:26" ht="45" x14ac:dyDescent="0.25">
      <c r="A4" s="34">
        <v>1</v>
      </c>
      <c r="B4" s="29" t="s">
        <v>29</v>
      </c>
      <c r="C4" s="29" t="s">
        <v>30</v>
      </c>
      <c r="D4" s="29" t="s">
        <v>31</v>
      </c>
      <c r="E4" s="29" t="s">
        <v>18</v>
      </c>
      <c r="F4" s="29" t="s">
        <v>32</v>
      </c>
      <c r="G4" s="30" t="s">
        <v>20</v>
      </c>
      <c r="H4" s="27">
        <v>4703</v>
      </c>
      <c r="I4" s="40">
        <v>20</v>
      </c>
      <c r="J4" s="39">
        <f>I4-(SUM(L4:Z4))</f>
        <v>20</v>
      </c>
      <c r="K4" s="38" t="str">
        <f t="shared" ref="K4:K39" si="0">IF(J4&lt;0,"ATENÇÃO","OK")</f>
        <v>OK</v>
      </c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26" ht="45" x14ac:dyDescent="0.25">
      <c r="A5" s="35">
        <v>2</v>
      </c>
      <c r="B5" s="31" t="s">
        <v>29</v>
      </c>
      <c r="C5" s="31" t="s">
        <v>33</v>
      </c>
      <c r="D5" s="31" t="s">
        <v>34</v>
      </c>
      <c r="E5" s="31" t="s">
        <v>18</v>
      </c>
      <c r="F5" s="31" t="s">
        <v>35</v>
      </c>
      <c r="G5" s="32" t="s">
        <v>20</v>
      </c>
      <c r="H5" s="28">
        <v>6458</v>
      </c>
      <c r="I5" s="40">
        <v>10</v>
      </c>
      <c r="J5" s="39">
        <f t="shared" ref="J5:J39" si="1">I5-(SUM(L5:Z5))</f>
        <v>10</v>
      </c>
      <c r="K5" s="38" t="str">
        <f t="shared" si="0"/>
        <v>OK</v>
      </c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</row>
    <row r="6" spans="1:26" ht="30" x14ac:dyDescent="0.25">
      <c r="A6" s="36">
        <v>3</v>
      </c>
      <c r="B6" s="29" t="s">
        <v>36</v>
      </c>
      <c r="C6" s="37" t="s">
        <v>37</v>
      </c>
      <c r="D6" s="37" t="s">
        <v>38</v>
      </c>
      <c r="E6" s="29" t="s">
        <v>18</v>
      </c>
      <c r="F6" s="29" t="s">
        <v>39</v>
      </c>
      <c r="G6" s="30" t="s">
        <v>20</v>
      </c>
      <c r="H6" s="27">
        <v>4295.3900000000003</v>
      </c>
      <c r="I6" s="40">
        <v>0</v>
      </c>
      <c r="J6" s="39">
        <f t="shared" si="1"/>
        <v>0</v>
      </c>
      <c r="K6" s="38" t="str">
        <f t="shared" si="0"/>
        <v>OK</v>
      </c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</row>
    <row r="7" spans="1:26" ht="30" x14ac:dyDescent="0.25">
      <c r="A7" s="35">
        <v>4</v>
      </c>
      <c r="B7" s="31" t="s">
        <v>40</v>
      </c>
      <c r="C7" s="31" t="s">
        <v>41</v>
      </c>
      <c r="D7" s="31" t="s">
        <v>42</v>
      </c>
      <c r="E7" s="31" t="s">
        <v>18</v>
      </c>
      <c r="F7" s="31" t="s">
        <v>43</v>
      </c>
      <c r="G7" s="32" t="s">
        <v>20</v>
      </c>
      <c r="H7" s="28">
        <v>6600</v>
      </c>
      <c r="I7" s="40">
        <v>5</v>
      </c>
      <c r="J7" s="39">
        <f>I7-(SUM(L7:Z7))+12</f>
        <v>0</v>
      </c>
      <c r="K7" s="38" t="str">
        <f t="shared" si="0"/>
        <v>OK</v>
      </c>
      <c r="L7" s="42">
        <v>17</v>
      </c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spans="1:26" x14ac:dyDescent="0.25">
      <c r="A8" s="41">
        <v>5</v>
      </c>
      <c r="B8" s="175" t="s">
        <v>131</v>
      </c>
      <c r="C8" s="176"/>
      <c r="D8" s="176"/>
      <c r="E8" s="176"/>
      <c r="F8" s="176"/>
      <c r="G8" s="176"/>
      <c r="H8" s="177"/>
      <c r="I8" s="40">
        <v>0</v>
      </c>
      <c r="J8" s="39">
        <f t="shared" si="1"/>
        <v>0</v>
      </c>
      <c r="K8" s="38" t="str">
        <f t="shared" si="0"/>
        <v>OK</v>
      </c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pans="1:26" ht="30" x14ac:dyDescent="0.25">
      <c r="A9" s="36">
        <v>6</v>
      </c>
      <c r="B9" s="29" t="s">
        <v>44</v>
      </c>
      <c r="C9" s="37" t="s">
        <v>45</v>
      </c>
      <c r="D9" s="37" t="s">
        <v>46</v>
      </c>
      <c r="E9" s="29" t="s">
        <v>47</v>
      </c>
      <c r="F9" s="29" t="s">
        <v>48</v>
      </c>
      <c r="G9" s="30" t="s">
        <v>20</v>
      </c>
      <c r="H9" s="27">
        <v>670</v>
      </c>
      <c r="I9" s="40">
        <v>0</v>
      </c>
      <c r="J9" s="39">
        <f t="shared" si="1"/>
        <v>0</v>
      </c>
      <c r="K9" s="38" t="str">
        <f t="shared" si="0"/>
        <v>OK</v>
      </c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1:26" ht="45" x14ac:dyDescent="0.25">
      <c r="A10" s="35">
        <v>7</v>
      </c>
      <c r="B10" s="31" t="s">
        <v>49</v>
      </c>
      <c r="C10" s="31" t="s">
        <v>50</v>
      </c>
      <c r="D10" s="31" t="s">
        <v>51</v>
      </c>
      <c r="E10" s="31" t="s">
        <v>52</v>
      </c>
      <c r="F10" s="31" t="s">
        <v>53</v>
      </c>
      <c r="G10" s="32" t="s">
        <v>20</v>
      </c>
      <c r="H10" s="28">
        <v>1100</v>
      </c>
      <c r="I10" s="40">
        <f>5-3</f>
        <v>2</v>
      </c>
      <c r="J10" s="39">
        <f t="shared" si="1"/>
        <v>2</v>
      </c>
      <c r="K10" s="38" t="str">
        <f t="shared" si="0"/>
        <v>OK</v>
      </c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1:26" ht="45" x14ac:dyDescent="0.25">
      <c r="A11" s="36">
        <v>8</v>
      </c>
      <c r="B11" s="29" t="s">
        <v>40</v>
      </c>
      <c r="C11" s="37" t="s">
        <v>54</v>
      </c>
      <c r="D11" s="37" t="s">
        <v>55</v>
      </c>
      <c r="E11" s="29" t="s">
        <v>56</v>
      </c>
      <c r="F11" s="29" t="s">
        <v>57</v>
      </c>
      <c r="G11" s="30" t="s">
        <v>20</v>
      </c>
      <c r="H11" s="27">
        <v>1200</v>
      </c>
      <c r="I11" s="40">
        <v>0</v>
      </c>
      <c r="J11" s="39">
        <f t="shared" si="1"/>
        <v>0</v>
      </c>
      <c r="K11" s="38" t="str">
        <f t="shared" si="0"/>
        <v>OK</v>
      </c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26" x14ac:dyDescent="0.25">
      <c r="A12" s="41">
        <v>9</v>
      </c>
      <c r="B12" s="175" t="s">
        <v>131</v>
      </c>
      <c r="C12" s="176"/>
      <c r="D12" s="176"/>
      <c r="E12" s="176"/>
      <c r="F12" s="176"/>
      <c r="G12" s="176"/>
      <c r="H12" s="177"/>
      <c r="I12" s="40">
        <v>0</v>
      </c>
      <c r="J12" s="39">
        <f t="shared" si="1"/>
        <v>0</v>
      </c>
      <c r="K12" s="38" t="str">
        <f t="shared" si="0"/>
        <v>OK</v>
      </c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60" x14ac:dyDescent="0.25">
      <c r="A13" s="35">
        <v>10</v>
      </c>
      <c r="B13" s="31" t="s">
        <v>58</v>
      </c>
      <c r="C13" s="31" t="s">
        <v>59</v>
      </c>
      <c r="D13" s="31" t="s">
        <v>60</v>
      </c>
      <c r="E13" s="31" t="s">
        <v>61</v>
      </c>
      <c r="F13" s="31" t="s">
        <v>62</v>
      </c>
      <c r="G13" s="32" t="s">
        <v>21</v>
      </c>
      <c r="H13" s="28">
        <v>4600</v>
      </c>
      <c r="I13" s="40">
        <v>0</v>
      </c>
      <c r="J13" s="39">
        <f t="shared" si="1"/>
        <v>0</v>
      </c>
      <c r="K13" s="38" t="str">
        <f t="shared" si="0"/>
        <v>OK</v>
      </c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30" x14ac:dyDescent="0.25">
      <c r="A14" s="36">
        <v>11</v>
      </c>
      <c r="B14" s="29" t="s">
        <v>63</v>
      </c>
      <c r="C14" s="37" t="s">
        <v>64</v>
      </c>
      <c r="D14" s="37" t="s">
        <v>65</v>
      </c>
      <c r="E14" s="29" t="s">
        <v>52</v>
      </c>
      <c r="F14" s="29" t="s">
        <v>53</v>
      </c>
      <c r="G14" s="30" t="s">
        <v>20</v>
      </c>
      <c r="H14" s="27">
        <v>2200</v>
      </c>
      <c r="I14" s="40">
        <v>0</v>
      </c>
      <c r="J14" s="39">
        <f t="shared" si="1"/>
        <v>0</v>
      </c>
      <c r="K14" s="38" t="str">
        <f t="shared" si="0"/>
        <v>OK</v>
      </c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6" ht="60" x14ac:dyDescent="0.25">
      <c r="A15" s="35">
        <v>12</v>
      </c>
      <c r="B15" s="31" t="s">
        <v>66</v>
      </c>
      <c r="C15" s="31" t="s">
        <v>67</v>
      </c>
      <c r="D15" s="31" t="s">
        <v>68</v>
      </c>
      <c r="E15" s="31" t="s">
        <v>24</v>
      </c>
      <c r="F15" s="31" t="s">
        <v>69</v>
      </c>
      <c r="G15" s="32" t="s">
        <v>20</v>
      </c>
      <c r="H15" s="28">
        <v>39000</v>
      </c>
      <c r="I15" s="40">
        <v>0</v>
      </c>
      <c r="J15" s="39">
        <f t="shared" si="1"/>
        <v>0</v>
      </c>
      <c r="K15" s="38" t="str">
        <f t="shared" si="0"/>
        <v>OK</v>
      </c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ht="60" x14ac:dyDescent="0.25">
      <c r="A16" s="36">
        <v>13</v>
      </c>
      <c r="B16" s="29" t="s">
        <v>66</v>
      </c>
      <c r="C16" s="37" t="s">
        <v>70</v>
      </c>
      <c r="D16" s="37" t="s">
        <v>71</v>
      </c>
      <c r="E16" s="29" t="s">
        <v>24</v>
      </c>
      <c r="F16" s="29" t="s">
        <v>69</v>
      </c>
      <c r="G16" s="30" t="s">
        <v>20</v>
      </c>
      <c r="H16" s="27">
        <v>48000</v>
      </c>
      <c r="I16" s="40">
        <v>0</v>
      </c>
      <c r="J16" s="39">
        <f t="shared" si="1"/>
        <v>0</v>
      </c>
      <c r="K16" s="38" t="str">
        <f t="shared" si="0"/>
        <v>OK</v>
      </c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spans="1:26" ht="45" x14ac:dyDescent="0.25">
      <c r="A17" s="35">
        <v>14</v>
      </c>
      <c r="B17" s="31" t="s">
        <v>72</v>
      </c>
      <c r="C17" s="31" t="s">
        <v>73</v>
      </c>
      <c r="D17" s="31" t="s">
        <v>74</v>
      </c>
      <c r="E17" s="31" t="s">
        <v>61</v>
      </c>
      <c r="F17" s="31" t="s">
        <v>62</v>
      </c>
      <c r="G17" s="32" t="s">
        <v>21</v>
      </c>
      <c r="H17" s="28">
        <v>3069</v>
      </c>
      <c r="I17" s="40">
        <v>0</v>
      </c>
      <c r="J17" s="39">
        <f t="shared" si="1"/>
        <v>0</v>
      </c>
      <c r="K17" s="38" t="str">
        <f t="shared" si="0"/>
        <v>OK</v>
      </c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ht="30" x14ac:dyDescent="0.25">
      <c r="A18" s="36">
        <v>15</v>
      </c>
      <c r="B18" s="29" t="s">
        <v>75</v>
      </c>
      <c r="C18" s="37" t="s">
        <v>76</v>
      </c>
      <c r="D18" s="37" t="s">
        <v>77</v>
      </c>
      <c r="E18" s="29" t="s">
        <v>18</v>
      </c>
      <c r="F18" s="29" t="s">
        <v>22</v>
      </c>
      <c r="G18" s="30" t="s">
        <v>20</v>
      </c>
      <c r="H18" s="27">
        <v>16500</v>
      </c>
      <c r="I18" s="40">
        <v>0</v>
      </c>
      <c r="J18" s="39">
        <f t="shared" si="1"/>
        <v>0</v>
      </c>
      <c r="K18" s="38" t="str">
        <f t="shared" si="0"/>
        <v>OK</v>
      </c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spans="1:26" ht="45" x14ac:dyDescent="0.25">
      <c r="A19" s="35">
        <v>16</v>
      </c>
      <c r="B19" s="31" t="s">
        <v>72</v>
      </c>
      <c r="C19" s="31" t="s">
        <v>78</v>
      </c>
      <c r="D19" s="31" t="s">
        <v>79</v>
      </c>
      <c r="E19" s="31" t="s">
        <v>18</v>
      </c>
      <c r="F19" s="31" t="s">
        <v>22</v>
      </c>
      <c r="G19" s="32" t="s">
        <v>20</v>
      </c>
      <c r="H19" s="28">
        <v>18503.099999999999</v>
      </c>
      <c r="I19" s="40">
        <v>0</v>
      </c>
      <c r="J19" s="39">
        <f t="shared" si="1"/>
        <v>0</v>
      </c>
      <c r="K19" s="38" t="str">
        <f t="shared" si="0"/>
        <v>OK</v>
      </c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spans="1:26" ht="45" x14ac:dyDescent="0.25">
      <c r="A20" s="36">
        <v>17</v>
      </c>
      <c r="B20" s="29" t="s">
        <v>80</v>
      </c>
      <c r="C20" s="37" t="s">
        <v>81</v>
      </c>
      <c r="D20" s="37" t="s">
        <v>82</v>
      </c>
      <c r="E20" s="29" t="s">
        <v>18</v>
      </c>
      <c r="F20" s="29" t="s">
        <v>22</v>
      </c>
      <c r="G20" s="30" t="s">
        <v>20</v>
      </c>
      <c r="H20" s="27">
        <v>35550</v>
      </c>
      <c r="I20" s="40">
        <v>0</v>
      </c>
      <c r="J20" s="39">
        <f t="shared" si="1"/>
        <v>0</v>
      </c>
      <c r="K20" s="38" t="str">
        <f t="shared" si="0"/>
        <v>OK</v>
      </c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spans="1:26" ht="60" x14ac:dyDescent="0.25">
      <c r="A21" s="35">
        <v>18</v>
      </c>
      <c r="B21" s="31" t="s">
        <v>58</v>
      </c>
      <c r="C21" s="31" t="s">
        <v>83</v>
      </c>
      <c r="D21" s="31" t="s">
        <v>84</v>
      </c>
      <c r="E21" s="31" t="s">
        <v>61</v>
      </c>
      <c r="F21" s="31" t="s">
        <v>85</v>
      </c>
      <c r="G21" s="32" t="s">
        <v>20</v>
      </c>
      <c r="H21" s="28">
        <v>5590</v>
      </c>
      <c r="I21" s="40">
        <v>0</v>
      </c>
      <c r="J21" s="39">
        <f t="shared" si="1"/>
        <v>0</v>
      </c>
      <c r="K21" s="38" t="str">
        <f t="shared" si="0"/>
        <v>OK</v>
      </c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spans="1:26" ht="60" x14ac:dyDescent="0.25">
      <c r="A22" s="36">
        <v>19</v>
      </c>
      <c r="B22" s="29" t="s">
        <v>58</v>
      </c>
      <c r="C22" s="37" t="s">
        <v>86</v>
      </c>
      <c r="D22" s="37" t="s">
        <v>87</v>
      </c>
      <c r="E22" s="29" t="s">
        <v>24</v>
      </c>
      <c r="F22" s="29" t="s">
        <v>88</v>
      </c>
      <c r="G22" s="30" t="s">
        <v>20</v>
      </c>
      <c r="H22" s="27">
        <v>18980</v>
      </c>
      <c r="I22" s="40">
        <v>0</v>
      </c>
      <c r="J22" s="39">
        <f t="shared" si="1"/>
        <v>0</v>
      </c>
      <c r="K22" s="38" t="str">
        <f t="shared" si="0"/>
        <v>OK</v>
      </c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spans="1:26" ht="45" x14ac:dyDescent="0.25">
      <c r="A23" s="35">
        <v>20</v>
      </c>
      <c r="B23" s="31" t="s">
        <v>72</v>
      </c>
      <c r="C23" s="31" t="s">
        <v>89</v>
      </c>
      <c r="D23" s="31" t="s">
        <v>90</v>
      </c>
      <c r="E23" s="31" t="s">
        <v>24</v>
      </c>
      <c r="F23" s="31" t="s">
        <v>91</v>
      </c>
      <c r="G23" s="32" t="s">
        <v>20</v>
      </c>
      <c r="H23" s="28">
        <v>7959</v>
      </c>
      <c r="I23" s="40">
        <v>0</v>
      </c>
      <c r="J23" s="39">
        <f t="shared" si="1"/>
        <v>0</v>
      </c>
      <c r="K23" s="38" t="str">
        <f t="shared" si="0"/>
        <v>OK</v>
      </c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spans="1:26" ht="45" x14ac:dyDescent="0.25">
      <c r="A24" s="36">
        <v>21</v>
      </c>
      <c r="B24" s="29" t="s">
        <v>72</v>
      </c>
      <c r="C24" s="37" t="s">
        <v>92</v>
      </c>
      <c r="D24" s="37" t="s">
        <v>93</v>
      </c>
      <c r="E24" s="29" t="s">
        <v>18</v>
      </c>
      <c r="F24" s="29" t="s">
        <v>23</v>
      </c>
      <c r="G24" s="30" t="s">
        <v>20</v>
      </c>
      <c r="H24" s="27">
        <v>10499.99</v>
      </c>
      <c r="I24" s="40">
        <v>0</v>
      </c>
      <c r="J24" s="39">
        <f t="shared" si="1"/>
        <v>0</v>
      </c>
      <c r="K24" s="38" t="str">
        <f t="shared" si="0"/>
        <v>OK</v>
      </c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spans="1:26" ht="45" x14ac:dyDescent="0.25">
      <c r="A25" s="35">
        <v>22</v>
      </c>
      <c r="B25" s="31" t="s">
        <v>72</v>
      </c>
      <c r="C25" s="31" t="s">
        <v>94</v>
      </c>
      <c r="D25" s="31" t="s">
        <v>95</v>
      </c>
      <c r="E25" s="31" t="s">
        <v>61</v>
      </c>
      <c r="F25" s="31" t="s">
        <v>62</v>
      </c>
      <c r="G25" s="32" t="s">
        <v>21</v>
      </c>
      <c r="H25" s="28">
        <v>289.08</v>
      </c>
      <c r="I25" s="40">
        <v>0</v>
      </c>
      <c r="J25" s="39">
        <f t="shared" si="1"/>
        <v>0</v>
      </c>
      <c r="K25" s="38" t="str">
        <f t="shared" si="0"/>
        <v>OK</v>
      </c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 spans="1:26" ht="30" x14ac:dyDescent="0.25">
      <c r="A26" s="36">
        <v>23</v>
      </c>
      <c r="B26" s="29" t="s">
        <v>75</v>
      </c>
      <c r="C26" s="37" t="s">
        <v>96</v>
      </c>
      <c r="D26" s="37" t="s">
        <v>97</v>
      </c>
      <c r="E26" s="29" t="s">
        <v>61</v>
      </c>
      <c r="F26" s="29" t="s">
        <v>98</v>
      </c>
      <c r="G26" s="30" t="s">
        <v>20</v>
      </c>
      <c r="H26" s="27">
        <v>3940</v>
      </c>
      <c r="I26" s="40">
        <v>0</v>
      </c>
      <c r="J26" s="39">
        <f t="shared" si="1"/>
        <v>0</v>
      </c>
      <c r="K26" s="38" t="str">
        <f t="shared" si="0"/>
        <v>OK</v>
      </c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1:26" ht="45" x14ac:dyDescent="0.25">
      <c r="A27" s="35">
        <v>24</v>
      </c>
      <c r="B27" s="31" t="s">
        <v>99</v>
      </c>
      <c r="C27" s="31" t="s">
        <v>100</v>
      </c>
      <c r="D27" s="31" t="s">
        <v>101</v>
      </c>
      <c r="E27" s="31" t="s">
        <v>24</v>
      </c>
      <c r="F27" s="31" t="s">
        <v>69</v>
      </c>
      <c r="G27" s="32" t="s">
        <v>20</v>
      </c>
      <c r="H27" s="28">
        <v>2900</v>
      </c>
      <c r="I27" s="40">
        <v>0</v>
      </c>
      <c r="J27" s="39">
        <f t="shared" si="1"/>
        <v>0</v>
      </c>
      <c r="K27" s="38" t="str">
        <f t="shared" si="0"/>
        <v>OK</v>
      </c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6" ht="45" x14ac:dyDescent="0.25">
      <c r="A28" s="36">
        <v>25</v>
      </c>
      <c r="B28" s="29" t="s">
        <v>72</v>
      </c>
      <c r="C28" s="37" t="s">
        <v>102</v>
      </c>
      <c r="D28" s="37" t="s">
        <v>103</v>
      </c>
      <c r="E28" s="29" t="s">
        <v>24</v>
      </c>
      <c r="F28" s="29" t="s">
        <v>69</v>
      </c>
      <c r="G28" s="30" t="s">
        <v>20</v>
      </c>
      <c r="H28" s="27">
        <v>3168</v>
      </c>
      <c r="I28" s="40">
        <v>0</v>
      </c>
      <c r="J28" s="39">
        <f t="shared" si="1"/>
        <v>0</v>
      </c>
      <c r="K28" s="38" t="str">
        <f t="shared" si="0"/>
        <v>OK</v>
      </c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6" ht="45" x14ac:dyDescent="0.25">
      <c r="A29" s="35">
        <v>26</v>
      </c>
      <c r="B29" s="31" t="s">
        <v>72</v>
      </c>
      <c r="C29" s="31" t="s">
        <v>104</v>
      </c>
      <c r="D29" s="31" t="s">
        <v>105</v>
      </c>
      <c r="E29" s="31" t="s">
        <v>18</v>
      </c>
      <c r="F29" s="31" t="s">
        <v>23</v>
      </c>
      <c r="G29" s="32" t="s">
        <v>20</v>
      </c>
      <c r="H29" s="28">
        <v>15633.99</v>
      </c>
      <c r="I29" s="40">
        <v>0</v>
      </c>
      <c r="J29" s="39">
        <f t="shared" si="1"/>
        <v>0</v>
      </c>
      <c r="K29" s="38" t="str">
        <f t="shared" si="0"/>
        <v>OK</v>
      </c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6" x14ac:dyDescent="0.25">
      <c r="A30" s="41">
        <v>27</v>
      </c>
      <c r="B30" s="175" t="s">
        <v>131</v>
      </c>
      <c r="C30" s="176"/>
      <c r="D30" s="176"/>
      <c r="E30" s="176"/>
      <c r="F30" s="176"/>
      <c r="G30" s="176"/>
      <c r="H30" s="177"/>
      <c r="I30" s="40">
        <v>0</v>
      </c>
      <c r="J30" s="39">
        <f t="shared" si="1"/>
        <v>0</v>
      </c>
      <c r="K30" s="38" t="str">
        <f t="shared" si="0"/>
        <v>OK</v>
      </c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6" ht="45" x14ac:dyDescent="0.25">
      <c r="A31" s="36">
        <v>28</v>
      </c>
      <c r="B31" s="29" t="s">
        <v>72</v>
      </c>
      <c r="C31" s="37" t="s">
        <v>106</v>
      </c>
      <c r="D31" s="37" t="s">
        <v>107</v>
      </c>
      <c r="E31" s="29" t="s">
        <v>61</v>
      </c>
      <c r="F31" s="29" t="s">
        <v>108</v>
      </c>
      <c r="G31" s="30" t="s">
        <v>109</v>
      </c>
      <c r="H31" s="27">
        <v>513.05999999999995</v>
      </c>
      <c r="I31" s="40">
        <v>0</v>
      </c>
      <c r="J31" s="39">
        <f t="shared" si="1"/>
        <v>0</v>
      </c>
      <c r="K31" s="38" t="str">
        <f t="shared" si="0"/>
        <v>OK</v>
      </c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6" ht="45" x14ac:dyDescent="0.25">
      <c r="A32" s="35">
        <v>29</v>
      </c>
      <c r="B32" s="31" t="s">
        <v>110</v>
      </c>
      <c r="C32" s="31" t="s">
        <v>111</v>
      </c>
      <c r="D32" s="31" t="s">
        <v>112</v>
      </c>
      <c r="E32" s="31" t="s">
        <v>61</v>
      </c>
      <c r="F32" s="31" t="s">
        <v>113</v>
      </c>
      <c r="G32" s="32" t="s">
        <v>109</v>
      </c>
      <c r="H32" s="28">
        <v>54.25</v>
      </c>
      <c r="I32" s="40">
        <v>0</v>
      </c>
      <c r="J32" s="39">
        <f t="shared" si="1"/>
        <v>0</v>
      </c>
      <c r="K32" s="38" t="str">
        <f t="shared" si="0"/>
        <v>OK</v>
      </c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 ht="45" x14ac:dyDescent="0.25">
      <c r="A33" s="36">
        <v>30</v>
      </c>
      <c r="B33" s="29" t="s">
        <v>114</v>
      </c>
      <c r="C33" s="37" t="s">
        <v>115</v>
      </c>
      <c r="D33" s="37" t="s">
        <v>116</v>
      </c>
      <c r="E33" s="29" t="s">
        <v>61</v>
      </c>
      <c r="F33" s="29" t="s">
        <v>113</v>
      </c>
      <c r="G33" s="30" t="s">
        <v>109</v>
      </c>
      <c r="H33" s="27">
        <v>89.6</v>
      </c>
      <c r="I33" s="40">
        <v>0</v>
      </c>
      <c r="J33" s="39">
        <f t="shared" si="1"/>
        <v>0</v>
      </c>
      <c r="K33" s="38" t="str">
        <f t="shared" si="0"/>
        <v>OK</v>
      </c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 ht="45" x14ac:dyDescent="0.25">
      <c r="A34" s="35">
        <v>31</v>
      </c>
      <c r="B34" s="31" t="s">
        <v>117</v>
      </c>
      <c r="C34" s="31" t="s">
        <v>118</v>
      </c>
      <c r="D34" s="31" t="s">
        <v>119</v>
      </c>
      <c r="E34" s="31" t="s">
        <v>52</v>
      </c>
      <c r="F34" s="31" t="s">
        <v>120</v>
      </c>
      <c r="G34" s="32" t="s">
        <v>20</v>
      </c>
      <c r="H34" s="28">
        <v>6200</v>
      </c>
      <c r="I34" s="40">
        <v>0</v>
      </c>
      <c r="J34" s="39">
        <f t="shared" si="1"/>
        <v>0</v>
      </c>
      <c r="K34" s="38" t="str">
        <f t="shared" si="0"/>
        <v>OK</v>
      </c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 ht="45" x14ac:dyDescent="0.25">
      <c r="A35" s="36">
        <v>32</v>
      </c>
      <c r="B35" s="29" t="s">
        <v>117</v>
      </c>
      <c r="C35" s="37" t="s">
        <v>121</v>
      </c>
      <c r="D35" s="37" t="s">
        <v>122</v>
      </c>
      <c r="E35" s="29" t="s">
        <v>52</v>
      </c>
      <c r="F35" s="29" t="s">
        <v>120</v>
      </c>
      <c r="G35" s="30" t="s">
        <v>20</v>
      </c>
      <c r="H35" s="27">
        <v>9000</v>
      </c>
      <c r="I35" s="40">
        <v>0</v>
      </c>
      <c r="J35" s="39">
        <f t="shared" si="1"/>
        <v>0</v>
      </c>
      <c r="K35" s="38" t="str">
        <f t="shared" si="0"/>
        <v>OK</v>
      </c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 ht="45" x14ac:dyDescent="0.25">
      <c r="A36" s="35">
        <v>33</v>
      </c>
      <c r="B36" s="31" t="s">
        <v>123</v>
      </c>
      <c r="C36" s="31" t="s">
        <v>124</v>
      </c>
      <c r="D36" s="31" t="s">
        <v>125</v>
      </c>
      <c r="E36" s="31" t="s">
        <v>18</v>
      </c>
      <c r="F36" s="31" t="s">
        <v>23</v>
      </c>
      <c r="G36" s="32" t="s">
        <v>20</v>
      </c>
      <c r="H36" s="28">
        <v>19000</v>
      </c>
      <c r="I36" s="40">
        <v>0</v>
      </c>
      <c r="J36" s="39">
        <f t="shared" si="1"/>
        <v>0</v>
      </c>
      <c r="K36" s="38" t="str">
        <f t="shared" si="0"/>
        <v>OK</v>
      </c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 ht="45" x14ac:dyDescent="0.25">
      <c r="A37" s="36">
        <v>34</v>
      </c>
      <c r="B37" s="29" t="s">
        <v>117</v>
      </c>
      <c r="C37" s="37" t="s">
        <v>126</v>
      </c>
      <c r="D37" s="37" t="s">
        <v>127</v>
      </c>
      <c r="E37" s="29" t="s">
        <v>18</v>
      </c>
      <c r="F37" s="29" t="s">
        <v>23</v>
      </c>
      <c r="G37" s="30" t="s">
        <v>20</v>
      </c>
      <c r="H37" s="27">
        <v>16500</v>
      </c>
      <c r="I37" s="40">
        <v>0</v>
      </c>
      <c r="J37" s="39">
        <f t="shared" si="1"/>
        <v>0</v>
      </c>
      <c r="K37" s="38" t="str">
        <f t="shared" si="0"/>
        <v>OK</v>
      </c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 spans="1:26" x14ac:dyDescent="0.25">
      <c r="A38" s="41">
        <v>35</v>
      </c>
      <c r="B38" s="175" t="s">
        <v>131</v>
      </c>
      <c r="C38" s="176"/>
      <c r="D38" s="176"/>
      <c r="E38" s="176"/>
      <c r="F38" s="176"/>
      <c r="G38" s="176"/>
      <c r="H38" s="177"/>
      <c r="I38" s="40">
        <v>0</v>
      </c>
      <c r="J38" s="39">
        <f t="shared" si="1"/>
        <v>0</v>
      </c>
      <c r="K38" s="38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 spans="1:26" ht="30" x14ac:dyDescent="0.25">
      <c r="A39" s="35">
        <v>36</v>
      </c>
      <c r="B39" s="31" t="s">
        <v>123</v>
      </c>
      <c r="C39" s="31" t="s">
        <v>128</v>
      </c>
      <c r="D39" s="31" t="s">
        <v>129</v>
      </c>
      <c r="E39" s="31" t="s">
        <v>18</v>
      </c>
      <c r="F39" s="31" t="s">
        <v>22</v>
      </c>
      <c r="G39" s="32" t="s">
        <v>20</v>
      </c>
      <c r="H39" s="28">
        <v>9350</v>
      </c>
      <c r="I39" s="40">
        <v>0</v>
      </c>
      <c r="J39" s="39">
        <f t="shared" si="1"/>
        <v>0</v>
      </c>
      <c r="K39" s="38" t="str">
        <f t="shared" si="0"/>
        <v>OK</v>
      </c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</row>
    <row r="40" spans="1:26" x14ac:dyDescent="0.25">
      <c r="I40" s="5">
        <f>SUM(I4:I39)</f>
        <v>37</v>
      </c>
      <c r="J40" s="5">
        <f>SUM(J4:J39)</f>
        <v>32</v>
      </c>
      <c r="L40" s="158">
        <f>SUMPRODUCT($H$4:$H$39,L4:L39)</f>
        <v>112200</v>
      </c>
      <c r="M40" s="33">
        <f t="shared" ref="M40:Z40" si="2">SUMPRODUCT($H$4:$H$39,M4:M39)</f>
        <v>0</v>
      </c>
      <c r="N40" s="33">
        <f t="shared" si="2"/>
        <v>0</v>
      </c>
      <c r="O40" s="33">
        <f t="shared" si="2"/>
        <v>0</v>
      </c>
      <c r="P40" s="33">
        <f t="shared" si="2"/>
        <v>0</v>
      </c>
      <c r="Q40" s="33">
        <f t="shared" si="2"/>
        <v>0</v>
      </c>
      <c r="R40" s="33">
        <f t="shared" si="2"/>
        <v>0</v>
      </c>
      <c r="S40" s="33">
        <f t="shared" si="2"/>
        <v>0</v>
      </c>
      <c r="T40" s="33">
        <f t="shared" si="2"/>
        <v>0</v>
      </c>
      <c r="U40" s="33">
        <f t="shared" si="2"/>
        <v>0</v>
      </c>
      <c r="V40" s="33">
        <f t="shared" si="2"/>
        <v>0</v>
      </c>
      <c r="W40" s="33">
        <f t="shared" si="2"/>
        <v>0</v>
      </c>
      <c r="X40" s="33">
        <f t="shared" si="2"/>
        <v>0</v>
      </c>
      <c r="Y40" s="33">
        <f t="shared" si="2"/>
        <v>0</v>
      </c>
      <c r="Z40" s="33">
        <f t="shared" si="2"/>
        <v>0</v>
      </c>
    </row>
  </sheetData>
  <mergeCells count="23">
    <mergeCell ref="Y1:Y2"/>
    <mergeCell ref="Z1:Z2"/>
    <mergeCell ref="B8:H8"/>
    <mergeCell ref="B12:H12"/>
    <mergeCell ref="B30:H30"/>
    <mergeCell ref="N1:N2"/>
    <mergeCell ref="A2:K2"/>
    <mergeCell ref="V1:V2"/>
    <mergeCell ref="W1:W2"/>
    <mergeCell ref="X1:X2"/>
    <mergeCell ref="B38:H38"/>
    <mergeCell ref="U1:U2"/>
    <mergeCell ref="O1:O2"/>
    <mergeCell ref="P1:P2"/>
    <mergeCell ref="Q1:Q2"/>
    <mergeCell ref="R1:R2"/>
    <mergeCell ref="S1:S2"/>
    <mergeCell ref="T1:T2"/>
    <mergeCell ref="A1:B1"/>
    <mergeCell ref="C1:H1"/>
    <mergeCell ref="I1:K1"/>
    <mergeCell ref="L1:L2"/>
    <mergeCell ref="M1:M2"/>
  </mergeCells>
  <conditionalFormatting sqref="M4:Z39">
    <cfRule type="cellIs" dxfId="34" priority="4" operator="greaterThan">
      <formula>0</formula>
    </cfRule>
    <cfRule type="cellIs" dxfId="33" priority="5" operator="greaterThan">
      <formula>0</formula>
    </cfRule>
    <cfRule type="cellIs" dxfId="32" priority="6" operator="greaterThan">
      <formula>1</formula>
    </cfRule>
  </conditionalFormatting>
  <conditionalFormatting sqref="L4:L39">
    <cfRule type="cellIs" dxfId="31" priority="1" operator="greaterThan">
      <formula>0</formula>
    </cfRule>
    <cfRule type="cellIs" dxfId="30" priority="2" operator="greaterThan">
      <formula>0</formula>
    </cfRule>
    <cfRule type="cellIs" dxfId="29" priority="3" operator="greaterThan">
      <formula>1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</sheetPr>
  <dimension ref="A1:AP132"/>
  <sheetViews>
    <sheetView tabSelected="1" topLeftCell="A29" zoomScale="80" zoomScaleNormal="80" workbookViewId="0">
      <selection activeCell="L48" sqref="L48"/>
    </sheetView>
  </sheetViews>
  <sheetFormatPr defaultColWidth="9.7109375" defaultRowHeight="15" x14ac:dyDescent="0.25"/>
  <cols>
    <col min="1" max="1" width="11.85546875" style="1" customWidth="1"/>
    <col min="2" max="2" width="18" style="2" customWidth="1"/>
    <col min="3" max="3" width="20.7109375" style="2" customWidth="1"/>
    <col min="4" max="4" width="14.28515625" style="1" customWidth="1"/>
    <col min="5" max="5" width="12.7109375" style="1" customWidth="1"/>
    <col min="6" max="6" width="10.85546875" style="1" customWidth="1"/>
    <col min="7" max="7" width="12.85546875" style="1" customWidth="1"/>
    <col min="8" max="8" width="14.42578125" style="1" customWidth="1"/>
    <col min="9" max="10" width="14" style="1" customWidth="1"/>
    <col min="11" max="11" width="12.7109375" style="1" customWidth="1"/>
    <col min="12" max="12" width="10.42578125" style="14" customWidth="1"/>
    <col min="13" max="13" width="17.7109375" style="4" customWidth="1"/>
    <col min="14" max="14" width="18" style="23" customWidth="1"/>
    <col min="15" max="15" width="13.42578125" style="1" customWidth="1"/>
    <col min="16" max="16" width="10.85546875" style="1" customWidth="1"/>
    <col min="17" max="17" width="14.5703125" style="1" customWidth="1"/>
    <col min="18" max="18" width="16.85546875" style="2" customWidth="1"/>
    <col min="19" max="19" width="13.42578125" style="1" customWidth="1"/>
    <col min="20" max="20" width="11.5703125" style="1" customWidth="1"/>
    <col min="21" max="21" width="14.5703125" style="1" customWidth="1"/>
    <col min="22" max="22" width="16.85546875" style="2" customWidth="1"/>
    <col min="23" max="23" width="13.42578125" style="1" customWidth="1"/>
    <col min="24" max="24" width="11.5703125" style="1" customWidth="1"/>
    <col min="25" max="25" width="14.5703125" style="1" customWidth="1"/>
    <col min="26" max="26" width="16.85546875" style="2" customWidth="1"/>
    <col min="27" max="27" width="13.42578125" style="1" customWidth="1"/>
    <col min="28" max="28" width="11.5703125" style="1" customWidth="1"/>
    <col min="29" max="29" width="14.5703125" style="1" customWidth="1"/>
    <col min="30" max="30" width="16.85546875" style="2" customWidth="1"/>
    <col min="31" max="31" width="13.42578125" style="1" customWidth="1"/>
    <col min="32" max="32" width="11.5703125" style="1" customWidth="1"/>
    <col min="33" max="33" width="14.5703125" style="1" customWidth="1"/>
    <col min="34" max="34" width="16.85546875" style="2" customWidth="1"/>
    <col min="35" max="35" width="13.42578125" style="1" customWidth="1"/>
    <col min="36" max="36" width="11.5703125" style="1" customWidth="1"/>
    <col min="37" max="37" width="14.5703125" style="1" customWidth="1"/>
    <col min="38" max="38" width="16.85546875" style="2" customWidth="1"/>
    <col min="39" max="39" width="13.42578125" style="1" customWidth="1"/>
    <col min="40" max="40" width="11.5703125" style="1" customWidth="1"/>
    <col min="41" max="41" width="14.5703125" style="1" customWidth="1"/>
    <col min="42" max="42" width="16.85546875" style="2" bestFit="1" customWidth="1"/>
    <col min="43" max="16384" width="9.7109375" style="2"/>
  </cols>
  <sheetData>
    <row r="1" spans="1:42" ht="33" customHeight="1" x14ac:dyDescent="0.25">
      <c r="A1" s="190" t="s">
        <v>25</v>
      </c>
      <c r="B1" s="192"/>
      <c r="C1" s="190" t="s">
        <v>130</v>
      </c>
      <c r="D1" s="191"/>
      <c r="E1" s="191"/>
      <c r="F1" s="192"/>
      <c r="G1" s="190" t="s">
        <v>26</v>
      </c>
      <c r="H1" s="191"/>
      <c r="I1" s="192"/>
      <c r="J1" s="137"/>
      <c r="K1" s="193"/>
      <c r="L1" s="194"/>
      <c r="M1" s="194"/>
      <c r="N1" s="194"/>
      <c r="O1" s="201" t="s">
        <v>165</v>
      </c>
      <c r="P1" s="202"/>
      <c r="Q1" s="202"/>
      <c r="R1" s="202"/>
      <c r="S1" s="209" t="s">
        <v>165</v>
      </c>
      <c r="T1" s="210"/>
      <c r="U1" s="210"/>
      <c r="V1" s="210"/>
      <c r="W1" s="207" t="s">
        <v>165</v>
      </c>
      <c r="X1" s="208"/>
      <c r="Y1" s="208"/>
      <c r="Z1" s="208"/>
      <c r="AA1" s="205" t="s">
        <v>199</v>
      </c>
      <c r="AB1" s="206"/>
      <c r="AC1" s="206"/>
      <c r="AD1" s="206"/>
      <c r="AE1" s="205" t="s">
        <v>200</v>
      </c>
      <c r="AF1" s="206"/>
      <c r="AG1" s="206"/>
      <c r="AH1" s="206"/>
      <c r="AI1" s="203" t="s">
        <v>207</v>
      </c>
      <c r="AJ1" s="204"/>
      <c r="AK1" s="204"/>
      <c r="AL1" s="204"/>
      <c r="AM1" s="203" t="s">
        <v>207</v>
      </c>
      <c r="AN1" s="204"/>
      <c r="AO1" s="204"/>
      <c r="AP1" s="204"/>
    </row>
    <row r="2" spans="1:42" ht="60" x14ac:dyDescent="0.25">
      <c r="A2" s="15" t="s">
        <v>3</v>
      </c>
      <c r="B2" s="15" t="s">
        <v>15</v>
      </c>
      <c r="C2" s="15" t="s">
        <v>12</v>
      </c>
      <c r="D2" s="15" t="s">
        <v>27</v>
      </c>
      <c r="E2" s="16" t="s">
        <v>13</v>
      </c>
      <c r="F2" s="16" t="s">
        <v>14</v>
      </c>
      <c r="G2" s="16" t="s">
        <v>19</v>
      </c>
      <c r="H2" s="17" t="s">
        <v>16</v>
      </c>
      <c r="I2" s="53" t="s">
        <v>4</v>
      </c>
      <c r="J2" s="53" t="s">
        <v>214</v>
      </c>
      <c r="K2" s="19" t="s">
        <v>5</v>
      </c>
      <c r="L2" s="43" t="s">
        <v>6</v>
      </c>
      <c r="M2" s="20" t="s">
        <v>7</v>
      </c>
      <c r="N2" s="25" t="s">
        <v>8</v>
      </c>
      <c r="O2" s="53" t="s">
        <v>168</v>
      </c>
      <c r="P2" s="53" t="s">
        <v>160</v>
      </c>
      <c r="Q2" s="53" t="s">
        <v>161</v>
      </c>
      <c r="R2" s="53" t="s">
        <v>166</v>
      </c>
      <c r="S2" s="53" t="s">
        <v>174</v>
      </c>
      <c r="T2" s="53" t="s">
        <v>175</v>
      </c>
      <c r="U2" s="53" t="s">
        <v>176</v>
      </c>
      <c r="V2" s="53" t="s">
        <v>166</v>
      </c>
      <c r="W2" s="53" t="s">
        <v>179</v>
      </c>
      <c r="X2" s="53" t="s">
        <v>180</v>
      </c>
      <c r="Y2" s="53" t="s">
        <v>181</v>
      </c>
      <c r="Z2" s="53" t="s">
        <v>166</v>
      </c>
      <c r="AA2" s="53" t="s">
        <v>196</v>
      </c>
      <c r="AB2" s="53" t="s">
        <v>197</v>
      </c>
      <c r="AC2" s="53" t="s">
        <v>198</v>
      </c>
      <c r="AD2" s="53" t="s">
        <v>166</v>
      </c>
      <c r="AE2" s="53" t="s">
        <v>201</v>
      </c>
      <c r="AF2" s="53" t="s">
        <v>202</v>
      </c>
      <c r="AG2" s="53" t="s">
        <v>203</v>
      </c>
      <c r="AH2" s="53" t="s">
        <v>166</v>
      </c>
      <c r="AI2" s="53" t="s">
        <v>208</v>
      </c>
      <c r="AJ2" s="53" t="s">
        <v>210</v>
      </c>
      <c r="AK2" s="53" t="s">
        <v>211</v>
      </c>
      <c r="AL2" s="53" t="s">
        <v>166</v>
      </c>
      <c r="AM2" s="53" t="s">
        <v>209</v>
      </c>
      <c r="AN2" s="53" t="s">
        <v>212</v>
      </c>
      <c r="AO2" s="53" t="s">
        <v>213</v>
      </c>
      <c r="AP2" s="53" t="s">
        <v>166</v>
      </c>
    </row>
    <row r="3" spans="1:42" s="6" customFormat="1" ht="75" x14ac:dyDescent="0.25">
      <c r="A3" s="34">
        <v>1</v>
      </c>
      <c r="B3" s="29" t="s">
        <v>29</v>
      </c>
      <c r="C3" s="29" t="s">
        <v>30</v>
      </c>
      <c r="D3" s="29" t="s">
        <v>31</v>
      </c>
      <c r="E3" s="29" t="s">
        <v>18</v>
      </c>
      <c r="F3" s="29" t="s">
        <v>32</v>
      </c>
      <c r="G3" s="30" t="s">
        <v>20</v>
      </c>
      <c r="H3" s="27">
        <v>4703</v>
      </c>
      <c r="I3" s="90">
        <f>SUM(REITORIA!I4+ESAG!I4+CEAD!I4+CEART!I4+FAED!I4+CEFID!I4+CCT!I4+CAV!I4+CEAVI!I4+CEPLAN!I4+CEO!I4+CESFI!I4+CERES!I4+CESMO!I4)</f>
        <v>204</v>
      </c>
      <c r="J3" s="150">
        <f>I3*0.25</f>
        <v>51</v>
      </c>
      <c r="K3" s="8">
        <f>SUM(REITORIA!I4-REITORIA!J4+ESAG!I4-ESAG!J4+CEAD!I4-CEAD!J4+CEART!I4-CEART!J4+FAED!I4-FAED!J4+CEFID!I4-CEFID!J4+CCT!I4-CCT!J4+CAV!I4-CAV!J4+CEAVI!I4-CEAVI!J4+CEPLAN!I4-CEPLAN!J4+CEO!I4-CEO!J4+CESFI!I4-CESFI!J4+CERES!I4-CERES!J4+CESMO!I4-CESMO!J4)</f>
        <v>113</v>
      </c>
      <c r="L3" s="21">
        <f t="shared" ref="L3:L38" si="0">I3-K3</f>
        <v>91</v>
      </c>
      <c r="M3" s="9">
        <f t="shared" ref="M3:M38" si="1">I3*H3</f>
        <v>959412</v>
      </c>
      <c r="N3" s="26">
        <f t="shared" ref="N3:N38" si="2">H3*K3</f>
        <v>531439</v>
      </c>
      <c r="O3" s="54"/>
      <c r="P3" s="54"/>
      <c r="Q3" s="54"/>
      <c r="R3" s="54"/>
      <c r="S3" s="97"/>
      <c r="T3" s="97"/>
      <c r="U3" s="97"/>
      <c r="V3" s="97"/>
      <c r="W3" s="105"/>
      <c r="X3" s="105"/>
      <c r="Y3" s="105"/>
      <c r="Z3" s="105"/>
      <c r="AA3" s="125"/>
      <c r="AB3" s="125"/>
      <c r="AC3" s="125"/>
      <c r="AD3" s="125"/>
      <c r="AE3" s="125"/>
      <c r="AF3" s="125"/>
      <c r="AG3" s="125"/>
      <c r="AH3" s="125"/>
      <c r="AI3" s="138"/>
      <c r="AJ3" s="138"/>
      <c r="AK3" s="138"/>
      <c r="AL3" s="138"/>
      <c r="AM3" s="138"/>
      <c r="AN3" s="138"/>
      <c r="AO3" s="138"/>
      <c r="AP3" s="138"/>
    </row>
    <row r="4" spans="1:42" s="6" customFormat="1" ht="75" x14ac:dyDescent="0.25">
      <c r="A4" s="35">
        <v>2</v>
      </c>
      <c r="B4" s="31" t="s">
        <v>29</v>
      </c>
      <c r="C4" s="31" t="s">
        <v>33</v>
      </c>
      <c r="D4" s="31" t="s">
        <v>34</v>
      </c>
      <c r="E4" s="31" t="s">
        <v>18</v>
      </c>
      <c r="F4" s="31" t="s">
        <v>35</v>
      </c>
      <c r="G4" s="32" t="s">
        <v>20</v>
      </c>
      <c r="H4" s="28">
        <v>6458</v>
      </c>
      <c r="I4" s="90">
        <f>SUM(REITORIA!I5+ESAG!I5+CEAD!I5+CEART!I5+FAED!I5+CEFID!I5+CCT!I5+CAV!I5+CEAVI!I5+CEPLAN!I5+CEO!I5+CESFI!I5+CERES!I5+CESMO!I5)</f>
        <v>856</v>
      </c>
      <c r="J4" s="150">
        <f t="shared" ref="J4:J38" si="3">I4*0.25</f>
        <v>214</v>
      </c>
      <c r="K4" s="8">
        <f>SUM(REITORIA!I5-REITORIA!J5+ESAG!I5-ESAG!J5+CEAD!I5-CEAD!J5+CEART!I5-CEART!J5+FAED!I5-FAED!J5+CEFID!I5-CEFID!J5+CCT!I5-CCT!J5+CAV!I5-CAV!J5+CEAVI!I5-CEAVI!J5+CEPLAN!I5-CEPLAN!J5+CEO!I5-CEO!J5+CESFI!I5-CESFI!J5+CERES!I5-CERES!J5+CESMO!I5-CESMO!J5)</f>
        <v>467</v>
      </c>
      <c r="L4" s="21">
        <f t="shared" si="0"/>
        <v>389</v>
      </c>
      <c r="M4" s="9">
        <f t="shared" si="1"/>
        <v>5528048</v>
      </c>
      <c r="N4" s="26">
        <f t="shared" si="2"/>
        <v>3015886</v>
      </c>
      <c r="O4" s="54"/>
      <c r="P4" s="54"/>
      <c r="Q4" s="54"/>
      <c r="R4" s="54"/>
      <c r="S4" s="97"/>
      <c r="T4" s="97"/>
      <c r="U4" s="97"/>
      <c r="V4" s="97"/>
      <c r="W4" s="105"/>
      <c r="X4" s="105"/>
      <c r="Y4" s="105"/>
      <c r="Z4" s="105"/>
      <c r="AA4" s="125"/>
      <c r="AB4" s="125"/>
      <c r="AC4" s="125"/>
      <c r="AD4" s="125"/>
      <c r="AE4" s="125"/>
      <c r="AF4" s="125"/>
      <c r="AG4" s="125"/>
      <c r="AH4" s="125"/>
      <c r="AI4" s="138"/>
      <c r="AJ4" s="138"/>
      <c r="AK4" s="138"/>
      <c r="AL4" s="138"/>
      <c r="AM4" s="138"/>
      <c r="AN4" s="138"/>
      <c r="AO4" s="138"/>
      <c r="AP4" s="138"/>
    </row>
    <row r="5" spans="1:42" s="6" customFormat="1" ht="60" x14ac:dyDescent="0.25">
      <c r="A5" s="36">
        <v>3</v>
      </c>
      <c r="B5" s="29" t="s">
        <v>36</v>
      </c>
      <c r="C5" s="37" t="s">
        <v>37</v>
      </c>
      <c r="D5" s="37" t="s">
        <v>38</v>
      </c>
      <c r="E5" s="29" t="s">
        <v>18</v>
      </c>
      <c r="F5" s="29" t="s">
        <v>39</v>
      </c>
      <c r="G5" s="30" t="s">
        <v>20</v>
      </c>
      <c r="H5" s="27">
        <v>4295.3900000000003</v>
      </c>
      <c r="I5" s="90">
        <f>SUM(REITORIA!I6+ESAG!I6+CEAD!I6+CEART!I6+FAED!I6+CEFID!I6+CCT!I6+CAV!I6+CEAVI!I6+CEPLAN!I6+CEO!I6+CESFI!I6+CERES!I6+CESMO!I6)</f>
        <v>94</v>
      </c>
      <c r="J5" s="150">
        <f t="shared" si="3"/>
        <v>23.5</v>
      </c>
      <c r="K5" s="8">
        <f>SUM(REITORIA!I6-REITORIA!J6+ESAG!I6-ESAG!J6+CEAD!I6-CEAD!J6+CEART!I6-CEART!J6+FAED!I6-FAED!J6+CEFID!I6-CEFID!J6+CCT!I6-CCT!J6+CAV!I6-CAV!J6+CEAVI!I6-CEAVI!J6+CEPLAN!I6-CEPLAN!J6+CEO!I6-CEO!J6+CESFI!I6-CESFI!J6+CERES!I6-CERES!J6+CESMO!I6-CESMO!J6)</f>
        <v>64</v>
      </c>
      <c r="L5" s="21">
        <f t="shared" si="0"/>
        <v>30</v>
      </c>
      <c r="M5" s="9">
        <f t="shared" si="1"/>
        <v>403766.66000000003</v>
      </c>
      <c r="N5" s="26">
        <f t="shared" si="2"/>
        <v>274904.96000000002</v>
      </c>
      <c r="O5" s="54"/>
      <c r="P5" s="54"/>
      <c r="Q5" s="54"/>
      <c r="R5" s="54"/>
      <c r="S5" s="97"/>
      <c r="T5" s="97"/>
      <c r="U5" s="97"/>
      <c r="V5" s="97"/>
      <c r="W5" s="105"/>
      <c r="X5" s="105"/>
      <c r="Y5" s="105"/>
      <c r="Z5" s="105"/>
      <c r="AA5" s="125"/>
      <c r="AB5" s="125"/>
      <c r="AC5" s="125"/>
      <c r="AD5" s="125"/>
      <c r="AE5" s="125"/>
      <c r="AF5" s="125"/>
      <c r="AG5" s="125"/>
      <c r="AH5" s="125"/>
      <c r="AI5" s="138"/>
      <c r="AJ5" s="138"/>
      <c r="AK5" s="138"/>
      <c r="AL5" s="138"/>
      <c r="AM5" s="138"/>
      <c r="AN5" s="138"/>
      <c r="AO5" s="138"/>
      <c r="AP5" s="138"/>
    </row>
    <row r="6" spans="1:42" s="6" customFormat="1" ht="60" x14ac:dyDescent="0.25">
      <c r="A6" s="56">
        <v>4</v>
      </c>
      <c r="B6" s="57" t="s">
        <v>40</v>
      </c>
      <c r="C6" s="57" t="s">
        <v>41</v>
      </c>
      <c r="D6" s="57" t="s">
        <v>42</v>
      </c>
      <c r="E6" s="57" t="s">
        <v>18</v>
      </c>
      <c r="F6" s="57" t="s">
        <v>43</v>
      </c>
      <c r="G6" s="58" t="s">
        <v>20</v>
      </c>
      <c r="H6" s="59">
        <v>6600</v>
      </c>
      <c r="I6" s="149">
        <f>SUM(REITORIA!I7+ESAG!I7+CEAD!I7+CEART!I7+FAED!I7+CEFID!I7+CCT!I7+CAV!I7+CEAVI!I7+CEPLAN!I7+CEO!I7+CESFI!I7+CERES!I7+CESMO!I7)</f>
        <v>251</v>
      </c>
      <c r="J6" s="150">
        <f t="shared" si="3"/>
        <v>62.75</v>
      </c>
      <c r="K6" s="93">
        <f>SUM(REITORIA!I7-REITORIA!J7+ESAG!I7-ESAG!J7+CEAD!I7-CEAD!J7+CEART!I7-CEART!J7+FAED!I7-FAED!J7+CEFID!I7-CEFID!J7+CCT!I7-CCT!J7+CAV!I7-CAV!J7+CEAVI!I7-CEAVI!J7+CEPLAN!I7-CEPLAN!J7+CEO!I7-CEO!J7+CESFI!I7-CESFI!J7+CERES!I7-CERES!J7+CESMO!I7-CESMO!J7)</f>
        <v>150</v>
      </c>
      <c r="L6" s="21">
        <f t="shared" si="0"/>
        <v>101</v>
      </c>
      <c r="M6" s="94">
        <f>I6*H6</f>
        <v>1656600</v>
      </c>
      <c r="N6" s="26">
        <f>H6*K6</f>
        <v>990000</v>
      </c>
      <c r="O6" s="85">
        <v>12</v>
      </c>
      <c r="P6" s="84">
        <f>O6/I6</f>
        <v>4.7808764940239043E-2</v>
      </c>
      <c r="Q6" s="89">
        <f>H6*O6</f>
        <v>79200</v>
      </c>
      <c r="R6" s="92">
        <f>Q6/M39</f>
        <v>7.4616050323755021E-3</v>
      </c>
      <c r="S6" s="98"/>
      <c r="T6" s="99"/>
      <c r="U6" s="100"/>
      <c r="V6" s="101"/>
      <c r="W6" s="106"/>
      <c r="X6" s="107"/>
      <c r="Y6" s="108"/>
      <c r="Z6" s="111"/>
      <c r="AA6" s="126"/>
      <c r="AB6" s="127"/>
      <c r="AC6" s="128"/>
      <c r="AD6" s="129"/>
      <c r="AE6" s="126"/>
      <c r="AF6" s="127"/>
      <c r="AG6" s="128"/>
      <c r="AH6" s="129"/>
      <c r="AI6" s="139">
        <v>1</v>
      </c>
      <c r="AJ6" s="140">
        <f>AK6/M6</f>
        <v>3.9840637450199202E-3</v>
      </c>
      <c r="AK6" s="141">
        <f>AI6*H6</f>
        <v>6600</v>
      </c>
      <c r="AL6" s="142">
        <f>AK6/M39</f>
        <v>6.218004193646251E-4</v>
      </c>
      <c r="AM6" s="139"/>
      <c r="AN6" s="140"/>
      <c r="AO6" s="141"/>
      <c r="AP6" s="142"/>
    </row>
    <row r="7" spans="1:42" s="6" customFormat="1" ht="14.25" customHeight="1" x14ac:dyDescent="0.25">
      <c r="A7" s="55">
        <v>5</v>
      </c>
      <c r="B7" s="195" t="s">
        <v>131</v>
      </c>
      <c r="C7" s="196"/>
      <c r="D7" s="196"/>
      <c r="E7" s="196"/>
      <c r="F7" s="196"/>
      <c r="G7" s="196"/>
      <c r="H7" s="197"/>
      <c r="I7" s="90">
        <f>SUM(REITORIA!I8+ESAG!I8+CEAD!I8+CEART!I8+FAED!I8+CEFID!I8+CCT!I8+CAV!I8+CEAVI!I8+CEPLAN!I8+CEO!I8+CESFI!I8+CERES!I8+CESMO!I8)</f>
        <v>0</v>
      </c>
      <c r="J7" s="150">
        <f t="shared" si="3"/>
        <v>0</v>
      </c>
      <c r="K7" s="8">
        <f>SUM(REITORIA!I8-REITORIA!J8+ESAG!I8-ESAG!J8+CEAD!I8-CEAD!J8+CEART!I8-CEART!J8+FAED!I8-FAED!J8+CEFID!I8-CEFID!J8+CCT!I8-CCT!J8+CAV!I8-CAV!J8+CEAVI!I8-CEAVI!J8+CEPLAN!I8-CEPLAN!J8+CEO!I8-CEO!J8+CESFI!I8-CESFI!J8+CERES!I8-CERES!J8+CESMO!I8-CESMO!J8)</f>
        <v>0</v>
      </c>
      <c r="L7" s="21">
        <f t="shared" si="0"/>
        <v>0</v>
      </c>
      <c r="M7" s="9">
        <f t="shared" si="1"/>
        <v>0</v>
      </c>
      <c r="N7" s="26">
        <f t="shared" si="2"/>
        <v>0</v>
      </c>
      <c r="O7" s="54"/>
      <c r="P7" s="83"/>
      <c r="Q7" s="90"/>
      <c r="R7" s="91"/>
      <c r="S7" s="97"/>
      <c r="T7" s="102"/>
      <c r="U7" s="103"/>
      <c r="V7" s="104"/>
      <c r="W7" s="105"/>
      <c r="X7" s="109"/>
      <c r="Y7" s="110"/>
      <c r="Z7" s="112"/>
      <c r="AA7" s="125"/>
      <c r="AB7" s="130"/>
      <c r="AC7" s="131"/>
      <c r="AD7" s="132"/>
      <c r="AE7" s="125"/>
      <c r="AF7" s="130"/>
      <c r="AG7" s="131"/>
      <c r="AH7" s="132"/>
      <c r="AI7" s="138"/>
      <c r="AJ7" s="143"/>
      <c r="AK7" s="144"/>
      <c r="AL7" s="145"/>
      <c r="AM7" s="138"/>
      <c r="AN7" s="143"/>
      <c r="AO7" s="144"/>
      <c r="AP7" s="145"/>
    </row>
    <row r="8" spans="1:42" s="6" customFormat="1" ht="60" x14ac:dyDescent="0.25">
      <c r="A8" s="36">
        <v>6</v>
      </c>
      <c r="B8" s="29" t="s">
        <v>44</v>
      </c>
      <c r="C8" s="37" t="s">
        <v>45</v>
      </c>
      <c r="D8" s="37" t="s">
        <v>46</v>
      </c>
      <c r="E8" s="29" t="s">
        <v>47</v>
      </c>
      <c r="F8" s="29" t="s">
        <v>48</v>
      </c>
      <c r="G8" s="30" t="s">
        <v>20</v>
      </c>
      <c r="H8" s="27">
        <v>670</v>
      </c>
      <c r="I8" s="90">
        <f>SUM(REITORIA!I9+ESAG!I9+CEAD!I9+CEART!I9+FAED!I9+CEFID!I9+CCT!I9+CAV!I9+CEAVI!I9+CEPLAN!I9+CEO!I9+CESFI!I9+CERES!I9+CESMO!I9)</f>
        <v>243</v>
      </c>
      <c r="J8" s="150">
        <f t="shared" si="3"/>
        <v>60.75</v>
      </c>
      <c r="K8" s="8">
        <f>SUM(REITORIA!I9-REITORIA!J9+ESAG!I9-ESAG!J9+CEAD!I9-CEAD!J9+CEART!I9-CEART!J9+FAED!I9-FAED!J9+CEFID!I9-CEFID!J9+CCT!I9-CCT!J9+CAV!I9-CAV!J9+CEAVI!I9-CEAVI!J9+CEPLAN!I9-CEPLAN!J9+CEO!I9-CEO!J9+CESFI!I9-CESFI!J9+CERES!I9-CERES!J9+CESMO!I9-CESMO!J9)</f>
        <v>111</v>
      </c>
      <c r="L8" s="21">
        <f t="shared" si="0"/>
        <v>132</v>
      </c>
      <c r="M8" s="9">
        <f t="shared" si="1"/>
        <v>162810</v>
      </c>
      <c r="N8" s="26">
        <f t="shared" si="2"/>
        <v>74370</v>
      </c>
      <c r="O8" s="54"/>
      <c r="P8" s="83"/>
      <c r="Q8" s="90"/>
      <c r="R8" s="91"/>
      <c r="S8" s="97"/>
      <c r="T8" s="102"/>
      <c r="U8" s="103"/>
      <c r="V8" s="104"/>
      <c r="W8" s="105"/>
      <c r="X8" s="109"/>
      <c r="Y8" s="110"/>
      <c r="Z8" s="112"/>
      <c r="AA8" s="125"/>
      <c r="AB8" s="130"/>
      <c r="AC8" s="131"/>
      <c r="AD8" s="132"/>
      <c r="AE8" s="125"/>
      <c r="AF8" s="130"/>
      <c r="AG8" s="131"/>
      <c r="AH8" s="132"/>
      <c r="AI8" s="138"/>
      <c r="AJ8" s="143"/>
      <c r="AK8" s="144"/>
      <c r="AL8" s="145"/>
      <c r="AM8" s="138"/>
      <c r="AN8" s="143"/>
      <c r="AO8" s="144"/>
      <c r="AP8" s="145"/>
    </row>
    <row r="9" spans="1:42" s="6" customFormat="1" ht="90" x14ac:dyDescent="0.25">
      <c r="A9" s="35">
        <v>7</v>
      </c>
      <c r="B9" s="31" t="s">
        <v>49</v>
      </c>
      <c r="C9" s="31" t="s">
        <v>50</v>
      </c>
      <c r="D9" s="31" t="s">
        <v>51</v>
      </c>
      <c r="E9" s="31" t="s">
        <v>52</v>
      </c>
      <c r="F9" s="31" t="s">
        <v>53</v>
      </c>
      <c r="G9" s="32" t="s">
        <v>20</v>
      </c>
      <c r="H9" s="28">
        <v>1100</v>
      </c>
      <c r="I9" s="90">
        <f>SUM(REITORIA!I10+ESAG!I10+CEAD!I10+CEART!I10+FAED!I10+CEFID!I10+CCT!I10+CAV!I10+CEAVI!I10+CEPLAN!I10+CEO!I10+CESFI!I10+CERES!I10+CESMO!I10)</f>
        <v>238</v>
      </c>
      <c r="J9" s="150">
        <f t="shared" si="3"/>
        <v>59.5</v>
      </c>
      <c r="K9" s="8">
        <f>SUM(REITORIA!I10-REITORIA!J10+ESAG!I10-ESAG!J10+CEAD!I10-CEAD!J10+CEART!I10-CEART!J10+FAED!I10-FAED!J10+CEFID!I10-CEFID!J10+CCT!I10-CCT!J10+CAV!I10-CAV!J10+CEAVI!I10-CEAVI!J10+CEPLAN!I10-CEPLAN!J10+CEO!I10-CEO!J10+CESFI!I10-CESFI!J10+CERES!I10-CERES!J10+CESMO!I10-CESMO!J10)</f>
        <v>235</v>
      </c>
      <c r="L9" s="21">
        <f t="shared" si="0"/>
        <v>3</v>
      </c>
      <c r="M9" s="9">
        <f t="shared" si="1"/>
        <v>261800</v>
      </c>
      <c r="N9" s="26">
        <f t="shared" si="2"/>
        <v>258500</v>
      </c>
      <c r="O9" s="54"/>
      <c r="P9" s="83"/>
      <c r="Q9" s="90"/>
      <c r="R9" s="91"/>
      <c r="S9" s="97"/>
      <c r="T9" s="102"/>
      <c r="U9" s="103"/>
      <c r="V9" s="104"/>
      <c r="W9" s="105"/>
      <c r="X9" s="109"/>
      <c r="Y9" s="110"/>
      <c r="Z9" s="112"/>
      <c r="AA9" s="125"/>
      <c r="AB9" s="130"/>
      <c r="AC9" s="131"/>
      <c r="AD9" s="132"/>
      <c r="AE9" s="125">
        <v>7</v>
      </c>
      <c r="AF9" s="130">
        <f>AE9/L9</f>
        <v>2.3333333333333335</v>
      </c>
      <c r="AG9" s="131">
        <f>AE9*H9</f>
        <v>7700</v>
      </c>
      <c r="AH9" s="133">
        <f>AG9/M39</f>
        <v>7.2543382259206265E-4</v>
      </c>
      <c r="AI9" s="138"/>
      <c r="AJ9" s="143"/>
      <c r="AK9" s="144"/>
      <c r="AL9" s="146"/>
      <c r="AM9" s="138"/>
      <c r="AN9" s="143"/>
      <c r="AO9" s="144"/>
      <c r="AP9" s="146"/>
    </row>
    <row r="10" spans="1:42" s="6" customFormat="1" ht="75" x14ac:dyDescent="0.25">
      <c r="A10" s="36">
        <v>8</v>
      </c>
      <c r="B10" s="29" t="s">
        <v>40</v>
      </c>
      <c r="C10" s="37" t="s">
        <v>54</v>
      </c>
      <c r="D10" s="37" t="s">
        <v>55</v>
      </c>
      <c r="E10" s="29" t="s">
        <v>56</v>
      </c>
      <c r="F10" s="29" t="s">
        <v>57</v>
      </c>
      <c r="G10" s="30" t="s">
        <v>20</v>
      </c>
      <c r="H10" s="27">
        <v>1200</v>
      </c>
      <c r="I10" s="90">
        <f>SUM(REITORIA!I11+ESAG!I11+CEAD!I11+CEART!I11+FAED!I11+CEFID!I11+CCT!I11+CAV!I11+CEAVI!I11+CEPLAN!I11+CEO!I11+CESFI!I11+CERES!I11+CESMO!I11)</f>
        <v>92</v>
      </c>
      <c r="J10" s="150">
        <f t="shared" si="3"/>
        <v>23</v>
      </c>
      <c r="K10" s="8">
        <f>SUM(REITORIA!I11-REITORIA!J11+ESAG!I11-ESAG!J11+CEAD!I11-CEAD!J11+CEART!I11-CEART!J11+FAED!I11-FAED!J11+CEFID!I11-CEFID!J11+CCT!I11-CCT!J11+CAV!I11-CAV!J11+CEAVI!I11-CEAVI!J11+CEPLAN!I11-CEPLAN!J11+CEO!I11-CEO!J11+CESFI!I11-CESFI!J11+CERES!I11-CERES!J11+CESMO!I11-CESMO!J11)</f>
        <v>28</v>
      </c>
      <c r="L10" s="21">
        <f t="shared" si="0"/>
        <v>64</v>
      </c>
      <c r="M10" s="9">
        <f t="shared" si="1"/>
        <v>110400</v>
      </c>
      <c r="N10" s="26">
        <f t="shared" si="2"/>
        <v>33600</v>
      </c>
      <c r="O10" s="54"/>
      <c r="P10" s="83"/>
      <c r="Q10" s="90"/>
      <c r="R10" s="91"/>
      <c r="S10" s="97"/>
      <c r="T10" s="102"/>
      <c r="U10" s="103"/>
      <c r="V10" s="104"/>
      <c r="W10" s="105"/>
      <c r="X10" s="109"/>
      <c r="Y10" s="110"/>
      <c r="Z10" s="112"/>
      <c r="AA10" s="125"/>
      <c r="AB10" s="130"/>
      <c r="AC10" s="131"/>
      <c r="AD10" s="132"/>
      <c r="AE10" s="125"/>
      <c r="AF10" s="130"/>
      <c r="AG10" s="131"/>
      <c r="AH10" s="132"/>
      <c r="AI10" s="138"/>
      <c r="AJ10" s="143"/>
      <c r="AK10" s="144"/>
      <c r="AL10" s="145"/>
      <c r="AM10" s="138"/>
      <c r="AN10" s="143"/>
      <c r="AO10" s="144"/>
      <c r="AP10" s="145"/>
    </row>
    <row r="11" spans="1:42" s="6" customFormat="1" ht="14.25" customHeight="1" x14ac:dyDescent="0.25">
      <c r="A11" s="55">
        <v>9</v>
      </c>
      <c r="B11" s="195" t="s">
        <v>131</v>
      </c>
      <c r="C11" s="196"/>
      <c r="D11" s="196"/>
      <c r="E11" s="196"/>
      <c r="F11" s="196"/>
      <c r="G11" s="196"/>
      <c r="H11" s="197"/>
      <c r="I11" s="90">
        <f>SUM(REITORIA!I12+ESAG!I12+CEAD!I12+CEART!I12+FAED!I12+CEFID!I12+CCT!I12+CAV!I12+CEAVI!I12+CEPLAN!I12+CEO!I12+CESFI!I12+CERES!I12+CESMO!I12)</f>
        <v>0</v>
      </c>
      <c r="J11" s="150">
        <f t="shared" si="3"/>
        <v>0</v>
      </c>
      <c r="K11" s="8">
        <f>SUM(REITORIA!I12-REITORIA!J12+ESAG!I12-ESAG!J12+CEAD!I12-CEAD!J12+CEART!I12-CEART!J12+FAED!I12-FAED!J12+CEFID!I12-CEFID!J12+CCT!I12-CCT!J12+CAV!I12-CAV!J12+CEAVI!I12-CEAVI!J12+CEPLAN!I12-CEPLAN!J12+CEO!I12-CEO!J12+CESFI!I12-CESFI!J12+CERES!I12-CERES!J12+CESMO!I12-CESMO!J12)</f>
        <v>0</v>
      </c>
      <c r="L11" s="21">
        <f t="shared" si="0"/>
        <v>0</v>
      </c>
      <c r="M11" s="9">
        <f t="shared" si="1"/>
        <v>0</v>
      </c>
      <c r="N11" s="26">
        <f t="shared" si="2"/>
        <v>0</v>
      </c>
      <c r="O11" s="54"/>
      <c r="P11" s="83"/>
      <c r="Q11" s="90"/>
      <c r="R11" s="91"/>
      <c r="S11" s="97"/>
      <c r="T11" s="102"/>
      <c r="U11" s="103"/>
      <c r="V11" s="104"/>
      <c r="W11" s="105"/>
      <c r="X11" s="109"/>
      <c r="Y11" s="110"/>
      <c r="Z11" s="112"/>
      <c r="AA11" s="125"/>
      <c r="AB11" s="130"/>
      <c r="AC11" s="131"/>
      <c r="AD11" s="132"/>
      <c r="AE11" s="125"/>
      <c r="AF11" s="130"/>
      <c r="AG11" s="131"/>
      <c r="AH11" s="132"/>
      <c r="AI11" s="138"/>
      <c r="AJ11" s="143"/>
      <c r="AK11" s="144"/>
      <c r="AL11" s="145"/>
      <c r="AM11" s="138"/>
      <c r="AN11" s="143"/>
      <c r="AO11" s="144"/>
      <c r="AP11" s="145"/>
    </row>
    <row r="12" spans="1:42" s="6" customFormat="1" ht="90" x14ac:dyDescent="0.25">
      <c r="A12" s="35">
        <v>10</v>
      </c>
      <c r="B12" s="31" t="s">
        <v>58</v>
      </c>
      <c r="C12" s="31" t="s">
        <v>59</v>
      </c>
      <c r="D12" s="31" t="s">
        <v>60</v>
      </c>
      <c r="E12" s="31" t="s">
        <v>61</v>
      </c>
      <c r="F12" s="31" t="s">
        <v>62</v>
      </c>
      <c r="G12" s="32" t="s">
        <v>21</v>
      </c>
      <c r="H12" s="28">
        <v>4600</v>
      </c>
      <c r="I12" s="90">
        <f>SUM(REITORIA!I13+ESAG!I13+CEAD!I13+CEART!I13+FAED!I13+CEFID!I13+CCT!I13+CAV!I13+CEAVI!I13+CEPLAN!I13+CEO!I13+CESFI!I13+CERES!I13+CESMO!I13)</f>
        <v>2</v>
      </c>
      <c r="J12" s="150">
        <f t="shared" si="3"/>
        <v>0.5</v>
      </c>
      <c r="K12" s="8">
        <f>SUM(REITORIA!I13-REITORIA!J13+ESAG!I13-ESAG!J13+CEAD!I13-CEAD!J13+CEART!I13-CEART!J13+FAED!I13-FAED!J13+CEFID!I13-CEFID!J13+CCT!I13-CCT!J13+CAV!I13-CAV!J13+CEAVI!I13-CEAVI!J13+CEPLAN!I13-CEPLAN!J13+CEO!I13-CEO!J13+CESFI!I13-CESFI!J13+CERES!I13-CERES!J13+CESMO!I13-CESMO!J13)</f>
        <v>0</v>
      </c>
      <c r="L12" s="21">
        <f t="shared" si="0"/>
        <v>2</v>
      </c>
      <c r="M12" s="9">
        <f t="shared" si="1"/>
        <v>9200</v>
      </c>
      <c r="N12" s="26">
        <f t="shared" si="2"/>
        <v>0</v>
      </c>
      <c r="O12" s="54"/>
      <c r="P12" s="83"/>
      <c r="Q12" s="90"/>
      <c r="R12" s="91"/>
      <c r="S12" s="97"/>
      <c r="T12" s="102"/>
      <c r="U12" s="103"/>
      <c r="V12" s="104"/>
      <c r="W12" s="105"/>
      <c r="X12" s="109"/>
      <c r="Y12" s="110"/>
      <c r="Z12" s="112"/>
      <c r="AA12" s="125"/>
      <c r="AB12" s="130"/>
      <c r="AC12" s="131"/>
      <c r="AD12" s="132"/>
      <c r="AE12" s="125"/>
      <c r="AF12" s="130"/>
      <c r="AG12" s="131"/>
      <c r="AH12" s="132"/>
      <c r="AI12" s="138"/>
      <c r="AJ12" s="143"/>
      <c r="AK12" s="144"/>
      <c r="AL12" s="145"/>
      <c r="AM12" s="138"/>
      <c r="AN12" s="143"/>
      <c r="AO12" s="144"/>
      <c r="AP12" s="145"/>
    </row>
    <row r="13" spans="1:42" s="6" customFormat="1" ht="45" x14ac:dyDescent="0.25">
      <c r="A13" s="36">
        <v>11</v>
      </c>
      <c r="B13" s="29" t="s">
        <v>63</v>
      </c>
      <c r="C13" s="37" t="s">
        <v>64</v>
      </c>
      <c r="D13" s="37" t="s">
        <v>65</v>
      </c>
      <c r="E13" s="29" t="s">
        <v>52</v>
      </c>
      <c r="F13" s="29" t="s">
        <v>53</v>
      </c>
      <c r="G13" s="30" t="s">
        <v>20</v>
      </c>
      <c r="H13" s="27">
        <v>2200</v>
      </c>
      <c r="I13" s="90">
        <f>SUM(REITORIA!I14+ESAG!I14+CEAD!I14+CEART!I14+FAED!I14+CEFID!I14+CCT!I14+CAV!I14+CEAVI!I14+CEPLAN!I14+CEO!I14+CESFI!I14+CERES!I14+CESMO!I14)</f>
        <v>2</v>
      </c>
      <c r="J13" s="150">
        <f t="shared" si="3"/>
        <v>0.5</v>
      </c>
      <c r="K13" s="8">
        <f>SUM(REITORIA!I14-REITORIA!J14+ESAG!I14-ESAG!J14+CEAD!I14-CEAD!J14+CEART!I14-CEART!J14+FAED!I14-FAED!J14+CEFID!I14-CEFID!J14+CCT!I14-CCT!J14+CAV!I14-CAV!J14+CEAVI!I14-CEAVI!J14+CEPLAN!I14-CEPLAN!J14+CEO!I14-CEO!J14+CESFI!I14-CESFI!J14+CERES!I14-CERES!J14+CESMO!I14-CESMO!J14)</f>
        <v>2</v>
      </c>
      <c r="L13" s="21">
        <f t="shared" si="0"/>
        <v>0</v>
      </c>
      <c r="M13" s="9">
        <f t="shared" si="1"/>
        <v>4400</v>
      </c>
      <c r="N13" s="26">
        <f t="shared" si="2"/>
        <v>4400</v>
      </c>
      <c r="O13" s="54"/>
      <c r="P13" s="83"/>
      <c r="Q13" s="90"/>
      <c r="R13" s="91"/>
      <c r="S13" s="97"/>
      <c r="T13" s="102"/>
      <c r="U13" s="103"/>
      <c r="V13" s="104"/>
      <c r="W13" s="105"/>
      <c r="X13" s="109"/>
      <c r="Y13" s="110"/>
      <c r="Z13" s="112"/>
      <c r="AA13" s="125"/>
      <c r="AB13" s="130"/>
      <c r="AC13" s="131"/>
      <c r="AD13" s="132"/>
      <c r="AE13" s="125"/>
      <c r="AF13" s="130"/>
      <c r="AG13" s="131"/>
      <c r="AH13" s="132"/>
      <c r="AI13" s="138"/>
      <c r="AJ13" s="143"/>
      <c r="AK13" s="144"/>
      <c r="AL13" s="145"/>
      <c r="AM13" s="138"/>
      <c r="AN13" s="143"/>
      <c r="AO13" s="144"/>
      <c r="AP13" s="145"/>
    </row>
    <row r="14" spans="1:42" s="6" customFormat="1" ht="105" x14ac:dyDescent="0.25">
      <c r="A14" s="35">
        <v>12</v>
      </c>
      <c r="B14" s="31" t="s">
        <v>66</v>
      </c>
      <c r="C14" s="31" t="s">
        <v>67</v>
      </c>
      <c r="D14" s="31" t="s">
        <v>68</v>
      </c>
      <c r="E14" s="31" t="s">
        <v>24</v>
      </c>
      <c r="F14" s="31" t="s">
        <v>69</v>
      </c>
      <c r="G14" s="32" t="s">
        <v>20</v>
      </c>
      <c r="H14" s="28">
        <v>39000</v>
      </c>
      <c r="I14" s="90">
        <f>SUM(REITORIA!I15+ESAG!I15+CEAD!I15+CEART!I15+FAED!I15+CEFID!I15+CCT!I15+CAV!I15+CEAVI!I15+CEPLAN!I15+CEO!I15+CESFI!I15+CERES!I15+CESMO!I15)</f>
        <v>2</v>
      </c>
      <c r="J14" s="150">
        <f t="shared" si="3"/>
        <v>0.5</v>
      </c>
      <c r="K14" s="8">
        <f>SUM(REITORIA!I15-REITORIA!J15+ESAG!I15-ESAG!J15+CEAD!I15-CEAD!J15+CEART!I15-CEART!J15+FAED!I15-FAED!J15+CEFID!I15-CEFID!J15+CCT!I15-CCT!J15+CAV!I15-CAV!J15+CEAVI!I15-CEAVI!J15+CEPLAN!I15-CEPLAN!J15+CEO!I15-CEO!J15+CESFI!I15-CESFI!J15+CERES!I15-CERES!J15+CESMO!I15-CESMO!J15)</f>
        <v>1</v>
      </c>
      <c r="L14" s="21">
        <f t="shared" si="0"/>
        <v>1</v>
      </c>
      <c r="M14" s="9">
        <f t="shared" si="1"/>
        <v>78000</v>
      </c>
      <c r="N14" s="26">
        <f t="shared" si="2"/>
        <v>39000</v>
      </c>
      <c r="O14" s="54"/>
      <c r="P14" s="83"/>
      <c r="Q14" s="90"/>
      <c r="R14" s="91"/>
      <c r="S14" s="97"/>
      <c r="T14" s="102"/>
      <c r="U14" s="103"/>
      <c r="V14" s="104"/>
      <c r="W14" s="105"/>
      <c r="X14" s="109"/>
      <c r="Y14" s="110"/>
      <c r="Z14" s="112"/>
      <c r="AA14" s="125"/>
      <c r="AB14" s="130"/>
      <c r="AC14" s="131"/>
      <c r="AD14" s="132"/>
      <c r="AE14" s="125"/>
      <c r="AF14" s="130"/>
      <c r="AG14" s="131"/>
      <c r="AH14" s="132"/>
      <c r="AI14" s="138"/>
      <c r="AJ14" s="143"/>
      <c r="AK14" s="144"/>
      <c r="AL14" s="145"/>
      <c r="AM14" s="138"/>
      <c r="AN14" s="143"/>
      <c r="AO14" s="144"/>
      <c r="AP14" s="145"/>
    </row>
    <row r="15" spans="1:42" s="6" customFormat="1" ht="105" x14ac:dyDescent="0.25">
      <c r="A15" s="36">
        <v>13</v>
      </c>
      <c r="B15" s="29" t="s">
        <v>66</v>
      </c>
      <c r="C15" s="37" t="s">
        <v>70</v>
      </c>
      <c r="D15" s="37" t="s">
        <v>71</v>
      </c>
      <c r="E15" s="29" t="s">
        <v>24</v>
      </c>
      <c r="F15" s="29" t="s">
        <v>69</v>
      </c>
      <c r="G15" s="30" t="s">
        <v>20</v>
      </c>
      <c r="H15" s="27">
        <v>48000</v>
      </c>
      <c r="I15" s="90">
        <f>SUM(REITORIA!I16+ESAG!I16+CEAD!I16+CEART!I16+FAED!I16+CEFID!I16+CCT!I16+CAV!I16+CEAVI!I16+CEPLAN!I16+CEO!I16+CESFI!I16+CERES!I16+CESMO!I16)</f>
        <v>1</v>
      </c>
      <c r="J15" s="150">
        <f t="shared" si="3"/>
        <v>0.25</v>
      </c>
      <c r="K15" s="8">
        <f>SUM(REITORIA!I16-REITORIA!J16+ESAG!I16-ESAG!J16+CEAD!I16-CEAD!J16+CEART!I16-CEART!J16+FAED!I16-FAED!J16+CEFID!I16-CEFID!J16+CCT!I16-CCT!J16+CAV!I16-CAV!J16+CEAVI!I16-CEAVI!J16+CEPLAN!I16-CEPLAN!J16+CEO!I16-CEO!J16+CESFI!I16-CESFI!J16+CERES!I16-CERES!J16+CESMO!I16-CESMO!J16)</f>
        <v>1</v>
      </c>
      <c r="L15" s="21">
        <f t="shared" si="0"/>
        <v>0</v>
      </c>
      <c r="M15" s="9">
        <f t="shared" si="1"/>
        <v>48000</v>
      </c>
      <c r="N15" s="26">
        <f t="shared" si="2"/>
        <v>48000</v>
      </c>
      <c r="O15" s="54"/>
      <c r="P15" s="83"/>
      <c r="Q15" s="90"/>
      <c r="R15" s="91"/>
      <c r="S15" s="97"/>
      <c r="T15" s="102"/>
      <c r="U15" s="103"/>
      <c r="V15" s="104"/>
      <c r="W15" s="105"/>
      <c r="X15" s="109"/>
      <c r="Y15" s="110"/>
      <c r="Z15" s="112"/>
      <c r="AA15" s="125"/>
      <c r="AB15" s="130"/>
      <c r="AC15" s="131"/>
      <c r="AD15" s="132"/>
      <c r="AE15" s="125"/>
      <c r="AF15" s="130"/>
      <c r="AG15" s="131"/>
      <c r="AH15" s="132"/>
      <c r="AI15" s="138"/>
      <c r="AJ15" s="143"/>
      <c r="AK15" s="144"/>
      <c r="AL15" s="145"/>
      <c r="AM15" s="138"/>
      <c r="AN15" s="143"/>
      <c r="AO15" s="144"/>
      <c r="AP15" s="145"/>
    </row>
    <row r="16" spans="1:42" s="6" customFormat="1" ht="75" x14ac:dyDescent="0.25">
      <c r="A16" s="35">
        <v>14</v>
      </c>
      <c r="B16" s="31" t="s">
        <v>72</v>
      </c>
      <c r="C16" s="31" t="s">
        <v>73</v>
      </c>
      <c r="D16" s="31" t="s">
        <v>74</v>
      </c>
      <c r="E16" s="31" t="s">
        <v>61</v>
      </c>
      <c r="F16" s="31" t="s">
        <v>62</v>
      </c>
      <c r="G16" s="32" t="s">
        <v>21</v>
      </c>
      <c r="H16" s="28">
        <v>3069</v>
      </c>
      <c r="I16" s="90">
        <f>SUM(REITORIA!I17+ESAG!I17+CEAD!I17+CEART!I17+FAED!I17+CEFID!I17+CCT!I17+CAV!I17+CEAVI!I17+CEPLAN!I17+CEO!I17+CESFI!I17+CERES!I17+CESMO!I17)</f>
        <v>1</v>
      </c>
      <c r="J16" s="150">
        <f t="shared" si="3"/>
        <v>0.25</v>
      </c>
      <c r="K16" s="8">
        <f>SUM(REITORIA!I17-REITORIA!J17+ESAG!I17-ESAG!J17+CEAD!I17-CEAD!J17+CEART!I17-CEART!J17+FAED!I17-FAED!J17+CEFID!I17-CEFID!J17+CCT!I17-CCT!J17+CAV!I17-CAV!J17+CEAVI!I17-CEAVI!J17+CEPLAN!I17-CEPLAN!J17+CEO!I17-CEO!J17+CESFI!I17-CESFI!J17+CERES!I17-CERES!J17+CESMO!I17-CESMO!J17)</f>
        <v>1</v>
      </c>
      <c r="L16" s="21">
        <f t="shared" si="0"/>
        <v>0</v>
      </c>
      <c r="M16" s="9">
        <f t="shared" si="1"/>
        <v>3069</v>
      </c>
      <c r="N16" s="26">
        <f t="shared" si="2"/>
        <v>3069</v>
      </c>
      <c r="O16" s="54"/>
      <c r="P16" s="83"/>
      <c r="Q16" s="90"/>
      <c r="R16" s="91"/>
      <c r="S16" s="97"/>
      <c r="T16" s="102"/>
      <c r="U16" s="103"/>
      <c r="V16" s="104"/>
      <c r="W16" s="105"/>
      <c r="X16" s="109"/>
      <c r="Y16" s="110"/>
      <c r="Z16" s="112"/>
      <c r="AA16" s="125"/>
      <c r="AB16" s="130"/>
      <c r="AC16" s="131"/>
      <c r="AD16" s="132"/>
      <c r="AE16" s="125"/>
      <c r="AF16" s="130"/>
      <c r="AG16" s="131"/>
      <c r="AH16" s="132"/>
      <c r="AI16" s="138"/>
      <c r="AJ16" s="143"/>
      <c r="AK16" s="144"/>
      <c r="AL16" s="145"/>
      <c r="AM16" s="138"/>
      <c r="AN16" s="143"/>
      <c r="AO16" s="144"/>
      <c r="AP16" s="145"/>
    </row>
    <row r="17" spans="1:42" s="6" customFormat="1" ht="60" x14ac:dyDescent="0.25">
      <c r="A17" s="36">
        <v>15</v>
      </c>
      <c r="B17" s="29" t="s">
        <v>75</v>
      </c>
      <c r="C17" s="37" t="s">
        <v>76</v>
      </c>
      <c r="D17" s="37" t="s">
        <v>77</v>
      </c>
      <c r="E17" s="29" t="s">
        <v>18</v>
      </c>
      <c r="F17" s="29" t="s">
        <v>22</v>
      </c>
      <c r="G17" s="30" t="s">
        <v>20</v>
      </c>
      <c r="H17" s="27">
        <v>16500</v>
      </c>
      <c r="I17" s="90">
        <f>SUM(REITORIA!I18+ESAG!I18+CEAD!I18+CEART!I18+FAED!I18+CEFID!I18+CCT!I18+CAV!I18+CEAVI!I18+CEPLAN!I18+CEO!I18+CESFI!I18+CERES!I18+CESMO!I18)</f>
        <v>1</v>
      </c>
      <c r="J17" s="150">
        <f t="shared" si="3"/>
        <v>0.25</v>
      </c>
      <c r="K17" s="8">
        <f>SUM(REITORIA!I18-REITORIA!J18+ESAG!I18-ESAG!J18+CEAD!I18-CEAD!J18+CEART!I18-CEART!J18+FAED!I18-FAED!J18+CEFID!I18-CEFID!J18+CCT!I18-CCT!J18+CAV!I18-CAV!J18+CEAVI!I18-CEAVI!J18+CEPLAN!I18-CEPLAN!J18+CEO!I18-CEO!J18+CESFI!I18-CESFI!J18+CERES!I18-CERES!J18+CESMO!I18-CESMO!J18)</f>
        <v>1</v>
      </c>
      <c r="L17" s="21">
        <f t="shared" si="0"/>
        <v>0</v>
      </c>
      <c r="M17" s="9">
        <f t="shared" si="1"/>
        <v>16500</v>
      </c>
      <c r="N17" s="26">
        <f t="shared" si="2"/>
        <v>16500</v>
      </c>
      <c r="O17" s="54"/>
      <c r="P17" s="83"/>
      <c r="Q17" s="90"/>
      <c r="R17" s="91"/>
      <c r="S17" s="97"/>
      <c r="T17" s="102"/>
      <c r="U17" s="103"/>
      <c r="V17" s="104"/>
      <c r="W17" s="105"/>
      <c r="X17" s="109"/>
      <c r="Y17" s="110"/>
      <c r="Z17" s="112"/>
      <c r="AA17" s="125"/>
      <c r="AB17" s="130"/>
      <c r="AC17" s="131"/>
      <c r="AD17" s="132"/>
      <c r="AE17" s="125"/>
      <c r="AF17" s="130"/>
      <c r="AG17" s="131"/>
      <c r="AH17" s="132"/>
      <c r="AI17" s="138"/>
      <c r="AJ17" s="143"/>
      <c r="AK17" s="144"/>
      <c r="AL17" s="145"/>
      <c r="AM17" s="138"/>
      <c r="AN17" s="143"/>
      <c r="AO17" s="144"/>
      <c r="AP17" s="145"/>
    </row>
    <row r="18" spans="1:42" s="6" customFormat="1" ht="75" x14ac:dyDescent="0.25">
      <c r="A18" s="35">
        <v>16</v>
      </c>
      <c r="B18" s="31" t="s">
        <v>72</v>
      </c>
      <c r="C18" s="31" t="s">
        <v>78</v>
      </c>
      <c r="D18" s="31" t="s">
        <v>79</v>
      </c>
      <c r="E18" s="31" t="s">
        <v>18</v>
      </c>
      <c r="F18" s="31" t="s">
        <v>22</v>
      </c>
      <c r="G18" s="32" t="s">
        <v>20</v>
      </c>
      <c r="H18" s="28">
        <v>18503.099999999999</v>
      </c>
      <c r="I18" s="90">
        <f>SUM(REITORIA!I19+ESAG!I19+CEAD!I19+CEART!I19+FAED!I19+CEFID!I19+CCT!I19+CAV!I19+CEAVI!I19+CEPLAN!I19+CEO!I19+CESFI!I19+CERES!I19+CESMO!I19)</f>
        <v>5</v>
      </c>
      <c r="J18" s="150">
        <f t="shared" si="3"/>
        <v>1.25</v>
      </c>
      <c r="K18" s="8">
        <f>SUM(REITORIA!I19-REITORIA!J19+ESAG!I19-ESAG!J19+CEAD!I19-CEAD!J19+CEART!I19-CEART!J19+FAED!I19-FAED!J19+CEFID!I19-CEFID!J19+CCT!I19-CCT!J19+CAV!I19-CAV!J19+CEAVI!I19-CEAVI!J19+CEPLAN!I19-CEPLAN!J19+CEO!I19-CEO!J19+CESFI!I19-CESFI!J19+CERES!I19-CERES!J19+CESMO!I19-CESMO!J19)</f>
        <v>3</v>
      </c>
      <c r="L18" s="21">
        <f t="shared" si="0"/>
        <v>2</v>
      </c>
      <c r="M18" s="9">
        <f t="shared" si="1"/>
        <v>92515.5</v>
      </c>
      <c r="N18" s="26">
        <f t="shared" si="2"/>
        <v>55509.299999999996</v>
      </c>
      <c r="O18" s="54"/>
      <c r="P18" s="83"/>
      <c r="Q18" s="90"/>
      <c r="R18" s="91"/>
      <c r="S18" s="97"/>
      <c r="T18" s="102"/>
      <c r="U18" s="103"/>
      <c r="V18" s="104"/>
      <c r="W18" s="105"/>
      <c r="X18" s="109"/>
      <c r="Y18" s="110"/>
      <c r="Z18" s="112"/>
      <c r="AA18" s="125"/>
      <c r="AB18" s="130"/>
      <c r="AC18" s="131"/>
      <c r="AD18" s="132"/>
      <c r="AE18" s="125"/>
      <c r="AF18" s="130"/>
      <c r="AG18" s="131"/>
      <c r="AH18" s="132"/>
      <c r="AI18" s="138"/>
      <c r="AJ18" s="143"/>
      <c r="AK18" s="144"/>
      <c r="AL18" s="145"/>
      <c r="AM18" s="138"/>
      <c r="AN18" s="143"/>
      <c r="AO18" s="144"/>
      <c r="AP18" s="145"/>
    </row>
    <row r="19" spans="1:42" s="6" customFormat="1" ht="75" x14ac:dyDescent="0.25">
      <c r="A19" s="36">
        <v>17</v>
      </c>
      <c r="B19" s="29" t="s">
        <v>80</v>
      </c>
      <c r="C19" s="37" t="s">
        <v>81</v>
      </c>
      <c r="D19" s="37" t="s">
        <v>82</v>
      </c>
      <c r="E19" s="29" t="s">
        <v>18</v>
      </c>
      <c r="F19" s="29" t="s">
        <v>22</v>
      </c>
      <c r="G19" s="30" t="s">
        <v>20</v>
      </c>
      <c r="H19" s="27">
        <v>35550</v>
      </c>
      <c r="I19" s="90">
        <f>SUM(REITORIA!I20+ESAG!I20+CEAD!I20+CEART!I20+FAED!I20+CEFID!I20+CCT!I20+CAV!I20+CEAVI!I20+CEPLAN!I20+CEO!I20+CESFI!I20+CERES!I20+CESMO!I20)</f>
        <v>14</v>
      </c>
      <c r="J19" s="150">
        <f t="shared" si="3"/>
        <v>3.5</v>
      </c>
      <c r="K19" s="8">
        <f>SUM(REITORIA!I20-REITORIA!J20+ESAG!I20-ESAG!J20+CEAD!I20-CEAD!J20+CEART!I20-CEART!J20+FAED!I20-FAED!J20+CEFID!I20-CEFID!J20+CCT!I20-CCT!J20+CAV!I20-CAV!J20+CEAVI!I20-CEAVI!J20+CEPLAN!I20-CEPLAN!J20+CEO!I20-CEO!J20+CESFI!I20-CESFI!J20+CERES!I20-CERES!J20+CESMO!I20-CESMO!J20)</f>
        <v>10</v>
      </c>
      <c r="L19" s="21">
        <f t="shared" si="0"/>
        <v>4</v>
      </c>
      <c r="M19" s="9">
        <f t="shared" si="1"/>
        <v>497700</v>
      </c>
      <c r="N19" s="26">
        <f t="shared" si="2"/>
        <v>355500</v>
      </c>
      <c r="O19" s="54"/>
      <c r="P19" s="83"/>
      <c r="Q19" s="90"/>
      <c r="R19" s="91"/>
      <c r="S19" s="97"/>
      <c r="T19" s="102"/>
      <c r="U19" s="103"/>
      <c r="V19" s="104"/>
      <c r="W19" s="105"/>
      <c r="X19" s="109"/>
      <c r="Y19" s="110"/>
      <c r="Z19" s="112"/>
      <c r="AA19" s="125"/>
      <c r="AB19" s="130"/>
      <c r="AC19" s="131"/>
      <c r="AD19" s="132"/>
      <c r="AE19" s="125"/>
      <c r="AF19" s="130"/>
      <c r="AG19" s="131"/>
      <c r="AH19" s="132"/>
      <c r="AI19" s="138"/>
      <c r="AJ19" s="143"/>
      <c r="AK19" s="144"/>
      <c r="AL19" s="145"/>
      <c r="AM19" s="138"/>
      <c r="AN19" s="143"/>
      <c r="AO19" s="144"/>
      <c r="AP19" s="145"/>
    </row>
    <row r="20" spans="1:42" s="6" customFormat="1" ht="90" x14ac:dyDescent="0.25">
      <c r="A20" s="35">
        <v>18</v>
      </c>
      <c r="B20" s="31" t="s">
        <v>58</v>
      </c>
      <c r="C20" s="31" t="s">
        <v>83</v>
      </c>
      <c r="D20" s="31" t="s">
        <v>84</v>
      </c>
      <c r="E20" s="31" t="s">
        <v>61</v>
      </c>
      <c r="F20" s="31" t="s">
        <v>85</v>
      </c>
      <c r="G20" s="32" t="s">
        <v>20</v>
      </c>
      <c r="H20" s="28">
        <v>5590</v>
      </c>
      <c r="I20" s="90">
        <f>SUM(REITORIA!I21+ESAG!I21+CEAD!I21+CEART!I21+FAED!I21+CEFID!I21+CCT!I21+CAV!I21+CEAVI!I21+CEPLAN!I21+CEO!I21+CESFI!I21+CERES!I21+CESMO!I21)</f>
        <v>1</v>
      </c>
      <c r="J20" s="150">
        <f t="shared" si="3"/>
        <v>0.25</v>
      </c>
      <c r="K20" s="8">
        <f>SUM(REITORIA!I21-REITORIA!J21+ESAG!I21-ESAG!J21+CEAD!I21-CEAD!J21+CEART!I21-CEART!J21+FAED!I21-FAED!J21+CEFID!I21-CEFID!J21+CCT!I21-CCT!J21+CAV!I21-CAV!J21+CEAVI!I21-CEAVI!J21+CEPLAN!I21-CEPLAN!J21+CEO!I21-CEO!J21+CESFI!I21-CESFI!J21+CERES!I21-CERES!J21+CESMO!I21-CESMO!J21)</f>
        <v>1</v>
      </c>
      <c r="L20" s="21">
        <f t="shared" si="0"/>
        <v>0</v>
      </c>
      <c r="M20" s="9">
        <f t="shared" si="1"/>
        <v>5590</v>
      </c>
      <c r="N20" s="26">
        <f t="shared" si="2"/>
        <v>5590</v>
      </c>
      <c r="O20" s="54"/>
      <c r="P20" s="83"/>
      <c r="Q20" s="90"/>
      <c r="R20" s="91"/>
      <c r="S20" s="97"/>
      <c r="T20" s="102"/>
      <c r="U20" s="103"/>
      <c r="V20" s="104"/>
      <c r="W20" s="105"/>
      <c r="X20" s="109"/>
      <c r="Y20" s="110"/>
      <c r="Z20" s="112"/>
      <c r="AA20" s="125"/>
      <c r="AB20" s="130"/>
      <c r="AC20" s="131"/>
      <c r="AD20" s="132"/>
      <c r="AE20" s="125"/>
      <c r="AF20" s="130"/>
      <c r="AG20" s="131"/>
      <c r="AH20" s="132"/>
      <c r="AI20" s="138"/>
      <c r="AJ20" s="143"/>
      <c r="AK20" s="144"/>
      <c r="AL20" s="145"/>
      <c r="AM20" s="138"/>
      <c r="AN20" s="143"/>
      <c r="AO20" s="144"/>
      <c r="AP20" s="145"/>
    </row>
    <row r="21" spans="1:42" s="6" customFormat="1" ht="90" x14ac:dyDescent="0.25">
      <c r="A21" s="36">
        <v>19</v>
      </c>
      <c r="B21" s="29" t="s">
        <v>58</v>
      </c>
      <c r="C21" s="37" t="s">
        <v>86</v>
      </c>
      <c r="D21" s="37" t="s">
        <v>87</v>
      </c>
      <c r="E21" s="29" t="s">
        <v>24</v>
      </c>
      <c r="F21" s="29" t="s">
        <v>88</v>
      </c>
      <c r="G21" s="30" t="s">
        <v>20</v>
      </c>
      <c r="H21" s="27">
        <v>18980</v>
      </c>
      <c r="I21" s="90">
        <f>SUM(REITORIA!I22+ESAG!I22+CEAD!I22+CEART!I22+FAED!I22+CEFID!I22+CCT!I22+CAV!I22+CEAVI!I22+CEPLAN!I22+CEO!I22+CESFI!I22+CERES!I22+CESMO!I22)</f>
        <v>1</v>
      </c>
      <c r="J21" s="150">
        <f t="shared" si="3"/>
        <v>0.25</v>
      </c>
      <c r="K21" s="8">
        <f>SUM(REITORIA!I22-REITORIA!J22+ESAG!I22-ESAG!J22+CEAD!I22-CEAD!J22+CEART!I22-CEART!J22+FAED!I22-FAED!J22+CEFID!I22-CEFID!J22+CCT!I22-CCT!J22+CAV!I22-CAV!J22+CEAVI!I22-CEAVI!J22+CEPLAN!I22-CEPLAN!J22+CEO!I22-CEO!J22+CESFI!I22-CESFI!J22+CERES!I22-CERES!J22+CESMO!I22-CESMO!J22)</f>
        <v>1</v>
      </c>
      <c r="L21" s="21">
        <f t="shared" si="0"/>
        <v>0</v>
      </c>
      <c r="M21" s="9">
        <f t="shared" si="1"/>
        <v>18980</v>
      </c>
      <c r="N21" s="26">
        <f t="shared" si="2"/>
        <v>18980</v>
      </c>
      <c r="O21" s="54"/>
      <c r="P21" s="83"/>
      <c r="Q21" s="90"/>
      <c r="R21" s="91"/>
      <c r="S21" s="97"/>
      <c r="T21" s="102"/>
      <c r="U21" s="103"/>
      <c r="V21" s="104"/>
      <c r="W21" s="105"/>
      <c r="X21" s="109"/>
      <c r="Y21" s="110"/>
      <c r="Z21" s="112"/>
      <c r="AA21" s="125"/>
      <c r="AB21" s="130"/>
      <c r="AC21" s="131"/>
      <c r="AD21" s="132"/>
      <c r="AE21" s="125"/>
      <c r="AF21" s="130"/>
      <c r="AG21" s="131"/>
      <c r="AH21" s="132"/>
      <c r="AI21" s="138"/>
      <c r="AJ21" s="143"/>
      <c r="AK21" s="144"/>
      <c r="AL21" s="145"/>
      <c r="AM21" s="138"/>
      <c r="AN21" s="143"/>
      <c r="AO21" s="144"/>
      <c r="AP21" s="145"/>
    </row>
    <row r="22" spans="1:42" s="6" customFormat="1" ht="75" x14ac:dyDescent="0.25">
      <c r="A22" s="35">
        <v>20</v>
      </c>
      <c r="B22" s="31" t="s">
        <v>72</v>
      </c>
      <c r="C22" s="31" t="s">
        <v>89</v>
      </c>
      <c r="D22" s="31" t="s">
        <v>90</v>
      </c>
      <c r="E22" s="31" t="s">
        <v>24</v>
      </c>
      <c r="F22" s="31" t="s">
        <v>91</v>
      </c>
      <c r="G22" s="32" t="s">
        <v>20</v>
      </c>
      <c r="H22" s="28">
        <v>7959</v>
      </c>
      <c r="I22" s="90">
        <f>SUM(REITORIA!I23+ESAG!I23+CEAD!I23+CEART!I23+FAED!I23+CEFID!I23+CCT!I23+CAV!I23+CEAVI!I23+CEPLAN!I23+CEO!I23+CESFI!I23+CERES!I23+CESMO!I23)</f>
        <v>12</v>
      </c>
      <c r="J22" s="150">
        <f t="shared" si="3"/>
        <v>3</v>
      </c>
      <c r="K22" s="8">
        <f>SUM(REITORIA!I23-REITORIA!J23+ESAG!I23-ESAG!J23+CEAD!I23-CEAD!J23+CEART!I23-CEART!J23+FAED!I23-FAED!J23+CEFID!I23-CEFID!J23+CCT!I23-CCT!J23+CAV!I23-CAV!J23+CEAVI!I23-CEAVI!J23+CEPLAN!I23-CEPLAN!J23+CEO!I23-CEO!J23+CESFI!I23-CESFI!J23+CERES!I23-CERES!J23+CESMO!I23-CESMO!J23)</f>
        <v>12</v>
      </c>
      <c r="L22" s="21">
        <f t="shared" si="0"/>
        <v>0</v>
      </c>
      <c r="M22" s="9">
        <f t="shared" si="1"/>
        <v>95508</v>
      </c>
      <c r="N22" s="26">
        <f t="shared" si="2"/>
        <v>95508</v>
      </c>
      <c r="O22" s="54"/>
      <c r="P22" s="83"/>
      <c r="Q22" s="90"/>
      <c r="R22" s="91"/>
      <c r="S22" s="97"/>
      <c r="T22" s="102"/>
      <c r="U22" s="103"/>
      <c r="V22" s="104"/>
      <c r="W22" s="105"/>
      <c r="X22" s="109"/>
      <c r="Y22" s="110"/>
      <c r="Z22" s="112"/>
      <c r="AA22" s="125"/>
      <c r="AB22" s="130"/>
      <c r="AC22" s="131"/>
      <c r="AD22" s="132"/>
      <c r="AE22" s="125"/>
      <c r="AF22" s="130"/>
      <c r="AG22" s="131"/>
      <c r="AH22" s="132"/>
      <c r="AI22" s="138"/>
      <c r="AJ22" s="143"/>
      <c r="AK22" s="144"/>
      <c r="AL22" s="145"/>
      <c r="AM22" s="138"/>
      <c r="AN22" s="143"/>
      <c r="AO22" s="144"/>
      <c r="AP22" s="145"/>
    </row>
    <row r="23" spans="1:42" s="6" customFormat="1" ht="75" x14ac:dyDescent="0.25">
      <c r="A23" s="36">
        <v>21</v>
      </c>
      <c r="B23" s="29" t="s">
        <v>72</v>
      </c>
      <c r="C23" s="37" t="s">
        <v>92</v>
      </c>
      <c r="D23" s="37" t="s">
        <v>93</v>
      </c>
      <c r="E23" s="29" t="s">
        <v>18</v>
      </c>
      <c r="F23" s="29" t="s">
        <v>23</v>
      </c>
      <c r="G23" s="30" t="s">
        <v>20</v>
      </c>
      <c r="H23" s="27">
        <v>10499.99</v>
      </c>
      <c r="I23" s="90">
        <f>SUM(REITORIA!I24+ESAG!I24+CEAD!I24+CEART!I24+FAED!I24+CEFID!I24+CCT!I24+CAV!I24+CEAVI!I24+CEPLAN!I24+CEO!I24+CESFI!I24+CERES!I24+CESMO!I24)</f>
        <v>3</v>
      </c>
      <c r="J23" s="150">
        <f t="shared" si="3"/>
        <v>0.75</v>
      </c>
      <c r="K23" s="8">
        <f>SUM(REITORIA!I24-REITORIA!J24+ESAG!I24-ESAG!J24+CEAD!I24-CEAD!J24+CEART!I24-CEART!J24+FAED!I24-FAED!J24+CEFID!I24-CEFID!J24+CCT!I24-CCT!J24+CAV!I24-CAV!J24+CEAVI!I24-CEAVI!J24+CEPLAN!I24-CEPLAN!J24+CEO!I24-CEO!J24+CESFI!I24-CESFI!J24+CERES!I24-CERES!J24+CESMO!I24-CESMO!J24)</f>
        <v>3</v>
      </c>
      <c r="L23" s="21">
        <f t="shared" si="0"/>
        <v>0</v>
      </c>
      <c r="M23" s="9">
        <f t="shared" si="1"/>
        <v>31499.97</v>
      </c>
      <c r="N23" s="26">
        <f t="shared" si="2"/>
        <v>31499.97</v>
      </c>
      <c r="O23" s="54"/>
      <c r="P23" s="83"/>
      <c r="Q23" s="90"/>
      <c r="R23" s="91"/>
      <c r="S23" s="97"/>
      <c r="T23" s="102"/>
      <c r="U23" s="103"/>
      <c r="V23" s="104"/>
      <c r="W23" s="105"/>
      <c r="X23" s="109"/>
      <c r="Y23" s="110"/>
      <c r="Z23" s="112"/>
      <c r="AA23" s="125"/>
      <c r="AB23" s="130"/>
      <c r="AC23" s="131"/>
      <c r="AD23" s="132"/>
      <c r="AE23" s="125"/>
      <c r="AF23" s="130"/>
      <c r="AG23" s="131"/>
      <c r="AH23" s="132"/>
      <c r="AI23" s="138"/>
      <c r="AJ23" s="143"/>
      <c r="AK23" s="144"/>
      <c r="AL23" s="145"/>
      <c r="AM23" s="138"/>
      <c r="AN23" s="143"/>
      <c r="AO23" s="144"/>
      <c r="AP23" s="145"/>
    </row>
    <row r="24" spans="1:42" s="6" customFormat="1" ht="75" x14ac:dyDescent="0.25">
      <c r="A24" s="35">
        <v>22</v>
      </c>
      <c r="B24" s="31" t="s">
        <v>72</v>
      </c>
      <c r="C24" s="31" t="s">
        <v>94</v>
      </c>
      <c r="D24" s="31" t="s">
        <v>95</v>
      </c>
      <c r="E24" s="31" t="s">
        <v>61</v>
      </c>
      <c r="F24" s="31" t="s">
        <v>62</v>
      </c>
      <c r="G24" s="32" t="s">
        <v>21</v>
      </c>
      <c r="H24" s="28">
        <v>289.08</v>
      </c>
      <c r="I24" s="90">
        <f>SUM(REITORIA!I25+ESAG!I25+CEAD!I25+CEART!I25+FAED!I25+CEFID!I25+CCT!I25+CAV!I25+CEAVI!I25+CEPLAN!I25+CEO!I25+CESFI!I25+CERES!I25+CESMO!I25)</f>
        <v>12</v>
      </c>
      <c r="J24" s="150">
        <f t="shared" si="3"/>
        <v>3</v>
      </c>
      <c r="K24" s="8">
        <f>SUM(REITORIA!I25-REITORIA!J25+ESAG!I25-ESAG!J25+CEAD!I25-CEAD!J25+CEART!I25-CEART!J25+FAED!I25-FAED!J25+CEFID!I25-CEFID!J25+CCT!I25-CCT!J25+CAV!I25-CAV!J25+CEAVI!I25-CEAVI!J25+CEPLAN!I25-CEPLAN!J25+CEO!I25-CEO!J25+CESFI!I25-CESFI!J25+CERES!I25-CERES!J25+CESMO!I25-CESMO!J25)</f>
        <v>12</v>
      </c>
      <c r="L24" s="21">
        <f t="shared" si="0"/>
        <v>0</v>
      </c>
      <c r="M24" s="9">
        <f t="shared" si="1"/>
        <v>3468.96</v>
      </c>
      <c r="N24" s="26">
        <f t="shared" si="2"/>
        <v>3468.96</v>
      </c>
      <c r="O24" s="54"/>
      <c r="P24" s="83"/>
      <c r="Q24" s="90"/>
      <c r="R24" s="91"/>
      <c r="S24" s="97"/>
      <c r="T24" s="102"/>
      <c r="U24" s="103"/>
      <c r="V24" s="104"/>
      <c r="W24" s="105"/>
      <c r="X24" s="109"/>
      <c r="Y24" s="110"/>
      <c r="Z24" s="112"/>
      <c r="AA24" s="125"/>
      <c r="AB24" s="130"/>
      <c r="AC24" s="131"/>
      <c r="AD24" s="132"/>
      <c r="AE24" s="125"/>
      <c r="AF24" s="130"/>
      <c r="AG24" s="131"/>
      <c r="AH24" s="132"/>
      <c r="AI24" s="138"/>
      <c r="AJ24" s="143"/>
      <c r="AK24" s="144"/>
      <c r="AL24" s="148"/>
      <c r="AM24" s="138">
        <v>2</v>
      </c>
      <c r="AN24" s="143">
        <f>AO24/M24</f>
        <v>0.16666666666666666</v>
      </c>
      <c r="AO24" s="144">
        <f>AM24*H24</f>
        <v>578.16</v>
      </c>
      <c r="AP24" s="148">
        <f>AO24/M39</f>
        <v>5.4469716736341159E-5</v>
      </c>
    </row>
    <row r="25" spans="1:42" s="6" customFormat="1" ht="60" x14ac:dyDescent="0.25">
      <c r="A25" s="36">
        <v>23</v>
      </c>
      <c r="B25" s="29" t="s">
        <v>75</v>
      </c>
      <c r="C25" s="37" t="s">
        <v>96</v>
      </c>
      <c r="D25" s="37" t="s">
        <v>97</v>
      </c>
      <c r="E25" s="29" t="s">
        <v>61</v>
      </c>
      <c r="F25" s="29" t="s">
        <v>98</v>
      </c>
      <c r="G25" s="30" t="s">
        <v>20</v>
      </c>
      <c r="H25" s="27">
        <v>3940</v>
      </c>
      <c r="I25" s="90">
        <f>SUM(REITORIA!I26+ESAG!I26+CEAD!I26+CEART!I26+FAED!I26+CEFID!I26+CCT!I26+CAV!I26+CEAVI!I26+CEPLAN!I26+CEO!I26+CESFI!I26+CERES!I26+CESMO!I26)</f>
        <v>1</v>
      </c>
      <c r="J25" s="150">
        <f t="shared" si="3"/>
        <v>0.25</v>
      </c>
      <c r="K25" s="8">
        <f>SUM(REITORIA!I26-REITORIA!J26+ESAG!I26-ESAG!J26+CEAD!I26-CEAD!J26+CEART!I26-CEART!J26+FAED!I26-FAED!J26+CEFID!I26-CEFID!J26+CCT!I26-CCT!J26+CAV!I26-CAV!J26+CEAVI!I26-CEAVI!J26+CEPLAN!I26-CEPLAN!J26+CEO!I26-CEO!J26+CESFI!I26-CESFI!J26+CERES!I26-CERES!J26+CESMO!I26-CESMO!J26)</f>
        <v>1</v>
      </c>
      <c r="L25" s="21">
        <f t="shared" si="0"/>
        <v>0</v>
      </c>
      <c r="M25" s="9">
        <f t="shared" si="1"/>
        <v>3940</v>
      </c>
      <c r="N25" s="26">
        <f t="shared" si="2"/>
        <v>3940</v>
      </c>
      <c r="O25" s="54"/>
      <c r="P25" s="83"/>
      <c r="Q25" s="90"/>
      <c r="R25" s="91"/>
      <c r="S25" s="97"/>
      <c r="T25" s="102"/>
      <c r="U25" s="103"/>
      <c r="V25" s="104"/>
      <c r="W25" s="105"/>
      <c r="X25" s="109"/>
      <c r="Y25" s="110"/>
      <c r="Z25" s="112"/>
      <c r="AA25" s="125"/>
      <c r="AB25" s="130"/>
      <c r="AC25" s="131"/>
      <c r="AD25" s="132"/>
      <c r="AE25" s="125"/>
      <c r="AF25" s="130"/>
      <c r="AG25" s="131"/>
      <c r="AH25" s="132"/>
      <c r="AI25" s="138"/>
      <c r="AJ25" s="143"/>
      <c r="AK25" s="144"/>
      <c r="AL25" s="145"/>
      <c r="AM25" s="138"/>
      <c r="AN25" s="143"/>
      <c r="AO25" s="144"/>
      <c r="AP25" s="145"/>
    </row>
    <row r="26" spans="1:42" s="6" customFormat="1" ht="75" x14ac:dyDescent="0.25">
      <c r="A26" s="35">
        <v>24</v>
      </c>
      <c r="B26" s="31" t="s">
        <v>99</v>
      </c>
      <c r="C26" s="31" t="s">
        <v>100</v>
      </c>
      <c r="D26" s="31" t="s">
        <v>101</v>
      </c>
      <c r="E26" s="31" t="s">
        <v>24</v>
      </c>
      <c r="F26" s="31" t="s">
        <v>69</v>
      </c>
      <c r="G26" s="32" t="s">
        <v>20</v>
      </c>
      <c r="H26" s="28">
        <v>2900</v>
      </c>
      <c r="I26" s="90">
        <f>SUM(REITORIA!I27+ESAG!I27+CEAD!I27+CEART!I27+FAED!I27+CEFID!I27+CCT!I27+CAV!I27+CEAVI!I27+CEPLAN!I27+CEO!I27+CESFI!I27+CERES!I27+CESMO!I27)</f>
        <v>2</v>
      </c>
      <c r="J26" s="150">
        <f t="shared" si="3"/>
        <v>0.5</v>
      </c>
      <c r="K26" s="8">
        <f>SUM(REITORIA!I27-REITORIA!J27+ESAG!I27-ESAG!J27+CEAD!I27-CEAD!J27+CEART!I27-CEART!J27+FAED!I27-FAED!J27+CEFID!I27-CEFID!J27+CCT!I27-CCT!J27+CAV!I27-CAV!J27+CEAVI!I27-CEAVI!J27+CEPLAN!I27-CEPLAN!J27+CEO!I27-CEO!J27+CESFI!I27-CESFI!J27+CERES!I27-CERES!J27+CESMO!I27-CESMO!J27)</f>
        <v>2</v>
      </c>
      <c r="L26" s="21">
        <f t="shared" si="0"/>
        <v>0</v>
      </c>
      <c r="M26" s="9">
        <f t="shared" si="1"/>
        <v>5800</v>
      </c>
      <c r="N26" s="26">
        <f t="shared" si="2"/>
        <v>5800</v>
      </c>
      <c r="O26" s="54"/>
      <c r="P26" s="83"/>
      <c r="Q26" s="90"/>
      <c r="R26" s="91"/>
      <c r="S26" s="97"/>
      <c r="T26" s="102"/>
      <c r="U26" s="103"/>
      <c r="V26" s="104"/>
      <c r="W26" s="105"/>
      <c r="X26" s="109"/>
      <c r="Y26" s="110"/>
      <c r="Z26" s="112"/>
      <c r="AA26" s="125"/>
      <c r="AB26" s="130"/>
      <c r="AC26" s="131"/>
      <c r="AD26" s="132"/>
      <c r="AE26" s="125"/>
      <c r="AF26" s="130"/>
      <c r="AG26" s="131"/>
      <c r="AH26" s="132"/>
      <c r="AI26" s="138"/>
      <c r="AJ26" s="143"/>
      <c r="AK26" s="144"/>
      <c r="AL26" s="145"/>
      <c r="AM26" s="138"/>
      <c r="AN26" s="143"/>
      <c r="AO26" s="144"/>
      <c r="AP26" s="145"/>
    </row>
    <row r="27" spans="1:42" s="6" customFormat="1" ht="75" x14ac:dyDescent="0.25">
      <c r="A27" s="36">
        <v>25</v>
      </c>
      <c r="B27" s="29" t="s">
        <v>72</v>
      </c>
      <c r="C27" s="37" t="s">
        <v>102</v>
      </c>
      <c r="D27" s="37" t="s">
        <v>103</v>
      </c>
      <c r="E27" s="29" t="s">
        <v>24</v>
      </c>
      <c r="F27" s="29" t="s">
        <v>69</v>
      </c>
      <c r="G27" s="30" t="s">
        <v>20</v>
      </c>
      <c r="H27" s="27">
        <v>3168</v>
      </c>
      <c r="I27" s="90">
        <f>SUM(REITORIA!I28+ESAG!I28+CEAD!I28+CEART!I28+FAED!I28+CEFID!I28+CCT!I28+CAV!I28+CEAVI!I28+CEPLAN!I28+CEO!I28+CESFI!I28+CERES!I28+CESMO!I28)</f>
        <v>2</v>
      </c>
      <c r="J27" s="150">
        <f t="shared" si="3"/>
        <v>0.5</v>
      </c>
      <c r="K27" s="8">
        <f>SUM(REITORIA!I28-REITORIA!J28+ESAG!I28-ESAG!J28+CEAD!I28-CEAD!J28+CEART!I28-CEART!J28+FAED!I28-FAED!J28+CEFID!I28-CEFID!J28+CCT!I28-CCT!J28+CAV!I28-CAV!J28+CEAVI!I28-CEAVI!J28+CEPLAN!I28-CEPLAN!J28+CEO!I28-CEO!J28+CESFI!I28-CESFI!J28+CERES!I28-CERES!J28+CESMO!I28-CESMO!J28)</f>
        <v>2</v>
      </c>
      <c r="L27" s="21">
        <f t="shared" si="0"/>
        <v>0</v>
      </c>
      <c r="M27" s="9">
        <f t="shared" si="1"/>
        <v>6336</v>
      </c>
      <c r="N27" s="26">
        <f t="shared" si="2"/>
        <v>6336</v>
      </c>
      <c r="O27" s="54"/>
      <c r="P27" s="83"/>
      <c r="Q27" s="90"/>
      <c r="R27" s="91"/>
      <c r="S27" s="97"/>
      <c r="T27" s="102"/>
      <c r="U27" s="103"/>
      <c r="V27" s="104"/>
      <c r="W27" s="105"/>
      <c r="X27" s="109"/>
      <c r="Y27" s="110"/>
      <c r="Z27" s="112"/>
      <c r="AA27" s="125"/>
      <c r="AB27" s="130"/>
      <c r="AC27" s="131"/>
      <c r="AD27" s="132"/>
      <c r="AE27" s="125"/>
      <c r="AF27" s="130"/>
      <c r="AG27" s="131"/>
      <c r="AH27" s="132"/>
      <c r="AI27" s="138"/>
      <c r="AJ27" s="143"/>
      <c r="AK27" s="144"/>
      <c r="AL27" s="145"/>
      <c r="AM27" s="138"/>
      <c r="AN27" s="143"/>
      <c r="AO27" s="144"/>
      <c r="AP27" s="145"/>
    </row>
    <row r="28" spans="1:42" s="6" customFormat="1" ht="75" x14ac:dyDescent="0.25">
      <c r="A28" s="35">
        <v>26</v>
      </c>
      <c r="B28" s="31" t="s">
        <v>72</v>
      </c>
      <c r="C28" s="31" t="s">
        <v>104</v>
      </c>
      <c r="D28" s="31" t="s">
        <v>105</v>
      </c>
      <c r="E28" s="31" t="s">
        <v>18</v>
      </c>
      <c r="F28" s="31" t="s">
        <v>23</v>
      </c>
      <c r="G28" s="32" t="s">
        <v>20</v>
      </c>
      <c r="H28" s="28">
        <v>15633.99</v>
      </c>
      <c r="I28" s="90">
        <f>SUM(REITORIA!I29+ESAG!I29+CEAD!I29+CEART!I29+FAED!I29+CEFID!I29+CCT!I29+CAV!I29+CEAVI!I29+CEPLAN!I29+CEO!I29+CESFI!I29+CERES!I29+CESMO!I29)</f>
        <v>2</v>
      </c>
      <c r="J28" s="150">
        <f t="shared" si="3"/>
        <v>0.5</v>
      </c>
      <c r="K28" s="8">
        <f>SUM(REITORIA!I29-REITORIA!J29+ESAG!I29-ESAG!J29+CEAD!I29-CEAD!J29+CEART!I29-CEART!J29+FAED!I29-FAED!J29+CEFID!I29-CEFID!J29+CCT!I29-CCT!J29+CAV!I29-CAV!J29+CEAVI!I29-CEAVI!J29+CEPLAN!I29-CEPLAN!J29+CEO!I29-CEO!J29+CESFI!I29-CESFI!J29+CERES!I29-CERES!J29+CESMO!I29-CESMO!J29)</f>
        <v>2</v>
      </c>
      <c r="L28" s="21">
        <f t="shared" si="0"/>
        <v>0</v>
      </c>
      <c r="M28" s="9">
        <f t="shared" si="1"/>
        <v>31267.98</v>
      </c>
      <c r="N28" s="26">
        <f t="shared" si="2"/>
        <v>31267.98</v>
      </c>
      <c r="O28" s="54"/>
      <c r="P28" s="83"/>
      <c r="Q28" s="90"/>
      <c r="R28" s="91"/>
      <c r="S28" s="97"/>
      <c r="T28" s="102"/>
      <c r="U28" s="103"/>
      <c r="V28" s="104"/>
      <c r="W28" s="105"/>
      <c r="X28" s="109"/>
      <c r="Y28" s="110"/>
      <c r="Z28" s="112"/>
      <c r="AA28" s="125"/>
      <c r="AB28" s="130"/>
      <c r="AC28" s="131"/>
      <c r="AD28" s="132"/>
      <c r="AE28" s="125"/>
      <c r="AF28" s="130"/>
      <c r="AG28" s="131"/>
      <c r="AH28" s="132"/>
      <c r="AI28" s="138"/>
      <c r="AJ28" s="143"/>
      <c r="AK28" s="144"/>
      <c r="AL28" s="145"/>
      <c r="AM28" s="138"/>
      <c r="AN28" s="143"/>
      <c r="AO28" s="144"/>
      <c r="AP28" s="145"/>
    </row>
    <row r="29" spans="1:42" s="6" customFormat="1" ht="14.25" customHeight="1" x14ac:dyDescent="0.25">
      <c r="A29" s="55">
        <v>27</v>
      </c>
      <c r="B29" s="195" t="s">
        <v>131</v>
      </c>
      <c r="C29" s="196"/>
      <c r="D29" s="196"/>
      <c r="E29" s="196"/>
      <c r="F29" s="196"/>
      <c r="G29" s="196"/>
      <c r="H29" s="197"/>
      <c r="I29" s="90">
        <f>SUM(REITORIA!I30+ESAG!I30+CEAD!I30+CEART!I30+FAED!I30+CEFID!I30+CCT!I30+CAV!I30+CEAVI!I30+CEPLAN!I30+CEO!I30+CESFI!I30+CERES!I30+CESMO!I30)</f>
        <v>0</v>
      </c>
      <c r="J29" s="150">
        <f t="shared" si="3"/>
        <v>0</v>
      </c>
      <c r="K29" s="8">
        <f>SUM(REITORIA!I30-REITORIA!J30+ESAG!I30-ESAG!J30+CEAD!I30-CEAD!J30+CEART!I30-CEART!J30+FAED!I30-FAED!J30+CEFID!I30-CEFID!J30+CCT!I30-CCT!J30+CAV!I30-CAV!J30+CEAVI!I30-CEAVI!J30+CEPLAN!I30-CEPLAN!J30+CEO!I30-CEO!J30+CESFI!I30-CESFI!J30+CERES!I30-CERES!J30+CESMO!I30-CESMO!J30)</f>
        <v>0</v>
      </c>
      <c r="L29" s="21">
        <f t="shared" si="0"/>
        <v>0</v>
      </c>
      <c r="M29" s="9">
        <f t="shared" si="1"/>
        <v>0</v>
      </c>
      <c r="N29" s="26">
        <f t="shared" si="2"/>
        <v>0</v>
      </c>
      <c r="O29" s="54"/>
      <c r="P29" s="83"/>
      <c r="Q29" s="90"/>
      <c r="R29" s="91"/>
      <c r="S29" s="97"/>
      <c r="T29" s="102"/>
      <c r="U29" s="103"/>
      <c r="V29" s="104"/>
      <c r="W29" s="105"/>
      <c r="X29" s="109"/>
      <c r="Y29" s="110"/>
      <c r="Z29" s="112"/>
      <c r="AA29" s="125"/>
      <c r="AB29" s="130"/>
      <c r="AC29" s="131"/>
      <c r="AD29" s="132"/>
      <c r="AE29" s="125"/>
      <c r="AF29" s="130"/>
      <c r="AG29" s="131"/>
      <c r="AH29" s="132"/>
      <c r="AI29" s="138"/>
      <c r="AJ29" s="143"/>
      <c r="AK29" s="144"/>
      <c r="AL29" s="145"/>
      <c r="AM29" s="138"/>
      <c r="AN29" s="143"/>
      <c r="AO29" s="144"/>
      <c r="AP29" s="145"/>
    </row>
    <row r="30" spans="1:42" s="6" customFormat="1" ht="75" x14ac:dyDescent="0.25">
      <c r="A30" s="36">
        <v>28</v>
      </c>
      <c r="B30" s="29" t="s">
        <v>72</v>
      </c>
      <c r="C30" s="37" t="s">
        <v>106</v>
      </c>
      <c r="D30" s="37" t="s">
        <v>107</v>
      </c>
      <c r="E30" s="29" t="s">
        <v>61</v>
      </c>
      <c r="F30" s="29" t="s">
        <v>108</v>
      </c>
      <c r="G30" s="30" t="s">
        <v>109</v>
      </c>
      <c r="H30" s="27">
        <v>513.05999999999995</v>
      </c>
      <c r="I30" s="90">
        <f>SUM(REITORIA!I31+ESAG!I31+CEAD!I31+CEART!I31+FAED!I31+CEFID!I31+CCT!I31+CAV!I31+CEAVI!I31+CEPLAN!I31+CEO!I31+CESFI!I31+CERES!I31+CESMO!I31)</f>
        <v>12</v>
      </c>
      <c r="J30" s="150">
        <f t="shared" si="3"/>
        <v>3</v>
      </c>
      <c r="K30" s="8">
        <f>SUM(REITORIA!I31-REITORIA!J31+ESAG!I31-ESAG!J31+CEAD!I31-CEAD!J31+CEART!I31-CEART!J31+FAED!I31-FAED!J31+CEFID!I31-CEFID!J31+CCT!I31-CCT!J31+CAV!I31-CAV!J31+CEAVI!I31-CEAVI!J31+CEPLAN!I31-CEPLAN!J31+CEO!I31-CEO!J31+CESFI!I31-CESFI!J31+CERES!I31-CERES!J31+CESMO!I31-CESMO!J31)</f>
        <v>2</v>
      </c>
      <c r="L30" s="21">
        <f t="shared" si="0"/>
        <v>10</v>
      </c>
      <c r="M30" s="9">
        <f t="shared" si="1"/>
        <v>6156.7199999999993</v>
      </c>
      <c r="N30" s="26">
        <f t="shared" si="2"/>
        <v>1026.1199999999999</v>
      </c>
      <c r="O30" s="54"/>
      <c r="P30" s="83"/>
      <c r="Q30" s="90"/>
      <c r="R30" s="91"/>
      <c r="S30" s="97"/>
      <c r="T30" s="102"/>
      <c r="U30" s="103"/>
      <c r="V30" s="104"/>
      <c r="W30" s="105"/>
      <c r="X30" s="109"/>
      <c r="Y30" s="110"/>
      <c r="Z30" s="112"/>
      <c r="AA30" s="125"/>
      <c r="AB30" s="130"/>
      <c r="AC30" s="131"/>
      <c r="AD30" s="132"/>
      <c r="AE30" s="125"/>
      <c r="AF30" s="130"/>
      <c r="AG30" s="131"/>
      <c r="AH30" s="132"/>
      <c r="AI30" s="138"/>
      <c r="AJ30" s="143"/>
      <c r="AK30" s="144"/>
      <c r="AL30" s="145"/>
      <c r="AM30" s="138"/>
      <c r="AN30" s="143"/>
      <c r="AO30" s="144"/>
      <c r="AP30" s="145"/>
    </row>
    <row r="31" spans="1:42" s="6" customFormat="1" ht="75" x14ac:dyDescent="0.25">
      <c r="A31" s="35">
        <v>29</v>
      </c>
      <c r="B31" s="31" t="s">
        <v>110</v>
      </c>
      <c r="C31" s="31" t="s">
        <v>111</v>
      </c>
      <c r="D31" s="31" t="s">
        <v>112</v>
      </c>
      <c r="E31" s="31" t="s">
        <v>61</v>
      </c>
      <c r="F31" s="31" t="s">
        <v>113</v>
      </c>
      <c r="G31" s="32" t="s">
        <v>109</v>
      </c>
      <c r="H31" s="28">
        <v>54.25</v>
      </c>
      <c r="I31" s="90">
        <f>SUM(REITORIA!I32+ESAG!I32+CEAD!I32+CEART!I32+FAED!I32+CEFID!I32+CCT!I32+CAV!I32+CEAVI!I32+CEPLAN!I32+CEO!I32+CESFI!I32+CERES!I32+CESMO!I32)</f>
        <v>30</v>
      </c>
      <c r="J31" s="150">
        <f t="shared" si="3"/>
        <v>7.5</v>
      </c>
      <c r="K31" s="8">
        <f>SUM(REITORIA!I32-REITORIA!J32+ESAG!I32-ESAG!J32+CEAD!I32-CEAD!J32+CEART!I32-CEART!J32+FAED!I32-FAED!J32+CEFID!I32-CEFID!J32+CCT!I32-CCT!J32+CAV!I32-CAV!J32+CEAVI!I32-CEAVI!J32+CEPLAN!I32-CEPLAN!J32+CEO!I32-CEO!J32+CESFI!I32-CESFI!J32+CERES!I32-CERES!J32+CESMO!I32-CESMO!J32)</f>
        <v>30</v>
      </c>
      <c r="L31" s="21">
        <f t="shared" si="0"/>
        <v>0</v>
      </c>
      <c r="M31" s="9">
        <f t="shared" si="1"/>
        <v>1627.5</v>
      </c>
      <c r="N31" s="26">
        <f t="shared" si="2"/>
        <v>1627.5</v>
      </c>
      <c r="O31" s="54"/>
      <c r="P31" s="83"/>
      <c r="Q31" s="90"/>
      <c r="R31" s="91"/>
      <c r="S31" s="97"/>
      <c r="T31" s="102"/>
      <c r="U31" s="103"/>
      <c r="V31" s="104"/>
      <c r="W31" s="105"/>
      <c r="X31" s="109"/>
      <c r="Y31" s="110"/>
      <c r="Z31" s="112"/>
      <c r="AA31" s="125"/>
      <c r="AB31" s="130"/>
      <c r="AC31" s="131"/>
      <c r="AD31" s="132"/>
      <c r="AE31" s="125"/>
      <c r="AF31" s="130"/>
      <c r="AG31" s="131"/>
      <c r="AH31" s="132"/>
      <c r="AI31" s="138"/>
      <c r="AJ31" s="143"/>
      <c r="AK31" s="144"/>
      <c r="AL31" s="145"/>
      <c r="AM31" s="138"/>
      <c r="AN31" s="143"/>
      <c r="AO31" s="144"/>
      <c r="AP31" s="145"/>
    </row>
    <row r="32" spans="1:42" s="6" customFormat="1" ht="45" x14ac:dyDescent="0.25">
      <c r="A32" s="36">
        <v>30</v>
      </c>
      <c r="B32" s="29" t="s">
        <v>114</v>
      </c>
      <c r="C32" s="37" t="s">
        <v>115</v>
      </c>
      <c r="D32" s="37" t="s">
        <v>116</v>
      </c>
      <c r="E32" s="29" t="s">
        <v>61</v>
      </c>
      <c r="F32" s="29" t="s">
        <v>113</v>
      </c>
      <c r="G32" s="30" t="s">
        <v>109</v>
      </c>
      <c r="H32" s="27">
        <v>89.6</v>
      </c>
      <c r="I32" s="90">
        <f>SUM(REITORIA!I33+ESAG!I33+CEAD!I33+CEART!I33+FAED!I33+CEFID!I33+CCT!I33+CAV!I33+CEAVI!I33+CEPLAN!I33+CEO!I33+CESFI!I33+CERES!I33+CESMO!I33)</f>
        <v>20</v>
      </c>
      <c r="J32" s="150">
        <f t="shared" si="3"/>
        <v>5</v>
      </c>
      <c r="K32" s="8">
        <f>SUM(REITORIA!I33-REITORIA!J33+ESAG!I33-ESAG!J33+CEAD!I33-CEAD!J33+CEART!I33-CEART!J33+FAED!I33-FAED!J33+CEFID!I33-CEFID!J33+CCT!I33-CCT!J33+CAV!I33-CAV!J33+CEAVI!I33-CEAVI!J33+CEPLAN!I33-CEPLAN!J33+CEO!I33-CEO!J33+CESFI!I33-CESFI!J33+CERES!I33-CERES!J33+CESMO!I33-CESMO!J33)</f>
        <v>20</v>
      </c>
      <c r="L32" s="21">
        <f t="shared" si="0"/>
        <v>0</v>
      </c>
      <c r="M32" s="9">
        <f t="shared" si="1"/>
        <v>1792</v>
      </c>
      <c r="N32" s="26">
        <f t="shared" si="2"/>
        <v>1792</v>
      </c>
      <c r="O32" s="54"/>
      <c r="P32" s="83"/>
      <c r="Q32" s="90"/>
      <c r="R32" s="91"/>
      <c r="S32" s="97"/>
      <c r="T32" s="102"/>
      <c r="U32" s="103"/>
      <c r="V32" s="104"/>
      <c r="W32" s="105"/>
      <c r="X32" s="109"/>
      <c r="Y32" s="110"/>
      <c r="Z32" s="112"/>
      <c r="AA32" s="125"/>
      <c r="AB32" s="130"/>
      <c r="AC32" s="131"/>
      <c r="AD32" s="132"/>
      <c r="AE32" s="125"/>
      <c r="AF32" s="130"/>
      <c r="AG32" s="131"/>
      <c r="AH32" s="132"/>
      <c r="AI32" s="138"/>
      <c r="AJ32" s="143"/>
      <c r="AK32" s="144"/>
      <c r="AL32" s="145"/>
      <c r="AM32" s="138"/>
      <c r="AN32" s="143"/>
      <c r="AO32" s="144"/>
      <c r="AP32" s="145"/>
    </row>
    <row r="33" spans="1:42" s="6" customFormat="1" ht="75" x14ac:dyDescent="0.25">
      <c r="A33" s="35">
        <v>31</v>
      </c>
      <c r="B33" s="31" t="s">
        <v>117</v>
      </c>
      <c r="C33" s="31" t="s">
        <v>118</v>
      </c>
      <c r="D33" s="31" t="s">
        <v>119</v>
      </c>
      <c r="E33" s="31" t="s">
        <v>52</v>
      </c>
      <c r="F33" s="31" t="s">
        <v>120</v>
      </c>
      <c r="G33" s="32" t="s">
        <v>20</v>
      </c>
      <c r="H33" s="28">
        <v>6200</v>
      </c>
      <c r="I33" s="90">
        <f>SUM(REITORIA!I34+ESAG!I34+CEAD!I34+CEART!I34+FAED!I34+CEFID!I34+CCT!I34+CAV!I34+CEAVI!I34+CEPLAN!I34+CEO!I34+CESFI!I34+CERES!I34+CESMO!I34)</f>
        <v>7</v>
      </c>
      <c r="J33" s="150">
        <f t="shared" si="3"/>
        <v>1.75</v>
      </c>
      <c r="K33" s="8">
        <f>SUM(REITORIA!I34-REITORIA!J34+ESAG!I34-ESAG!J34+CEAD!I34-CEAD!J34+CEART!I34-CEART!J34+FAED!I34-FAED!J34+CEFID!I34-CEFID!J34+CCT!I34-CCT!J34+CAV!I34-CAV!J34+CEAVI!I34-CEAVI!J34+CEPLAN!I34-CEPLAN!J34+CEO!I34-CEO!J34+CESFI!I34-CESFI!J34+CERES!I34-CERES!J34+CESMO!I34-CESMO!J34)</f>
        <v>7</v>
      </c>
      <c r="L33" s="21">
        <f t="shared" si="0"/>
        <v>0</v>
      </c>
      <c r="M33" s="9">
        <f t="shared" si="1"/>
        <v>43400</v>
      </c>
      <c r="N33" s="26">
        <f t="shared" si="2"/>
        <v>43400</v>
      </c>
      <c r="O33" s="54"/>
      <c r="P33" s="83"/>
      <c r="Q33" s="90"/>
      <c r="R33" s="91"/>
      <c r="S33" s="97"/>
      <c r="T33" s="102"/>
      <c r="U33" s="103"/>
      <c r="V33" s="104"/>
      <c r="W33" s="105">
        <v>1</v>
      </c>
      <c r="X33" s="109" t="e">
        <f>W33/L33</f>
        <v>#DIV/0!</v>
      </c>
      <c r="Y33" s="110">
        <f>H33*W33</f>
        <v>6200</v>
      </c>
      <c r="Z33" s="113">
        <f>Y33/M39</f>
        <v>5.8411554546373881E-4</v>
      </c>
      <c r="AA33" s="125"/>
      <c r="AB33" s="130"/>
      <c r="AC33" s="131"/>
      <c r="AD33" s="133"/>
      <c r="AE33" s="125"/>
      <c r="AF33" s="130"/>
      <c r="AG33" s="131"/>
      <c r="AH33" s="133"/>
      <c r="AI33" s="138"/>
      <c r="AJ33" s="143"/>
      <c r="AK33" s="144"/>
      <c r="AL33" s="146"/>
      <c r="AM33" s="138"/>
      <c r="AN33" s="143"/>
      <c r="AO33" s="144"/>
      <c r="AP33" s="146"/>
    </row>
    <row r="34" spans="1:42" s="6" customFormat="1" ht="75" x14ac:dyDescent="0.25">
      <c r="A34" s="36">
        <v>32</v>
      </c>
      <c r="B34" s="29" t="s">
        <v>117</v>
      </c>
      <c r="C34" s="37" t="s">
        <v>121</v>
      </c>
      <c r="D34" s="37" t="s">
        <v>122</v>
      </c>
      <c r="E34" s="29" t="s">
        <v>52</v>
      </c>
      <c r="F34" s="29" t="s">
        <v>120</v>
      </c>
      <c r="G34" s="30" t="s">
        <v>20</v>
      </c>
      <c r="H34" s="27">
        <v>9000</v>
      </c>
      <c r="I34" s="90">
        <f>SUM(REITORIA!I35+ESAG!I35+CEAD!I35+CEART!I35+FAED!I35+CEFID!I35+CCT!I35+CAV!I35+CEAVI!I35+CEPLAN!I35+CEO!I35+CESFI!I35+CERES!I35+CESMO!I35)</f>
        <v>2</v>
      </c>
      <c r="J34" s="150">
        <f t="shared" si="3"/>
        <v>0.5</v>
      </c>
      <c r="K34" s="8">
        <f>SUM(REITORIA!I35-REITORIA!J35+ESAG!I35-ESAG!J35+CEAD!I35-CEAD!J35+CEART!I35-CEART!J35+FAED!I35-FAED!J35+CEFID!I35-CEFID!J35+CCT!I35-CCT!J35+CAV!I35-CAV!J35+CEAVI!I35-CEAVI!J35+CEPLAN!I35-CEPLAN!J35+CEO!I35-CEO!J35+CESFI!I35-CESFI!J35+CERES!I35-CERES!J35+CESMO!I35-CESMO!J35)</f>
        <v>2</v>
      </c>
      <c r="L34" s="21">
        <f t="shared" si="0"/>
        <v>0</v>
      </c>
      <c r="M34" s="9">
        <f t="shared" si="1"/>
        <v>18000</v>
      </c>
      <c r="N34" s="26">
        <f t="shared" si="2"/>
        <v>18000</v>
      </c>
      <c r="O34" s="54"/>
      <c r="P34" s="83"/>
      <c r="Q34" s="90"/>
      <c r="R34" s="91"/>
      <c r="S34" s="97"/>
      <c r="T34" s="102"/>
      <c r="U34" s="103"/>
      <c r="V34" s="104"/>
      <c r="W34" s="105"/>
      <c r="X34" s="109"/>
      <c r="Y34" s="110"/>
      <c r="Z34" s="112"/>
      <c r="AA34" s="125"/>
      <c r="AB34" s="130"/>
      <c r="AC34" s="131"/>
      <c r="AD34" s="132"/>
      <c r="AE34" s="125"/>
      <c r="AF34" s="130"/>
      <c r="AG34" s="131"/>
      <c r="AH34" s="132"/>
      <c r="AI34" s="138"/>
      <c r="AJ34" s="143"/>
      <c r="AK34" s="144"/>
      <c r="AL34" s="145"/>
      <c r="AM34" s="138"/>
      <c r="AN34" s="143"/>
      <c r="AO34" s="144"/>
      <c r="AP34" s="145"/>
    </row>
    <row r="35" spans="1:42" s="6" customFormat="1" ht="60" x14ac:dyDescent="0.25">
      <c r="A35" s="35">
        <v>33</v>
      </c>
      <c r="B35" s="31" t="s">
        <v>123</v>
      </c>
      <c r="C35" s="31" t="s">
        <v>124</v>
      </c>
      <c r="D35" s="31" t="s">
        <v>125</v>
      </c>
      <c r="E35" s="31" t="s">
        <v>18</v>
      </c>
      <c r="F35" s="31" t="s">
        <v>23</v>
      </c>
      <c r="G35" s="32" t="s">
        <v>20</v>
      </c>
      <c r="H35" s="28">
        <v>19000</v>
      </c>
      <c r="I35" s="90">
        <f>SUM(REITORIA!I36+ESAG!I36+CEAD!I36+CEART!I36+FAED!I36+CEFID!I36+CCT!I36+CAV!I36+CEAVI!I36+CEPLAN!I36+CEO!I36+CESFI!I36+CERES!I36+CESMO!I36)</f>
        <v>11</v>
      </c>
      <c r="J35" s="150">
        <f t="shared" si="3"/>
        <v>2.75</v>
      </c>
      <c r="K35" s="8">
        <f>SUM(REITORIA!I36-REITORIA!J36+ESAG!I36-ESAG!J36+CEAD!I36-CEAD!J36+CEART!I36-CEART!J36+FAED!I36-FAED!J36+CEFID!I36-CEFID!J36+CCT!I36-CCT!J36+CAV!I36-CAV!J36+CEAVI!I36-CEAVI!J36+CEPLAN!I36-CEPLAN!J36+CEO!I36-CEO!J36+CESFI!I36-CESFI!J36+CERES!I36-CERES!J36+CESMO!I36-CESMO!J36)</f>
        <v>11</v>
      </c>
      <c r="L35" s="21">
        <f t="shared" si="0"/>
        <v>0</v>
      </c>
      <c r="M35" s="9">
        <f t="shared" si="1"/>
        <v>209000</v>
      </c>
      <c r="N35" s="26">
        <f t="shared" si="2"/>
        <v>209000</v>
      </c>
      <c r="O35" s="54"/>
      <c r="P35" s="83"/>
      <c r="Q35" s="90"/>
      <c r="R35" s="91"/>
      <c r="S35" s="97"/>
      <c r="T35" s="102"/>
      <c r="U35" s="103"/>
      <c r="V35" s="104"/>
      <c r="W35" s="105"/>
      <c r="X35" s="109"/>
      <c r="Y35" s="110"/>
      <c r="Z35" s="112"/>
      <c r="AA35" s="125"/>
      <c r="AB35" s="130"/>
      <c r="AC35" s="131"/>
      <c r="AD35" s="132"/>
      <c r="AE35" s="125"/>
      <c r="AF35" s="130"/>
      <c r="AG35" s="131"/>
      <c r="AH35" s="132"/>
      <c r="AI35" s="138"/>
      <c r="AJ35" s="143"/>
      <c r="AK35" s="144"/>
      <c r="AL35" s="145"/>
      <c r="AM35" s="138"/>
      <c r="AN35" s="143"/>
      <c r="AO35" s="144"/>
      <c r="AP35" s="145"/>
    </row>
    <row r="36" spans="1:42" s="6" customFormat="1" ht="75" x14ac:dyDescent="0.25">
      <c r="A36" s="36">
        <v>34</v>
      </c>
      <c r="B36" s="29" t="s">
        <v>117</v>
      </c>
      <c r="C36" s="37" t="s">
        <v>126</v>
      </c>
      <c r="D36" s="37" t="s">
        <v>127</v>
      </c>
      <c r="E36" s="29" t="s">
        <v>18</v>
      </c>
      <c r="F36" s="29" t="s">
        <v>23</v>
      </c>
      <c r="G36" s="30" t="s">
        <v>20</v>
      </c>
      <c r="H36" s="27">
        <v>16500</v>
      </c>
      <c r="I36" s="90">
        <f>SUM(REITORIA!I37+ESAG!I37+CEAD!I37+CEART!I37+FAED!I37+CEFID!I37+CCT!I37+CAV!I37+CEAVI!I37+CEPLAN!I37+CEO!I37+CESFI!I37+CERES!I37+CESMO!I37)</f>
        <v>4</v>
      </c>
      <c r="J36" s="150">
        <f t="shared" si="3"/>
        <v>1</v>
      </c>
      <c r="K36" s="8">
        <f>SUM(REITORIA!I37-REITORIA!J37+ESAG!I37-ESAG!J37+CEAD!I37-CEAD!J37+CEART!I37-CEART!J37+FAED!I37-FAED!J37+CEFID!I37-CEFID!J37+CCT!I37-CCT!J37+CAV!I37-CAV!J37+CEAVI!I37-CEAVI!J37+CEPLAN!I37-CEPLAN!J37+CEO!I37-CEO!J37+CESFI!I37-CESFI!J37+CERES!I37-CERES!J37+CESMO!I37-CESMO!J37)</f>
        <v>4</v>
      </c>
      <c r="L36" s="21">
        <f t="shared" si="0"/>
        <v>0</v>
      </c>
      <c r="M36" s="9">
        <f t="shared" si="1"/>
        <v>66000</v>
      </c>
      <c r="N36" s="26">
        <f t="shared" si="2"/>
        <v>66000</v>
      </c>
      <c r="O36" s="54"/>
      <c r="P36" s="83"/>
      <c r="Q36" s="90"/>
      <c r="R36" s="91"/>
      <c r="S36" s="97"/>
      <c r="T36" s="102"/>
      <c r="U36" s="103"/>
      <c r="V36" s="104"/>
      <c r="W36" s="105"/>
      <c r="X36" s="109"/>
      <c r="Y36" s="110"/>
      <c r="Z36" s="112"/>
      <c r="AA36" s="125"/>
      <c r="AB36" s="130"/>
      <c r="AC36" s="131"/>
      <c r="AD36" s="132"/>
      <c r="AE36" s="125"/>
      <c r="AF36" s="130"/>
      <c r="AG36" s="131"/>
      <c r="AH36" s="132"/>
      <c r="AI36" s="138"/>
      <c r="AJ36" s="143"/>
      <c r="AK36" s="144"/>
      <c r="AL36" s="145"/>
      <c r="AM36" s="138"/>
      <c r="AN36" s="143"/>
      <c r="AO36" s="144"/>
      <c r="AP36" s="145"/>
    </row>
    <row r="37" spans="1:42" s="6" customFormat="1" ht="14.25" customHeight="1" x14ac:dyDescent="0.25">
      <c r="A37" s="55">
        <v>35</v>
      </c>
      <c r="B37" s="195" t="s">
        <v>131</v>
      </c>
      <c r="C37" s="196"/>
      <c r="D37" s="196"/>
      <c r="E37" s="196"/>
      <c r="F37" s="196"/>
      <c r="G37" s="196"/>
      <c r="H37" s="198"/>
      <c r="I37" s="90">
        <f>SUM(REITORIA!I38+ESAG!I38+CEAD!I38+CEART!I38+FAED!I38+CEFID!I38+CCT!I38+CAV!I38+CEAVI!I38+CEPLAN!I38+CEO!I38+CESFI!I38+CERES!I38+CESMO!I38)</f>
        <v>0</v>
      </c>
      <c r="J37" s="150">
        <f t="shared" si="3"/>
        <v>0</v>
      </c>
      <c r="K37" s="8">
        <f>SUM(REITORIA!I38-REITORIA!J38+ESAG!I38-ESAG!J38+CEAD!I38-CEAD!J38+CEART!I38-CEART!J38+FAED!I38-FAED!J38+CEFID!I38-CEFID!J38+CCT!I38-CCT!J38+CAV!I38-CAV!J38+CEAVI!I38-CEAVI!J38+CEPLAN!I38-CEPLAN!J38+CEO!I38-CEO!J38+CESFI!I38-CESFI!J38+CERES!I38-CERES!J38+CESMO!I38-CESMO!J38)</f>
        <v>0</v>
      </c>
      <c r="L37" s="21">
        <f t="shared" si="0"/>
        <v>0</v>
      </c>
      <c r="M37" s="9">
        <f t="shared" si="1"/>
        <v>0</v>
      </c>
      <c r="N37" s="26">
        <f t="shared" si="2"/>
        <v>0</v>
      </c>
      <c r="O37" s="54"/>
      <c r="P37" s="83"/>
      <c r="Q37" s="90"/>
      <c r="R37" s="91"/>
      <c r="S37" s="97"/>
      <c r="T37" s="102"/>
      <c r="U37" s="103"/>
      <c r="V37" s="104"/>
      <c r="W37" s="105"/>
      <c r="X37" s="109"/>
      <c r="Y37" s="110"/>
      <c r="Z37" s="112"/>
      <c r="AA37" s="125"/>
      <c r="AB37" s="130"/>
      <c r="AC37" s="131"/>
      <c r="AD37" s="132"/>
      <c r="AE37" s="125"/>
      <c r="AF37" s="130"/>
      <c r="AG37" s="131"/>
      <c r="AH37" s="132"/>
      <c r="AI37" s="138"/>
      <c r="AJ37" s="143"/>
      <c r="AK37" s="144"/>
      <c r="AL37" s="145"/>
      <c r="AM37" s="138"/>
      <c r="AN37" s="143"/>
      <c r="AO37" s="144"/>
      <c r="AP37" s="145"/>
    </row>
    <row r="38" spans="1:42" s="6" customFormat="1" ht="60" x14ac:dyDescent="0.25">
      <c r="A38" s="35">
        <v>36</v>
      </c>
      <c r="B38" s="31" t="s">
        <v>123</v>
      </c>
      <c r="C38" s="31" t="s">
        <v>128</v>
      </c>
      <c r="D38" s="31" t="s">
        <v>129</v>
      </c>
      <c r="E38" s="31" t="s">
        <v>18</v>
      </c>
      <c r="F38" s="31" t="s">
        <v>22</v>
      </c>
      <c r="G38" s="32" t="s">
        <v>20</v>
      </c>
      <c r="H38" s="28">
        <v>9350</v>
      </c>
      <c r="I38" s="90">
        <f>SUM(REITORIA!I39+ESAG!I39+CEAD!I39+CEART!I39+FAED!I39+CEFID!I39+CCT!I39+CAV!I39+CEAVI!I39+CEPLAN!I39+CEO!I39+CESFI!I39+CERES!I39+CESMO!I39)</f>
        <v>25</v>
      </c>
      <c r="J38" s="150">
        <f t="shared" si="3"/>
        <v>6.25</v>
      </c>
      <c r="K38" s="8">
        <f>SUM(REITORIA!I39-REITORIA!J39+ESAG!I39-ESAG!J39+CEAD!I39-CEAD!J39+CEART!I39-CEART!J39+FAED!I39-FAED!J39+CEFID!I39-CEFID!J39+CCT!I39-CCT!J39+CAV!I39-CAV!J39+CEAVI!I39-CEAVI!J39+CEPLAN!I39-CEPLAN!J39+CEO!I39-CEO!J39+CESFI!I39-CESFI!J39+CERES!I39-CERES!J39+CESMO!I39-CESMO!J39)</f>
        <v>25</v>
      </c>
      <c r="L38" s="21">
        <f t="shared" si="0"/>
        <v>0</v>
      </c>
      <c r="M38" s="9">
        <f t="shared" si="1"/>
        <v>233750</v>
      </c>
      <c r="N38" s="26">
        <f t="shared" si="2"/>
        <v>233750</v>
      </c>
      <c r="O38" s="54"/>
      <c r="P38" s="83"/>
      <c r="Q38" s="90"/>
      <c r="R38" s="91"/>
      <c r="S38" s="97">
        <v>1</v>
      </c>
      <c r="T38" s="102" t="e">
        <f>S38/L38</f>
        <v>#DIV/0!</v>
      </c>
      <c r="U38" s="103">
        <f>H38*S38</f>
        <v>9350</v>
      </c>
      <c r="V38" s="135">
        <f>U38/M39</f>
        <v>8.8088392743321893E-4</v>
      </c>
      <c r="W38" s="105"/>
      <c r="X38" s="109"/>
      <c r="Y38" s="110"/>
      <c r="Z38" s="112"/>
      <c r="AA38" s="125">
        <v>2</v>
      </c>
      <c r="AB38" s="130" t="e">
        <f>AA38/L38</f>
        <v>#DIV/0!</v>
      </c>
      <c r="AC38" s="131">
        <f>AA38*H38</f>
        <v>18700</v>
      </c>
      <c r="AD38" s="134">
        <f>AC38/M39</f>
        <v>1.7617678548664379E-3</v>
      </c>
      <c r="AE38" s="125"/>
      <c r="AF38" s="130"/>
      <c r="AG38" s="131"/>
      <c r="AH38" s="134"/>
      <c r="AI38" s="138"/>
      <c r="AJ38" s="143"/>
      <c r="AK38" s="144"/>
      <c r="AL38" s="147"/>
      <c r="AM38" s="138"/>
      <c r="AN38" s="143"/>
      <c r="AO38" s="144"/>
      <c r="AP38" s="147"/>
    </row>
    <row r="39" spans="1:42" s="6" customFormat="1" x14ac:dyDescent="0.25">
      <c r="A39" s="1"/>
      <c r="D39" s="1"/>
      <c r="E39" s="1"/>
      <c r="F39" s="1"/>
      <c r="G39" s="1"/>
      <c r="H39" s="1"/>
      <c r="I39" s="1"/>
      <c r="J39" s="1"/>
      <c r="K39" s="1"/>
      <c r="L39" s="14">
        <f>SUM(L3:L38)</f>
        <v>829</v>
      </c>
      <c r="M39" s="50">
        <f>SUM(M3:M38)</f>
        <v>10614338.290000003</v>
      </c>
      <c r="N39" s="51">
        <f>SUM(N3:N38)</f>
        <v>6477664.79</v>
      </c>
      <c r="O39" s="1"/>
      <c r="P39" s="86">
        <f>SUM(P6:P38)</f>
        <v>4.7808764940239043E-2</v>
      </c>
      <c r="Q39" s="1"/>
      <c r="S39" s="1"/>
      <c r="T39" s="86" t="e">
        <f>SUM(T6:T38)</f>
        <v>#DIV/0!</v>
      </c>
      <c r="U39" s="1"/>
      <c r="V39" s="157">
        <f>R6+V38</f>
        <v>8.3424889598087207E-3</v>
      </c>
      <c r="W39" s="1"/>
      <c r="X39" s="86" t="e">
        <f>SUM(X3:X38)</f>
        <v>#DIV/0!</v>
      </c>
      <c r="Y39" s="1"/>
      <c r="Z39" s="136">
        <f>V39+Z33</f>
        <v>8.9266045052724587E-3</v>
      </c>
      <c r="AA39" s="1"/>
      <c r="AB39" s="86" t="e">
        <f>SUM(T38+AB38)</f>
        <v>#DIV/0!</v>
      </c>
      <c r="AC39" s="1"/>
      <c r="AD39" s="136">
        <f>R6+V38+Z33+AD38</f>
        <v>1.0688372360138896E-2</v>
      </c>
      <c r="AE39" s="1"/>
      <c r="AF39" s="86">
        <f>AF9</f>
        <v>2.3333333333333335</v>
      </c>
      <c r="AG39" s="1"/>
      <c r="AH39" s="136">
        <f>R6+V38+Z33+AD38+AH9</f>
        <v>1.1413806182730959E-2</v>
      </c>
      <c r="AI39" s="1"/>
      <c r="AJ39" s="86">
        <f>AJ6+P6</f>
        <v>5.179282868525896E-2</v>
      </c>
      <c r="AK39" s="1"/>
      <c r="AL39" s="136">
        <f>AH39+AL6</f>
        <v>1.2035606602095584E-2</v>
      </c>
      <c r="AM39" s="1"/>
      <c r="AN39" s="86">
        <f>AN24</f>
        <v>0.16666666666666666</v>
      </c>
      <c r="AO39" s="1"/>
      <c r="AP39" s="136">
        <f>AL39+AP24</f>
        <v>1.2090076318831926E-2</v>
      </c>
    </row>
    <row r="40" spans="1:42" s="6" customFormat="1" x14ac:dyDescent="0.25">
      <c r="A40" s="1"/>
      <c r="D40" s="1"/>
      <c r="E40" s="1"/>
      <c r="F40" s="1"/>
      <c r="G40" s="1"/>
      <c r="H40" s="1"/>
      <c r="I40" s="1"/>
      <c r="J40" s="1"/>
      <c r="K40" s="1"/>
      <c r="L40" s="14"/>
      <c r="M40" s="7"/>
      <c r="N40" s="151" t="s">
        <v>215</v>
      </c>
      <c r="O40" s="152"/>
      <c r="P40" s="152"/>
      <c r="Q40" s="152"/>
      <c r="R40" s="153">
        <f>M39+Q6</f>
        <v>10693538.290000003</v>
      </c>
      <c r="S40" s="152"/>
      <c r="T40" s="152"/>
      <c r="U40" s="152"/>
      <c r="V40" s="153">
        <f>R40+U38</f>
        <v>10702888.290000003</v>
      </c>
      <c r="W40" s="152"/>
      <c r="X40" s="152"/>
      <c r="Y40" s="152"/>
      <c r="Z40" s="153">
        <f>V40+Y33</f>
        <v>10709088.290000003</v>
      </c>
      <c r="AA40" s="152"/>
      <c r="AB40" s="152"/>
      <c r="AC40" s="152"/>
      <c r="AD40" s="153">
        <f>Z40+AC38</f>
        <v>10727788.290000003</v>
      </c>
      <c r="AE40" s="152"/>
      <c r="AF40" s="152"/>
      <c r="AG40" s="152"/>
      <c r="AH40" s="153">
        <f>AD40+AG9</f>
        <v>10735488.290000003</v>
      </c>
      <c r="AI40" s="152"/>
      <c r="AJ40" s="152"/>
      <c r="AK40" s="152"/>
      <c r="AL40" s="153">
        <f>AH40+AK6</f>
        <v>10742088.290000003</v>
      </c>
      <c r="AM40" s="152"/>
      <c r="AN40" s="152"/>
      <c r="AO40" s="152"/>
      <c r="AP40" s="153">
        <f>AL40+AO24</f>
        <v>10742666.450000003</v>
      </c>
    </row>
    <row r="41" spans="1:42" s="6" customFormat="1" x14ac:dyDescent="0.25">
      <c r="A41" s="1"/>
      <c r="D41" s="1"/>
      <c r="E41" s="1"/>
      <c r="F41" s="1"/>
      <c r="G41" s="1"/>
      <c r="H41" s="1"/>
      <c r="I41" s="1"/>
      <c r="J41" s="1"/>
      <c r="K41" s="1"/>
      <c r="L41" s="14"/>
      <c r="M41" s="7"/>
      <c r="N41" s="22"/>
      <c r="O41" s="1"/>
      <c r="P41" s="1"/>
      <c r="Q41" s="1"/>
      <c r="R41" s="156">
        <f>(R40-M39)/M39</f>
        <v>7.4616050323755021E-3</v>
      </c>
      <c r="S41" s="1"/>
      <c r="T41" s="1"/>
      <c r="U41" s="1"/>
      <c r="V41" s="154">
        <f>(V40-M39)/M39</f>
        <v>8.3424889598087207E-3</v>
      </c>
      <c r="W41" s="1"/>
      <c r="X41" s="1"/>
      <c r="Y41" s="1"/>
      <c r="Z41" s="154">
        <f>(Z40-M39)/M39</f>
        <v>8.9266045052724587E-3</v>
      </c>
      <c r="AA41" s="1"/>
      <c r="AB41" s="1"/>
      <c r="AC41" s="1"/>
      <c r="AD41" s="155">
        <f>(AD40-M39)/M39</f>
        <v>1.0688372360138898E-2</v>
      </c>
      <c r="AE41" s="1"/>
      <c r="AF41" s="1"/>
      <c r="AG41" s="1"/>
      <c r="AH41" s="155">
        <f>(AH40-M39)/M39</f>
        <v>1.1413806182730961E-2</v>
      </c>
      <c r="AI41" s="1"/>
      <c r="AJ41" s="1"/>
      <c r="AK41" s="1"/>
      <c r="AL41" s="154">
        <f>(AL40-M39)/M39</f>
        <v>1.2035606602095586E-2</v>
      </c>
      <c r="AM41" s="1"/>
      <c r="AN41" s="1"/>
      <c r="AO41" s="1"/>
      <c r="AP41" s="156">
        <f>(AP40-M39)/M39</f>
        <v>1.209007631883194E-2</v>
      </c>
    </row>
    <row r="42" spans="1:42" s="6" customFormat="1" x14ac:dyDescent="0.25">
      <c r="A42" s="1"/>
      <c r="B42" s="189" t="str">
        <f>A1</f>
        <v>PROCESSO: PE 1749/2023/UDESC</v>
      </c>
      <c r="C42" s="189"/>
      <c r="D42" s="189"/>
      <c r="E42" s="1"/>
      <c r="F42" s="1"/>
      <c r="G42" s="1"/>
      <c r="H42" s="1"/>
      <c r="I42" s="1"/>
      <c r="J42" s="1"/>
      <c r="K42" s="1"/>
      <c r="L42" s="14"/>
      <c r="M42" s="7"/>
      <c r="N42" s="22"/>
      <c r="O42" s="1"/>
      <c r="P42" s="1"/>
      <c r="Q42" s="1"/>
      <c r="S42" s="1"/>
      <c r="T42" s="1"/>
      <c r="U42" s="1"/>
      <c r="W42" s="1"/>
      <c r="X42" s="1"/>
      <c r="Y42" s="1"/>
      <c r="AA42" s="1"/>
      <c r="AB42" s="1"/>
      <c r="AC42" s="1"/>
      <c r="AE42" s="1"/>
      <c r="AF42" s="1"/>
      <c r="AG42" s="1"/>
      <c r="AI42" s="1"/>
      <c r="AJ42" s="1"/>
      <c r="AK42" s="1"/>
      <c r="AM42" s="1"/>
      <c r="AN42" s="1"/>
      <c r="AO42" s="1"/>
    </row>
    <row r="43" spans="1:42" s="6" customFormat="1" x14ac:dyDescent="0.25">
      <c r="A43" s="1"/>
      <c r="B43" s="189" t="str">
        <f>C1</f>
        <v>OBJETO: AQUISIÇÃO DE EQUIPAMENTOS DE INFORMÁTICA PARA A UDESC</v>
      </c>
      <c r="C43" s="189"/>
      <c r="D43" s="189"/>
      <c r="E43" s="1"/>
      <c r="F43" s="1"/>
      <c r="G43" s="1"/>
      <c r="H43" s="1"/>
      <c r="I43" s="1"/>
      <c r="J43" s="1"/>
      <c r="K43" s="1"/>
      <c r="L43" s="14"/>
      <c r="M43" s="7"/>
      <c r="N43" s="22"/>
      <c r="O43" s="1"/>
      <c r="P43" s="1"/>
      <c r="Q43" s="1"/>
      <c r="S43" s="1"/>
      <c r="T43" s="1"/>
      <c r="U43" s="1"/>
      <c r="W43" s="1"/>
      <c r="X43" s="1"/>
      <c r="Y43" s="1"/>
      <c r="AA43" s="1"/>
      <c r="AB43" s="1"/>
      <c r="AC43" s="1"/>
      <c r="AE43" s="1"/>
      <c r="AF43" s="1"/>
      <c r="AG43" s="1"/>
      <c r="AI43" s="1"/>
      <c r="AJ43" s="1"/>
      <c r="AK43" s="1"/>
      <c r="AM43" s="1"/>
      <c r="AN43" s="1"/>
      <c r="AO43" s="1"/>
    </row>
    <row r="44" spans="1:42" s="6" customFormat="1" x14ac:dyDescent="0.25">
      <c r="A44" s="1"/>
      <c r="B44" s="189" t="str">
        <f>G1</f>
        <v>VIGÊNCIA DA ATA: 06/03/2024 até 06/03/2025</v>
      </c>
      <c r="C44" s="189"/>
      <c r="D44" s="189"/>
      <c r="E44" s="1"/>
      <c r="F44" s="1"/>
      <c r="G44" s="1"/>
      <c r="H44" s="1"/>
      <c r="I44" s="1"/>
      <c r="J44" s="1"/>
      <c r="K44" s="1"/>
      <c r="L44" s="14"/>
      <c r="M44" s="7"/>
      <c r="N44" s="22"/>
      <c r="O44" s="1"/>
      <c r="P44" s="1"/>
      <c r="Q44" s="1"/>
      <c r="S44" s="1"/>
      <c r="T44" s="1"/>
      <c r="U44" s="1"/>
      <c r="W44" s="1"/>
      <c r="X44" s="1"/>
      <c r="Y44" s="1"/>
      <c r="AA44" s="1"/>
      <c r="AB44" s="1"/>
      <c r="AC44" s="1"/>
      <c r="AE44" s="1"/>
      <c r="AF44" s="1"/>
      <c r="AG44" s="1"/>
      <c r="AI44" s="1"/>
      <c r="AJ44" s="1"/>
      <c r="AK44" s="1"/>
      <c r="AM44" s="1"/>
      <c r="AN44" s="1"/>
      <c r="AO44" s="1"/>
    </row>
    <row r="45" spans="1:42" s="6" customFormat="1" x14ac:dyDescent="0.25">
      <c r="A45" s="1"/>
      <c r="B45" s="199" t="s">
        <v>167</v>
      </c>
      <c r="C45" s="200"/>
      <c r="D45" s="88">
        <f>M39+Q6+U38+Y33+AC38+AG9+AK6</f>
        <v>10742088.290000003</v>
      </c>
      <c r="E45" s="80">
        <f>Q6/D45</f>
        <v>7.3728680924852073E-3</v>
      </c>
      <c r="F45" s="1"/>
      <c r="G45" s="1"/>
      <c r="H45" s="1"/>
      <c r="I45" s="1"/>
      <c r="J45" s="1"/>
      <c r="K45" s="1"/>
      <c r="L45" s="14"/>
      <c r="M45" s="7"/>
      <c r="N45" s="22"/>
      <c r="O45" s="1"/>
      <c r="P45" s="1"/>
      <c r="Q45" s="1"/>
      <c r="S45" s="1"/>
      <c r="T45" s="1"/>
      <c r="U45" s="1"/>
      <c r="W45" s="1"/>
      <c r="X45" s="1"/>
      <c r="Y45" s="1"/>
      <c r="AA45" s="1"/>
      <c r="AB45" s="1"/>
      <c r="AC45" s="1"/>
      <c r="AE45" s="1"/>
      <c r="AF45" s="1"/>
      <c r="AG45" s="1"/>
      <c r="AI45" s="1"/>
      <c r="AJ45" s="1"/>
      <c r="AK45" s="1"/>
      <c r="AM45" s="1"/>
      <c r="AN45" s="1"/>
      <c r="AO45" s="1"/>
    </row>
    <row r="46" spans="1:42" s="6" customFormat="1" x14ac:dyDescent="0.25">
      <c r="A46" s="1"/>
      <c r="B46" s="44" t="s">
        <v>9</v>
      </c>
      <c r="C46" s="45"/>
      <c r="D46" s="52">
        <f>N39</f>
        <v>6477664.79</v>
      </c>
      <c r="E46" s="1"/>
      <c r="F46" s="1"/>
      <c r="G46" s="1"/>
      <c r="H46" s="1"/>
      <c r="I46" s="1"/>
      <c r="J46" s="1"/>
      <c r="K46" s="1"/>
      <c r="L46" s="14"/>
      <c r="M46" s="7"/>
      <c r="N46" s="22"/>
      <c r="O46" s="1"/>
      <c r="P46" s="1"/>
      <c r="Q46" s="1"/>
      <c r="S46" s="1"/>
      <c r="T46" s="1"/>
      <c r="U46" s="1"/>
      <c r="W46" s="1"/>
      <c r="X46" s="1"/>
      <c r="Y46" s="1"/>
      <c r="AA46" s="1"/>
      <c r="AB46" s="1"/>
      <c r="AC46" s="1"/>
      <c r="AE46" s="1"/>
      <c r="AF46" s="1"/>
      <c r="AG46" s="1"/>
      <c r="AI46" s="1"/>
      <c r="AJ46" s="1"/>
      <c r="AK46" s="1"/>
      <c r="AM46" s="1"/>
      <c r="AN46" s="1"/>
      <c r="AO46" s="1"/>
    </row>
    <row r="47" spans="1:42" s="6" customFormat="1" x14ac:dyDescent="0.25">
      <c r="A47" s="1"/>
      <c r="B47" s="44" t="s">
        <v>10</v>
      </c>
      <c r="C47" s="45"/>
      <c r="D47" s="87">
        <f>R6+V38+Z33</f>
        <v>8.9266045052724587E-3</v>
      </c>
      <c r="E47" s="1"/>
      <c r="F47" s="1"/>
      <c r="G47" s="1"/>
      <c r="H47" s="1"/>
      <c r="I47" s="1"/>
      <c r="J47" s="1"/>
      <c r="K47" s="1"/>
      <c r="L47" s="14"/>
      <c r="M47" s="7"/>
      <c r="N47" s="22"/>
      <c r="O47" s="1"/>
      <c r="P47" s="1"/>
      <c r="Q47" s="1"/>
      <c r="S47" s="1"/>
      <c r="T47" s="1"/>
      <c r="U47" s="1"/>
      <c r="W47" s="1"/>
      <c r="X47" s="1"/>
      <c r="Y47" s="1"/>
      <c r="AA47" s="1"/>
      <c r="AB47" s="1"/>
      <c r="AC47" s="1"/>
      <c r="AE47" s="1"/>
      <c r="AF47" s="1"/>
      <c r="AG47" s="1"/>
      <c r="AI47" s="1"/>
      <c r="AJ47" s="1"/>
      <c r="AK47" s="1"/>
      <c r="AM47" s="1"/>
      <c r="AN47" s="1"/>
      <c r="AO47" s="1"/>
    </row>
    <row r="48" spans="1:42" s="6" customFormat="1" x14ac:dyDescent="0.25">
      <c r="A48" s="1"/>
      <c r="B48" s="47" t="s">
        <v>11</v>
      </c>
      <c r="C48" s="48"/>
      <c r="D48" s="49">
        <f>D46/D45</f>
        <v>0.60301727328290267</v>
      </c>
      <c r="E48" s="1"/>
      <c r="F48" s="1"/>
      <c r="G48" s="1"/>
      <c r="H48" s="1"/>
      <c r="I48" s="1"/>
      <c r="J48" s="1"/>
      <c r="K48" s="1"/>
      <c r="L48" s="14"/>
      <c r="M48" s="7"/>
      <c r="N48" s="22"/>
      <c r="O48" s="1"/>
      <c r="P48" s="1"/>
      <c r="Q48" s="1"/>
      <c r="S48" s="1"/>
      <c r="T48" s="1"/>
      <c r="U48" s="1"/>
      <c r="W48" s="1"/>
      <c r="X48" s="1"/>
      <c r="Y48" s="1"/>
      <c r="AA48" s="1"/>
      <c r="AB48" s="1"/>
      <c r="AC48" s="1"/>
      <c r="AE48" s="1"/>
      <c r="AF48" s="1"/>
      <c r="AG48" s="1"/>
      <c r="AI48" s="1"/>
      <c r="AJ48" s="1"/>
      <c r="AK48" s="1"/>
      <c r="AM48" s="1"/>
      <c r="AN48" s="1"/>
      <c r="AO48" s="1"/>
    </row>
    <row r="49" spans="1:41" s="6" customFormat="1" x14ac:dyDescent="0.25">
      <c r="A49" s="1"/>
      <c r="B49" s="187" t="s">
        <v>314</v>
      </c>
      <c r="C49" s="188"/>
      <c r="D49" s="188"/>
      <c r="E49" s="1"/>
      <c r="F49" s="1"/>
      <c r="G49" s="1"/>
      <c r="H49" s="1"/>
      <c r="I49" s="1"/>
      <c r="J49" s="1"/>
      <c r="K49" s="1"/>
      <c r="L49" s="14"/>
      <c r="M49" s="7"/>
      <c r="N49" s="22"/>
      <c r="O49" s="1"/>
      <c r="P49" s="1"/>
      <c r="Q49" s="1"/>
      <c r="S49" s="1"/>
      <c r="T49" s="1"/>
      <c r="U49" s="1"/>
      <c r="W49" s="1"/>
      <c r="X49" s="1"/>
      <c r="Y49" s="1"/>
      <c r="AA49" s="1"/>
      <c r="AB49" s="1"/>
      <c r="AC49" s="1"/>
      <c r="AE49" s="1"/>
      <c r="AF49" s="1"/>
      <c r="AG49" s="1"/>
      <c r="AI49" s="1"/>
      <c r="AJ49" s="1"/>
      <c r="AK49" s="1"/>
      <c r="AM49" s="1"/>
      <c r="AN49" s="1"/>
      <c r="AO49" s="1"/>
    </row>
    <row r="50" spans="1:41" s="6" customFormat="1" x14ac:dyDescent="0.25">
      <c r="A50" s="1"/>
      <c r="D50" s="1"/>
      <c r="E50" s="1"/>
      <c r="F50" s="1"/>
      <c r="G50" s="1"/>
      <c r="H50" s="1"/>
      <c r="I50" s="1"/>
      <c r="J50" s="1"/>
      <c r="K50" s="1"/>
      <c r="L50" s="14"/>
      <c r="M50" s="7"/>
      <c r="N50" s="22"/>
      <c r="O50" s="1"/>
      <c r="P50" s="1"/>
      <c r="Q50" s="1"/>
      <c r="S50" s="1"/>
      <c r="T50" s="1"/>
      <c r="U50" s="1"/>
      <c r="W50" s="1"/>
      <c r="X50" s="1"/>
      <c r="Y50" s="1"/>
      <c r="AA50" s="1"/>
      <c r="AB50" s="1"/>
      <c r="AC50" s="1"/>
      <c r="AE50" s="1"/>
      <c r="AF50" s="1"/>
      <c r="AG50" s="1"/>
      <c r="AI50" s="1"/>
      <c r="AJ50" s="1"/>
      <c r="AK50" s="1"/>
      <c r="AM50" s="1"/>
      <c r="AN50" s="1"/>
      <c r="AO50" s="1"/>
    </row>
    <row r="51" spans="1:41" s="6" customFormat="1" x14ac:dyDescent="0.25">
      <c r="A51" s="1"/>
      <c r="D51" s="1"/>
      <c r="E51" s="1"/>
      <c r="F51" s="1"/>
      <c r="G51" s="1"/>
      <c r="H51" s="1"/>
      <c r="I51" s="1"/>
      <c r="J51" s="1"/>
      <c r="K51" s="1"/>
      <c r="L51" s="14"/>
      <c r="M51" s="7"/>
      <c r="N51" s="22"/>
      <c r="O51" s="1"/>
      <c r="P51" s="1"/>
      <c r="Q51" s="1"/>
      <c r="S51" s="1"/>
      <c r="T51" s="1"/>
      <c r="U51" s="1"/>
      <c r="W51" s="1"/>
      <c r="X51" s="1"/>
      <c r="Y51" s="1"/>
      <c r="AA51" s="1"/>
      <c r="AB51" s="1"/>
      <c r="AC51" s="1"/>
      <c r="AE51" s="1"/>
      <c r="AF51" s="1"/>
      <c r="AG51" s="1"/>
      <c r="AI51" s="1"/>
      <c r="AJ51" s="1"/>
      <c r="AK51" s="1"/>
      <c r="AM51" s="1"/>
      <c r="AN51" s="1"/>
      <c r="AO51" s="1"/>
    </row>
    <row r="52" spans="1:41" s="6" customFormat="1" x14ac:dyDescent="0.25">
      <c r="A52" s="1"/>
      <c r="D52" s="1"/>
      <c r="E52" s="1"/>
      <c r="F52" s="1"/>
      <c r="G52" s="1"/>
      <c r="H52" s="1"/>
      <c r="I52" s="1"/>
      <c r="J52" s="1"/>
      <c r="K52" s="1"/>
      <c r="L52" s="14"/>
      <c r="M52" s="7"/>
      <c r="N52" s="22"/>
      <c r="O52" s="1"/>
      <c r="P52" s="1"/>
      <c r="Q52" s="1"/>
      <c r="S52" s="1"/>
      <c r="T52" s="1"/>
      <c r="U52" s="1"/>
      <c r="W52" s="1"/>
      <c r="X52" s="1"/>
      <c r="Y52" s="1"/>
      <c r="AA52" s="1"/>
      <c r="AB52" s="1"/>
      <c r="AC52" s="1"/>
      <c r="AE52" s="1"/>
      <c r="AF52" s="1"/>
      <c r="AG52" s="1"/>
      <c r="AI52" s="1"/>
      <c r="AJ52" s="1"/>
      <c r="AK52" s="1"/>
      <c r="AM52" s="1"/>
      <c r="AN52" s="1"/>
      <c r="AO52" s="1"/>
    </row>
    <row r="53" spans="1:41" s="6" customFormat="1" x14ac:dyDescent="0.25">
      <c r="A53" s="1"/>
      <c r="D53" s="1"/>
      <c r="E53" s="1"/>
      <c r="F53" s="1"/>
      <c r="G53" s="1"/>
      <c r="H53" s="1"/>
      <c r="I53" s="1"/>
      <c r="J53" s="1"/>
      <c r="K53" s="1"/>
      <c r="L53" s="14"/>
      <c r="M53" s="7"/>
      <c r="N53" s="22"/>
      <c r="O53" s="1"/>
      <c r="P53" s="1"/>
      <c r="Q53" s="1"/>
      <c r="S53" s="1"/>
      <c r="T53" s="1"/>
      <c r="U53" s="1"/>
      <c r="W53" s="1"/>
      <c r="X53" s="1"/>
      <c r="Y53" s="1"/>
      <c r="AA53" s="1"/>
      <c r="AB53" s="1"/>
      <c r="AC53" s="1"/>
      <c r="AE53" s="1"/>
      <c r="AF53" s="1"/>
      <c r="AG53" s="1"/>
      <c r="AI53" s="1"/>
      <c r="AJ53" s="1"/>
      <c r="AK53" s="1"/>
      <c r="AM53" s="1"/>
      <c r="AN53" s="1"/>
      <c r="AO53" s="1"/>
    </row>
    <row r="54" spans="1:41" s="6" customFormat="1" x14ac:dyDescent="0.25">
      <c r="A54" s="1"/>
      <c r="D54" s="1"/>
      <c r="E54" s="1"/>
      <c r="F54" s="1"/>
      <c r="G54" s="1"/>
      <c r="H54" s="1"/>
      <c r="I54" s="1"/>
      <c r="J54" s="1"/>
      <c r="K54" s="1"/>
      <c r="L54" s="14"/>
      <c r="M54" s="7"/>
      <c r="N54" s="22"/>
      <c r="O54" s="1"/>
      <c r="P54" s="1"/>
      <c r="Q54" s="1"/>
      <c r="S54" s="1"/>
      <c r="T54" s="1"/>
      <c r="U54" s="1"/>
      <c r="W54" s="1"/>
      <c r="X54" s="1"/>
      <c r="Y54" s="1"/>
      <c r="AA54" s="1"/>
      <c r="AB54" s="1"/>
      <c r="AC54" s="1"/>
      <c r="AE54" s="1"/>
      <c r="AF54" s="1"/>
      <c r="AG54" s="1"/>
      <c r="AI54" s="1"/>
      <c r="AJ54" s="1"/>
      <c r="AK54" s="1"/>
      <c r="AM54" s="1"/>
      <c r="AN54" s="1"/>
      <c r="AO54" s="1"/>
    </row>
    <row r="55" spans="1:41" s="6" customFormat="1" x14ac:dyDescent="0.25">
      <c r="A55" s="1"/>
      <c r="D55" s="1"/>
      <c r="E55" s="1"/>
      <c r="F55" s="1"/>
      <c r="G55" s="1"/>
      <c r="H55" s="1"/>
      <c r="I55" s="1"/>
      <c r="J55" s="1"/>
      <c r="K55" s="1"/>
      <c r="L55" s="14"/>
      <c r="M55" s="7"/>
      <c r="N55" s="22"/>
      <c r="O55" s="1"/>
      <c r="P55" s="1"/>
      <c r="Q55" s="1"/>
      <c r="S55" s="1"/>
      <c r="T55" s="1"/>
      <c r="U55" s="1"/>
      <c r="W55" s="1"/>
      <c r="X55" s="1"/>
      <c r="Y55" s="1"/>
      <c r="AA55" s="1"/>
      <c r="AB55" s="1"/>
      <c r="AC55" s="1"/>
      <c r="AE55" s="1"/>
      <c r="AF55" s="1"/>
      <c r="AG55" s="1"/>
      <c r="AI55" s="1"/>
      <c r="AJ55" s="1"/>
      <c r="AK55" s="1"/>
      <c r="AM55" s="1"/>
      <c r="AN55" s="1"/>
      <c r="AO55" s="1"/>
    </row>
    <row r="56" spans="1:41" s="6" customFormat="1" x14ac:dyDescent="0.25">
      <c r="A56" s="1"/>
      <c r="D56" s="1"/>
      <c r="E56" s="1"/>
      <c r="F56" s="1"/>
      <c r="G56" s="1"/>
      <c r="H56" s="1"/>
      <c r="I56" s="1"/>
      <c r="J56" s="1"/>
      <c r="K56" s="1"/>
      <c r="L56" s="14"/>
      <c r="M56" s="7"/>
      <c r="N56" s="22"/>
      <c r="O56" s="1"/>
      <c r="P56" s="1"/>
      <c r="Q56" s="1"/>
      <c r="S56" s="1"/>
      <c r="T56" s="1"/>
      <c r="U56" s="1"/>
      <c r="W56" s="1"/>
      <c r="X56" s="1"/>
      <c r="Y56" s="1"/>
      <c r="AA56" s="1"/>
      <c r="AB56" s="1"/>
      <c r="AC56" s="1"/>
      <c r="AE56" s="1"/>
      <c r="AF56" s="1"/>
      <c r="AG56" s="1"/>
      <c r="AI56" s="1"/>
      <c r="AJ56" s="1"/>
      <c r="AK56" s="1"/>
      <c r="AM56" s="1"/>
      <c r="AN56" s="1"/>
      <c r="AO56" s="1"/>
    </row>
    <row r="57" spans="1:41" s="6" customFormat="1" x14ac:dyDescent="0.25">
      <c r="A57" s="1"/>
      <c r="D57" s="1"/>
      <c r="E57" s="1"/>
      <c r="F57" s="1"/>
      <c r="G57" s="1"/>
      <c r="H57" s="1"/>
      <c r="I57" s="1"/>
      <c r="J57" s="1"/>
      <c r="K57" s="1"/>
      <c r="L57" s="14"/>
      <c r="M57" s="7"/>
      <c r="N57" s="22"/>
      <c r="O57" s="1"/>
      <c r="P57" s="1"/>
      <c r="Q57" s="1"/>
      <c r="S57" s="1"/>
      <c r="T57" s="1"/>
      <c r="U57" s="1"/>
      <c r="W57" s="1"/>
      <c r="X57" s="1"/>
      <c r="Y57" s="1"/>
      <c r="AA57" s="1"/>
      <c r="AB57" s="1"/>
      <c r="AC57" s="1"/>
      <c r="AE57" s="1"/>
      <c r="AF57" s="1"/>
      <c r="AG57" s="1"/>
      <c r="AI57" s="1"/>
      <c r="AJ57" s="1"/>
      <c r="AK57" s="1"/>
      <c r="AM57" s="1"/>
      <c r="AN57" s="1"/>
      <c r="AO57" s="1"/>
    </row>
    <row r="58" spans="1:41" s="6" customFormat="1" x14ac:dyDescent="0.25">
      <c r="A58" s="1"/>
      <c r="D58" s="1"/>
      <c r="E58" s="1"/>
      <c r="F58" s="1"/>
      <c r="G58" s="1"/>
      <c r="H58" s="1"/>
      <c r="I58" s="1"/>
      <c r="J58" s="1"/>
      <c r="K58" s="1"/>
      <c r="L58" s="14"/>
      <c r="M58" s="7"/>
      <c r="N58" s="22"/>
      <c r="O58" s="1"/>
      <c r="P58" s="1"/>
      <c r="Q58" s="1"/>
      <c r="S58" s="1"/>
      <c r="T58" s="1"/>
      <c r="U58" s="1"/>
      <c r="W58" s="1"/>
      <c r="X58" s="1"/>
      <c r="Y58" s="1"/>
      <c r="AA58" s="1"/>
      <c r="AB58" s="1"/>
      <c r="AC58" s="1"/>
      <c r="AE58" s="1"/>
      <c r="AF58" s="1"/>
      <c r="AG58" s="1"/>
      <c r="AI58" s="1"/>
      <c r="AJ58" s="1"/>
      <c r="AK58" s="1"/>
      <c r="AM58" s="1"/>
      <c r="AN58" s="1"/>
      <c r="AO58" s="1"/>
    </row>
    <row r="59" spans="1:41" s="6" customFormat="1" x14ac:dyDescent="0.25">
      <c r="A59" s="1"/>
      <c r="D59" s="1"/>
      <c r="E59" s="1"/>
      <c r="F59" s="1"/>
      <c r="G59" s="1"/>
      <c r="H59" s="1"/>
      <c r="I59" s="1"/>
      <c r="J59" s="1"/>
      <c r="K59" s="1"/>
      <c r="L59" s="14"/>
      <c r="M59" s="7"/>
      <c r="N59" s="22"/>
      <c r="O59" s="1"/>
      <c r="P59" s="1"/>
      <c r="Q59" s="1"/>
      <c r="S59" s="1"/>
      <c r="T59" s="1"/>
      <c r="U59" s="1"/>
      <c r="W59" s="1"/>
      <c r="X59" s="1"/>
      <c r="Y59" s="1"/>
      <c r="AA59" s="1"/>
      <c r="AB59" s="1"/>
      <c r="AC59" s="1"/>
      <c r="AE59" s="1"/>
      <c r="AF59" s="1"/>
      <c r="AG59" s="1"/>
      <c r="AI59" s="1"/>
      <c r="AJ59" s="1"/>
      <c r="AK59" s="1"/>
      <c r="AM59" s="1"/>
      <c r="AN59" s="1"/>
      <c r="AO59" s="1"/>
    </row>
    <row r="60" spans="1:41" s="6" customFormat="1" x14ac:dyDescent="0.25">
      <c r="A60" s="1"/>
      <c r="D60" s="1"/>
      <c r="E60" s="1"/>
      <c r="F60" s="1"/>
      <c r="G60" s="1"/>
      <c r="H60" s="1"/>
      <c r="I60" s="1"/>
      <c r="J60" s="1"/>
      <c r="K60" s="1"/>
      <c r="L60" s="14"/>
      <c r="M60" s="7"/>
      <c r="N60" s="22"/>
      <c r="O60" s="1"/>
      <c r="P60" s="1"/>
      <c r="Q60" s="1"/>
      <c r="S60" s="1"/>
      <c r="T60" s="1"/>
      <c r="U60" s="1"/>
      <c r="W60" s="1"/>
      <c r="X60" s="1"/>
      <c r="Y60" s="1"/>
      <c r="AA60" s="1"/>
      <c r="AB60" s="1"/>
      <c r="AC60" s="1"/>
      <c r="AE60" s="1"/>
      <c r="AF60" s="1"/>
      <c r="AG60" s="1"/>
      <c r="AI60" s="1"/>
      <c r="AJ60" s="1"/>
      <c r="AK60" s="1"/>
      <c r="AM60" s="1"/>
      <c r="AN60" s="1"/>
      <c r="AO60" s="1"/>
    </row>
    <row r="61" spans="1:41" s="6" customFormat="1" x14ac:dyDescent="0.25">
      <c r="A61" s="1"/>
      <c r="D61" s="1"/>
      <c r="E61" s="1"/>
      <c r="F61" s="1"/>
      <c r="G61" s="1"/>
      <c r="H61" s="1"/>
      <c r="I61" s="1"/>
      <c r="J61" s="1"/>
      <c r="K61" s="1"/>
      <c r="L61" s="14"/>
      <c r="M61" s="7"/>
      <c r="N61" s="22"/>
      <c r="O61" s="1"/>
      <c r="P61" s="1"/>
      <c r="Q61" s="1"/>
      <c r="S61" s="1"/>
      <c r="T61" s="1"/>
      <c r="U61" s="1"/>
      <c r="W61" s="1"/>
      <c r="X61" s="1"/>
      <c r="Y61" s="1"/>
      <c r="AA61" s="1"/>
      <c r="AB61" s="1"/>
      <c r="AC61" s="1"/>
      <c r="AE61" s="1"/>
      <c r="AF61" s="1"/>
      <c r="AG61" s="1"/>
      <c r="AI61" s="1"/>
      <c r="AJ61" s="1"/>
      <c r="AK61" s="1"/>
      <c r="AM61" s="1"/>
      <c r="AN61" s="1"/>
      <c r="AO61" s="1"/>
    </row>
    <row r="62" spans="1:41" s="6" customFormat="1" x14ac:dyDescent="0.25">
      <c r="A62" s="1"/>
      <c r="D62" s="1"/>
      <c r="E62" s="1"/>
      <c r="F62" s="1"/>
      <c r="G62" s="1"/>
      <c r="H62" s="1"/>
      <c r="I62" s="1"/>
      <c r="J62" s="1"/>
      <c r="K62" s="1"/>
      <c r="L62" s="14"/>
      <c r="M62" s="7"/>
      <c r="N62" s="22"/>
      <c r="O62" s="1"/>
      <c r="P62" s="1"/>
      <c r="Q62" s="1"/>
      <c r="S62" s="1"/>
      <c r="T62" s="1"/>
      <c r="U62" s="1"/>
      <c r="W62" s="1"/>
      <c r="X62" s="1"/>
      <c r="Y62" s="1"/>
      <c r="AA62" s="1"/>
      <c r="AB62" s="1"/>
      <c r="AC62" s="1"/>
      <c r="AE62" s="1"/>
      <c r="AF62" s="1"/>
      <c r="AG62" s="1"/>
      <c r="AI62" s="1"/>
      <c r="AJ62" s="1"/>
      <c r="AK62" s="1"/>
      <c r="AM62" s="1"/>
      <c r="AN62" s="1"/>
      <c r="AO62" s="1"/>
    </row>
    <row r="63" spans="1:41" s="6" customFormat="1" x14ac:dyDescent="0.25">
      <c r="A63" s="1"/>
      <c r="D63" s="1"/>
      <c r="E63" s="1"/>
      <c r="F63" s="1"/>
      <c r="G63" s="1"/>
      <c r="H63" s="1"/>
      <c r="I63" s="1"/>
      <c r="J63" s="1"/>
      <c r="K63" s="1"/>
      <c r="L63" s="14"/>
      <c r="M63" s="7"/>
      <c r="N63" s="22"/>
      <c r="O63" s="1"/>
      <c r="P63" s="1"/>
      <c r="Q63" s="1"/>
      <c r="S63" s="1"/>
      <c r="T63" s="1"/>
      <c r="U63" s="1"/>
      <c r="W63" s="1"/>
      <c r="X63" s="1"/>
      <c r="Y63" s="1"/>
      <c r="AA63" s="1"/>
      <c r="AB63" s="1"/>
      <c r="AC63" s="1"/>
      <c r="AE63" s="1"/>
      <c r="AF63" s="1"/>
      <c r="AG63" s="1"/>
      <c r="AI63" s="1"/>
      <c r="AJ63" s="1"/>
      <c r="AK63" s="1"/>
      <c r="AM63" s="1"/>
      <c r="AN63" s="1"/>
      <c r="AO63" s="1"/>
    </row>
    <row r="64" spans="1:41" s="6" customFormat="1" x14ac:dyDescent="0.25">
      <c r="A64" s="1"/>
      <c r="D64" s="1"/>
      <c r="E64" s="1"/>
      <c r="F64" s="1"/>
      <c r="G64" s="1"/>
      <c r="H64" s="1"/>
      <c r="I64" s="1"/>
      <c r="J64" s="1"/>
      <c r="K64" s="1"/>
      <c r="L64" s="14"/>
      <c r="M64" s="7"/>
      <c r="N64" s="22"/>
      <c r="O64" s="1"/>
      <c r="P64" s="1"/>
      <c r="Q64" s="1"/>
      <c r="S64" s="1"/>
      <c r="T64" s="1"/>
      <c r="U64" s="1"/>
      <c r="W64" s="1"/>
      <c r="X64" s="1"/>
      <c r="Y64" s="1"/>
      <c r="AA64" s="1"/>
      <c r="AB64" s="1"/>
      <c r="AC64" s="1"/>
      <c r="AE64" s="1"/>
      <c r="AF64" s="1"/>
      <c r="AG64" s="1"/>
      <c r="AI64" s="1"/>
      <c r="AJ64" s="1"/>
      <c r="AK64" s="1"/>
      <c r="AM64" s="1"/>
      <c r="AN64" s="1"/>
      <c r="AO64" s="1"/>
    </row>
    <row r="65" spans="1:41" s="6" customFormat="1" x14ac:dyDescent="0.25">
      <c r="A65" s="1"/>
      <c r="D65" s="1"/>
      <c r="E65" s="1"/>
      <c r="F65" s="1"/>
      <c r="G65" s="1"/>
      <c r="H65" s="1"/>
      <c r="I65" s="1"/>
      <c r="J65" s="1"/>
      <c r="K65" s="1"/>
      <c r="L65" s="14"/>
      <c r="M65" s="7"/>
      <c r="N65" s="22"/>
      <c r="O65" s="1"/>
      <c r="P65" s="1"/>
      <c r="Q65" s="1"/>
      <c r="S65" s="1"/>
      <c r="T65" s="1"/>
      <c r="U65" s="1"/>
      <c r="W65" s="1"/>
      <c r="X65" s="1"/>
      <c r="Y65" s="1"/>
      <c r="AA65" s="1"/>
      <c r="AB65" s="1"/>
      <c r="AC65" s="1"/>
      <c r="AE65" s="1"/>
      <c r="AF65" s="1"/>
      <c r="AG65" s="1"/>
      <c r="AI65" s="1"/>
      <c r="AJ65" s="1"/>
      <c r="AK65" s="1"/>
      <c r="AM65" s="1"/>
      <c r="AN65" s="1"/>
      <c r="AO65" s="1"/>
    </row>
    <row r="66" spans="1:41" s="6" customFormat="1" x14ac:dyDescent="0.25">
      <c r="A66" s="1"/>
      <c r="D66" s="1"/>
      <c r="E66" s="1"/>
      <c r="F66" s="1"/>
      <c r="G66" s="1"/>
      <c r="H66" s="1"/>
      <c r="I66" s="1"/>
      <c r="J66" s="1"/>
      <c r="K66" s="1"/>
      <c r="L66" s="14"/>
      <c r="M66" s="7"/>
      <c r="N66" s="22"/>
      <c r="O66" s="1"/>
      <c r="P66" s="1"/>
      <c r="Q66" s="1"/>
      <c r="S66" s="1"/>
      <c r="T66" s="1"/>
      <c r="U66" s="1"/>
      <c r="W66" s="1"/>
      <c r="X66" s="1"/>
      <c r="Y66" s="1"/>
      <c r="AA66" s="1"/>
      <c r="AB66" s="1"/>
      <c r="AC66" s="1"/>
      <c r="AE66" s="1"/>
      <c r="AF66" s="1"/>
      <c r="AG66" s="1"/>
      <c r="AI66" s="1"/>
      <c r="AJ66" s="1"/>
      <c r="AK66" s="1"/>
      <c r="AM66" s="1"/>
      <c r="AN66" s="1"/>
      <c r="AO66" s="1"/>
    </row>
    <row r="67" spans="1:41" s="6" customFormat="1" x14ac:dyDescent="0.25">
      <c r="A67" s="1"/>
      <c r="D67" s="1"/>
      <c r="E67" s="1"/>
      <c r="F67" s="1"/>
      <c r="G67" s="1"/>
      <c r="H67" s="1"/>
      <c r="I67" s="1"/>
      <c r="J67" s="1"/>
      <c r="K67" s="1"/>
      <c r="L67" s="14"/>
      <c r="M67" s="7"/>
      <c r="N67" s="22"/>
      <c r="O67" s="1"/>
      <c r="P67" s="1"/>
      <c r="Q67" s="1"/>
      <c r="S67" s="1"/>
      <c r="T67" s="1"/>
      <c r="U67" s="1"/>
      <c r="W67" s="1"/>
      <c r="X67" s="1"/>
      <c r="Y67" s="1"/>
      <c r="AA67" s="1"/>
      <c r="AB67" s="1"/>
      <c r="AC67" s="1"/>
      <c r="AE67" s="1"/>
      <c r="AF67" s="1"/>
      <c r="AG67" s="1"/>
      <c r="AI67" s="1"/>
      <c r="AJ67" s="1"/>
      <c r="AK67" s="1"/>
      <c r="AM67" s="1"/>
      <c r="AN67" s="1"/>
      <c r="AO67" s="1"/>
    </row>
    <row r="68" spans="1:41" s="6" customFormat="1" x14ac:dyDescent="0.25">
      <c r="A68" s="1"/>
      <c r="D68" s="1"/>
      <c r="E68" s="1"/>
      <c r="F68" s="1"/>
      <c r="G68" s="1"/>
      <c r="H68" s="1"/>
      <c r="I68" s="1"/>
      <c r="J68" s="1"/>
      <c r="K68" s="1"/>
      <c r="L68" s="14"/>
      <c r="M68" s="7"/>
      <c r="N68" s="22"/>
      <c r="O68" s="1"/>
      <c r="P68" s="1"/>
      <c r="Q68" s="1"/>
      <c r="S68" s="1"/>
      <c r="T68" s="1"/>
      <c r="U68" s="1"/>
      <c r="W68" s="1"/>
      <c r="X68" s="1"/>
      <c r="Y68" s="1"/>
      <c r="AA68" s="1"/>
      <c r="AB68" s="1"/>
      <c r="AC68" s="1"/>
      <c r="AE68" s="1"/>
      <c r="AF68" s="1"/>
      <c r="AG68" s="1"/>
      <c r="AI68" s="1"/>
      <c r="AJ68" s="1"/>
      <c r="AK68" s="1"/>
      <c r="AM68" s="1"/>
      <c r="AN68" s="1"/>
      <c r="AO68" s="1"/>
    </row>
    <row r="69" spans="1:41" s="6" customFormat="1" x14ac:dyDescent="0.25">
      <c r="A69" s="1"/>
      <c r="D69" s="1"/>
      <c r="E69" s="1"/>
      <c r="F69" s="1"/>
      <c r="G69" s="1"/>
      <c r="H69" s="1"/>
      <c r="I69" s="1"/>
      <c r="J69" s="1"/>
      <c r="K69" s="1"/>
      <c r="L69" s="14"/>
      <c r="M69" s="7"/>
      <c r="N69" s="22"/>
      <c r="O69" s="1"/>
      <c r="P69" s="1"/>
      <c r="Q69" s="1"/>
      <c r="S69" s="1"/>
      <c r="T69" s="1"/>
      <c r="U69" s="1"/>
      <c r="W69" s="1"/>
      <c r="X69" s="1"/>
      <c r="Y69" s="1"/>
      <c r="AA69" s="1"/>
      <c r="AB69" s="1"/>
      <c r="AC69" s="1"/>
      <c r="AE69" s="1"/>
      <c r="AF69" s="1"/>
      <c r="AG69" s="1"/>
      <c r="AI69" s="1"/>
      <c r="AJ69" s="1"/>
      <c r="AK69" s="1"/>
      <c r="AM69" s="1"/>
      <c r="AN69" s="1"/>
      <c r="AO69" s="1"/>
    </row>
    <row r="70" spans="1:41" s="6" customFormat="1" x14ac:dyDescent="0.25">
      <c r="A70" s="1"/>
      <c r="D70" s="1"/>
      <c r="E70" s="1"/>
      <c r="F70" s="1"/>
      <c r="G70" s="1"/>
      <c r="H70" s="1"/>
      <c r="I70" s="1"/>
      <c r="J70" s="1"/>
      <c r="K70" s="1"/>
      <c r="L70" s="14"/>
      <c r="M70" s="7"/>
      <c r="N70" s="22"/>
      <c r="O70" s="1"/>
      <c r="P70" s="1"/>
      <c r="Q70" s="1"/>
      <c r="S70" s="1"/>
      <c r="T70" s="1"/>
      <c r="U70" s="1"/>
      <c r="W70" s="1"/>
      <c r="X70" s="1"/>
      <c r="Y70" s="1"/>
      <c r="AA70" s="1"/>
      <c r="AB70" s="1"/>
      <c r="AC70" s="1"/>
      <c r="AE70" s="1"/>
      <c r="AF70" s="1"/>
      <c r="AG70" s="1"/>
      <c r="AI70" s="1"/>
      <c r="AJ70" s="1"/>
      <c r="AK70" s="1"/>
      <c r="AM70" s="1"/>
      <c r="AN70" s="1"/>
      <c r="AO70" s="1"/>
    </row>
    <row r="71" spans="1:41" s="6" customFormat="1" x14ac:dyDescent="0.25">
      <c r="A71" s="1"/>
      <c r="D71" s="1"/>
      <c r="E71" s="1"/>
      <c r="F71" s="1"/>
      <c r="G71" s="1"/>
      <c r="H71" s="1"/>
      <c r="I71" s="1"/>
      <c r="J71" s="1"/>
      <c r="K71" s="1"/>
      <c r="L71" s="14"/>
      <c r="M71" s="7"/>
      <c r="N71" s="22"/>
      <c r="O71" s="1"/>
      <c r="P71" s="1"/>
      <c r="Q71" s="1"/>
      <c r="S71" s="1"/>
      <c r="T71" s="1"/>
      <c r="U71" s="1"/>
      <c r="W71" s="1"/>
      <c r="X71" s="1"/>
      <c r="Y71" s="1"/>
      <c r="AA71" s="1"/>
      <c r="AB71" s="1"/>
      <c r="AC71" s="1"/>
      <c r="AE71" s="1"/>
      <c r="AF71" s="1"/>
      <c r="AG71" s="1"/>
      <c r="AI71" s="1"/>
      <c r="AJ71" s="1"/>
      <c r="AK71" s="1"/>
      <c r="AM71" s="1"/>
      <c r="AN71" s="1"/>
      <c r="AO71" s="1"/>
    </row>
    <row r="72" spans="1:41" s="6" customFormat="1" x14ac:dyDescent="0.25">
      <c r="A72" s="1"/>
      <c r="D72" s="1"/>
      <c r="E72" s="1"/>
      <c r="F72" s="1"/>
      <c r="G72" s="1"/>
      <c r="H72" s="1"/>
      <c r="I72" s="1"/>
      <c r="J72" s="1"/>
      <c r="K72" s="1"/>
      <c r="L72" s="14"/>
      <c r="M72" s="7"/>
      <c r="N72" s="22"/>
      <c r="O72" s="1"/>
      <c r="P72" s="1"/>
      <c r="Q72" s="1"/>
      <c r="S72" s="1"/>
      <c r="T72" s="1"/>
      <c r="U72" s="1"/>
      <c r="W72" s="1"/>
      <c r="X72" s="1"/>
      <c r="Y72" s="1"/>
      <c r="AA72" s="1"/>
      <c r="AB72" s="1"/>
      <c r="AC72" s="1"/>
      <c r="AE72" s="1"/>
      <c r="AF72" s="1"/>
      <c r="AG72" s="1"/>
      <c r="AI72" s="1"/>
      <c r="AJ72" s="1"/>
      <c r="AK72" s="1"/>
      <c r="AM72" s="1"/>
      <c r="AN72" s="1"/>
      <c r="AO72" s="1"/>
    </row>
    <row r="73" spans="1:41" s="6" customFormat="1" x14ac:dyDescent="0.25">
      <c r="A73" s="1"/>
      <c r="D73" s="1"/>
      <c r="E73" s="1"/>
      <c r="F73" s="1"/>
      <c r="G73" s="1"/>
      <c r="H73" s="1"/>
      <c r="I73" s="1"/>
      <c r="J73" s="1"/>
      <c r="K73" s="1"/>
      <c r="L73" s="14"/>
      <c r="M73" s="7"/>
      <c r="N73" s="22"/>
      <c r="O73" s="1"/>
      <c r="P73" s="1"/>
      <c r="Q73" s="1"/>
      <c r="S73" s="1"/>
      <c r="T73" s="1"/>
      <c r="U73" s="1"/>
      <c r="W73" s="1"/>
      <c r="X73" s="1"/>
      <c r="Y73" s="1"/>
      <c r="AA73" s="1"/>
      <c r="AB73" s="1"/>
      <c r="AC73" s="1"/>
      <c r="AE73" s="1"/>
      <c r="AF73" s="1"/>
      <c r="AG73" s="1"/>
      <c r="AI73" s="1"/>
      <c r="AJ73" s="1"/>
      <c r="AK73" s="1"/>
      <c r="AM73" s="1"/>
      <c r="AN73" s="1"/>
      <c r="AO73" s="1"/>
    </row>
    <row r="74" spans="1:41" s="6" customFormat="1" x14ac:dyDescent="0.25">
      <c r="A74" s="1"/>
      <c r="D74" s="1"/>
      <c r="E74" s="1"/>
      <c r="F74" s="1"/>
      <c r="G74" s="1"/>
      <c r="H74" s="1"/>
      <c r="I74" s="1"/>
      <c r="J74" s="1"/>
      <c r="K74" s="1"/>
      <c r="L74" s="14"/>
      <c r="M74" s="7"/>
      <c r="N74" s="22"/>
      <c r="O74" s="1"/>
      <c r="P74" s="1"/>
      <c r="Q74" s="1"/>
      <c r="S74" s="1"/>
      <c r="T74" s="1"/>
      <c r="U74" s="1"/>
      <c r="W74" s="1"/>
      <c r="X74" s="1"/>
      <c r="Y74" s="1"/>
      <c r="AA74" s="1"/>
      <c r="AB74" s="1"/>
      <c r="AC74" s="1"/>
      <c r="AE74" s="1"/>
      <c r="AF74" s="1"/>
      <c r="AG74" s="1"/>
      <c r="AI74" s="1"/>
      <c r="AJ74" s="1"/>
      <c r="AK74" s="1"/>
      <c r="AM74" s="1"/>
      <c r="AN74" s="1"/>
      <c r="AO74" s="1"/>
    </row>
    <row r="75" spans="1:41" s="6" customFormat="1" x14ac:dyDescent="0.25">
      <c r="A75" s="1"/>
      <c r="D75" s="1"/>
      <c r="E75" s="1"/>
      <c r="F75" s="1"/>
      <c r="G75" s="1"/>
      <c r="H75" s="1"/>
      <c r="I75" s="1"/>
      <c r="J75" s="1"/>
      <c r="K75" s="1"/>
      <c r="L75" s="14"/>
      <c r="M75" s="7"/>
      <c r="N75" s="22"/>
      <c r="O75" s="1"/>
      <c r="P75" s="1"/>
      <c r="Q75" s="1"/>
      <c r="S75" s="1"/>
      <c r="T75" s="1"/>
      <c r="U75" s="1"/>
      <c r="W75" s="1"/>
      <c r="X75" s="1"/>
      <c r="Y75" s="1"/>
      <c r="AA75" s="1"/>
      <c r="AB75" s="1"/>
      <c r="AC75" s="1"/>
      <c r="AE75" s="1"/>
      <c r="AF75" s="1"/>
      <c r="AG75" s="1"/>
      <c r="AI75" s="1"/>
      <c r="AJ75" s="1"/>
      <c r="AK75" s="1"/>
      <c r="AM75" s="1"/>
      <c r="AN75" s="1"/>
      <c r="AO75" s="1"/>
    </row>
    <row r="76" spans="1:41" s="6" customFormat="1" x14ac:dyDescent="0.25">
      <c r="A76" s="1"/>
      <c r="D76" s="1"/>
      <c r="E76" s="1"/>
      <c r="F76" s="1"/>
      <c r="G76" s="1"/>
      <c r="H76" s="1"/>
      <c r="I76" s="1"/>
      <c r="J76" s="1"/>
      <c r="K76" s="1"/>
      <c r="L76" s="14"/>
      <c r="M76" s="7"/>
      <c r="N76" s="22"/>
      <c r="O76" s="1"/>
      <c r="P76" s="1"/>
      <c r="Q76" s="1"/>
      <c r="S76" s="1"/>
      <c r="T76" s="1"/>
      <c r="U76" s="1"/>
      <c r="W76" s="1"/>
      <c r="X76" s="1"/>
      <c r="Y76" s="1"/>
      <c r="AA76" s="1"/>
      <c r="AB76" s="1"/>
      <c r="AC76" s="1"/>
      <c r="AE76" s="1"/>
      <c r="AF76" s="1"/>
      <c r="AG76" s="1"/>
      <c r="AI76" s="1"/>
      <c r="AJ76" s="1"/>
      <c r="AK76" s="1"/>
      <c r="AM76" s="1"/>
      <c r="AN76" s="1"/>
      <c r="AO76" s="1"/>
    </row>
    <row r="77" spans="1:41" s="6" customFormat="1" x14ac:dyDescent="0.25">
      <c r="A77" s="1"/>
      <c r="D77" s="1"/>
      <c r="E77" s="1"/>
      <c r="F77" s="1"/>
      <c r="G77" s="1"/>
      <c r="H77" s="1"/>
      <c r="I77" s="1"/>
      <c r="J77" s="1"/>
      <c r="K77" s="1"/>
      <c r="L77" s="14"/>
      <c r="M77" s="7"/>
      <c r="N77" s="22"/>
      <c r="O77" s="1"/>
      <c r="P77" s="1"/>
      <c r="Q77" s="1"/>
      <c r="S77" s="1"/>
      <c r="T77" s="1"/>
      <c r="U77" s="1"/>
      <c r="W77" s="1"/>
      <c r="X77" s="1"/>
      <c r="Y77" s="1"/>
      <c r="AA77" s="1"/>
      <c r="AB77" s="1"/>
      <c r="AC77" s="1"/>
      <c r="AE77" s="1"/>
      <c r="AF77" s="1"/>
      <c r="AG77" s="1"/>
      <c r="AI77" s="1"/>
      <c r="AJ77" s="1"/>
      <c r="AK77" s="1"/>
      <c r="AM77" s="1"/>
      <c r="AN77" s="1"/>
      <c r="AO77" s="1"/>
    </row>
    <row r="78" spans="1:41" s="6" customFormat="1" x14ac:dyDescent="0.25">
      <c r="A78" s="1"/>
      <c r="D78" s="1"/>
      <c r="E78" s="1"/>
      <c r="F78" s="1"/>
      <c r="G78" s="1"/>
      <c r="H78" s="1"/>
      <c r="I78" s="1"/>
      <c r="J78" s="1"/>
      <c r="K78" s="1"/>
      <c r="L78" s="14"/>
      <c r="M78" s="7"/>
      <c r="N78" s="22"/>
      <c r="O78" s="1"/>
      <c r="P78" s="1"/>
      <c r="Q78" s="1"/>
      <c r="S78" s="1"/>
      <c r="T78" s="1"/>
      <c r="U78" s="1"/>
      <c r="W78" s="1"/>
      <c r="X78" s="1"/>
      <c r="Y78" s="1"/>
      <c r="AA78" s="1"/>
      <c r="AB78" s="1"/>
      <c r="AC78" s="1"/>
      <c r="AE78" s="1"/>
      <c r="AF78" s="1"/>
      <c r="AG78" s="1"/>
      <c r="AI78" s="1"/>
      <c r="AJ78" s="1"/>
      <c r="AK78" s="1"/>
      <c r="AM78" s="1"/>
      <c r="AN78" s="1"/>
      <c r="AO78" s="1"/>
    </row>
    <row r="79" spans="1:41" s="6" customFormat="1" x14ac:dyDescent="0.25">
      <c r="A79" s="1"/>
      <c r="D79" s="1"/>
      <c r="E79" s="1"/>
      <c r="F79" s="1"/>
      <c r="G79" s="1"/>
      <c r="H79" s="1"/>
      <c r="I79" s="1"/>
      <c r="J79" s="1"/>
      <c r="K79" s="1"/>
      <c r="L79" s="14"/>
      <c r="M79" s="7"/>
      <c r="N79" s="22"/>
      <c r="O79" s="1"/>
      <c r="P79" s="1"/>
      <c r="Q79" s="1"/>
      <c r="S79" s="1"/>
      <c r="T79" s="1"/>
      <c r="U79" s="1"/>
      <c r="W79" s="1"/>
      <c r="X79" s="1"/>
      <c r="Y79" s="1"/>
      <c r="AA79" s="1"/>
      <c r="AB79" s="1"/>
      <c r="AC79" s="1"/>
      <c r="AE79" s="1"/>
      <c r="AF79" s="1"/>
      <c r="AG79" s="1"/>
      <c r="AI79" s="1"/>
      <c r="AJ79" s="1"/>
      <c r="AK79" s="1"/>
      <c r="AM79" s="1"/>
      <c r="AN79" s="1"/>
      <c r="AO79" s="1"/>
    </row>
    <row r="80" spans="1:41" s="6" customFormat="1" x14ac:dyDescent="0.25">
      <c r="A80" s="1"/>
      <c r="D80" s="1"/>
      <c r="E80" s="1"/>
      <c r="F80" s="1"/>
      <c r="G80" s="1"/>
      <c r="H80" s="1"/>
      <c r="I80" s="1"/>
      <c r="J80" s="1"/>
      <c r="K80" s="1"/>
      <c r="L80" s="14"/>
      <c r="M80" s="7"/>
      <c r="N80" s="22"/>
      <c r="O80" s="1"/>
      <c r="P80" s="1"/>
      <c r="Q80" s="1"/>
      <c r="S80" s="1"/>
      <c r="T80" s="1"/>
      <c r="U80" s="1"/>
      <c r="W80" s="1"/>
      <c r="X80" s="1"/>
      <c r="Y80" s="1"/>
      <c r="AA80" s="1"/>
      <c r="AB80" s="1"/>
      <c r="AC80" s="1"/>
      <c r="AE80" s="1"/>
      <c r="AF80" s="1"/>
      <c r="AG80" s="1"/>
      <c r="AI80" s="1"/>
      <c r="AJ80" s="1"/>
      <c r="AK80" s="1"/>
      <c r="AM80" s="1"/>
      <c r="AN80" s="1"/>
      <c r="AO80" s="1"/>
    </row>
    <row r="81" spans="1:41" s="6" customFormat="1" x14ac:dyDescent="0.25">
      <c r="A81" s="1"/>
      <c r="D81" s="1"/>
      <c r="E81" s="1"/>
      <c r="F81" s="1"/>
      <c r="G81" s="1"/>
      <c r="H81" s="1"/>
      <c r="I81" s="1"/>
      <c r="J81" s="1"/>
      <c r="K81" s="1"/>
      <c r="L81" s="14"/>
      <c r="M81" s="7"/>
      <c r="N81" s="22"/>
      <c r="O81" s="1"/>
      <c r="P81" s="1"/>
      <c r="Q81" s="1"/>
      <c r="S81" s="1"/>
      <c r="T81" s="1"/>
      <c r="U81" s="1"/>
      <c r="W81" s="1"/>
      <c r="X81" s="1"/>
      <c r="Y81" s="1"/>
      <c r="AA81" s="1"/>
      <c r="AB81" s="1"/>
      <c r="AC81" s="1"/>
      <c r="AE81" s="1"/>
      <c r="AF81" s="1"/>
      <c r="AG81" s="1"/>
      <c r="AI81" s="1"/>
      <c r="AJ81" s="1"/>
      <c r="AK81" s="1"/>
      <c r="AM81" s="1"/>
      <c r="AN81" s="1"/>
      <c r="AO81" s="1"/>
    </row>
    <row r="82" spans="1:41" s="6" customFormat="1" x14ac:dyDescent="0.25">
      <c r="A82" s="1"/>
      <c r="D82" s="1"/>
      <c r="E82" s="1"/>
      <c r="F82" s="1"/>
      <c r="G82" s="1"/>
      <c r="H82" s="1"/>
      <c r="I82" s="1"/>
      <c r="J82" s="1"/>
      <c r="K82" s="1"/>
      <c r="L82" s="14"/>
      <c r="M82" s="7"/>
      <c r="N82" s="22"/>
      <c r="O82" s="1"/>
      <c r="P82" s="1"/>
      <c r="Q82" s="1"/>
      <c r="S82" s="1"/>
      <c r="T82" s="1"/>
      <c r="U82" s="1"/>
      <c r="W82" s="1"/>
      <c r="X82" s="1"/>
      <c r="Y82" s="1"/>
      <c r="AA82" s="1"/>
      <c r="AB82" s="1"/>
      <c r="AC82" s="1"/>
      <c r="AE82" s="1"/>
      <c r="AF82" s="1"/>
      <c r="AG82" s="1"/>
      <c r="AI82" s="1"/>
      <c r="AJ82" s="1"/>
      <c r="AK82" s="1"/>
      <c r="AM82" s="1"/>
      <c r="AN82" s="1"/>
      <c r="AO82" s="1"/>
    </row>
    <row r="83" spans="1:41" s="6" customFormat="1" x14ac:dyDescent="0.25">
      <c r="A83" s="1"/>
      <c r="D83" s="1"/>
      <c r="E83" s="1"/>
      <c r="F83" s="1"/>
      <c r="G83" s="1"/>
      <c r="H83" s="1"/>
      <c r="I83" s="1"/>
      <c r="J83" s="1"/>
      <c r="K83" s="1"/>
      <c r="L83" s="14"/>
      <c r="M83" s="7"/>
      <c r="N83" s="22"/>
      <c r="O83" s="1"/>
      <c r="P83" s="1"/>
      <c r="Q83" s="1"/>
      <c r="S83" s="1"/>
      <c r="T83" s="1"/>
      <c r="U83" s="1"/>
      <c r="W83" s="1"/>
      <c r="X83" s="1"/>
      <c r="Y83" s="1"/>
      <c r="AA83" s="1"/>
      <c r="AB83" s="1"/>
      <c r="AC83" s="1"/>
      <c r="AE83" s="1"/>
      <c r="AF83" s="1"/>
      <c r="AG83" s="1"/>
      <c r="AI83" s="1"/>
      <c r="AJ83" s="1"/>
      <c r="AK83" s="1"/>
      <c r="AM83" s="1"/>
      <c r="AN83" s="1"/>
      <c r="AO83" s="1"/>
    </row>
    <row r="84" spans="1:41" s="6" customFormat="1" x14ac:dyDescent="0.25">
      <c r="A84" s="1"/>
      <c r="D84" s="1"/>
      <c r="E84" s="1"/>
      <c r="F84" s="1"/>
      <c r="G84" s="1"/>
      <c r="H84" s="1"/>
      <c r="I84" s="1"/>
      <c r="J84" s="1"/>
      <c r="K84" s="1"/>
      <c r="L84" s="14"/>
      <c r="M84" s="7"/>
      <c r="N84" s="22"/>
      <c r="O84" s="1"/>
      <c r="P84" s="1"/>
      <c r="Q84" s="1"/>
      <c r="S84" s="1"/>
      <c r="T84" s="1"/>
      <c r="U84" s="1"/>
      <c r="W84" s="1"/>
      <c r="X84" s="1"/>
      <c r="Y84" s="1"/>
      <c r="AA84" s="1"/>
      <c r="AB84" s="1"/>
      <c r="AC84" s="1"/>
      <c r="AE84" s="1"/>
      <c r="AF84" s="1"/>
      <c r="AG84" s="1"/>
      <c r="AI84" s="1"/>
      <c r="AJ84" s="1"/>
      <c r="AK84" s="1"/>
      <c r="AM84" s="1"/>
      <c r="AN84" s="1"/>
      <c r="AO84" s="1"/>
    </row>
    <row r="85" spans="1:41" s="6" customFormat="1" x14ac:dyDescent="0.25">
      <c r="A85" s="1"/>
      <c r="D85" s="1"/>
      <c r="E85" s="1"/>
      <c r="F85" s="1"/>
      <c r="G85" s="1"/>
      <c r="H85" s="1"/>
      <c r="I85" s="1"/>
      <c r="J85" s="1"/>
      <c r="K85" s="1"/>
      <c r="L85" s="14"/>
      <c r="M85" s="7"/>
      <c r="N85" s="22"/>
      <c r="O85" s="1"/>
      <c r="P85" s="1"/>
      <c r="Q85" s="1"/>
      <c r="S85" s="1"/>
      <c r="T85" s="1"/>
      <c r="U85" s="1"/>
      <c r="W85" s="1"/>
      <c r="X85" s="1"/>
      <c r="Y85" s="1"/>
      <c r="AA85" s="1"/>
      <c r="AB85" s="1"/>
      <c r="AC85" s="1"/>
      <c r="AE85" s="1"/>
      <c r="AF85" s="1"/>
      <c r="AG85" s="1"/>
      <c r="AI85" s="1"/>
      <c r="AJ85" s="1"/>
      <c r="AK85" s="1"/>
      <c r="AM85" s="1"/>
      <c r="AN85" s="1"/>
      <c r="AO85" s="1"/>
    </row>
    <row r="86" spans="1:41" s="6" customFormat="1" x14ac:dyDescent="0.25">
      <c r="A86" s="1"/>
      <c r="D86" s="1"/>
      <c r="E86" s="1"/>
      <c r="F86" s="1"/>
      <c r="G86" s="1"/>
      <c r="H86" s="1"/>
      <c r="I86" s="1"/>
      <c r="J86" s="1"/>
      <c r="K86" s="1"/>
      <c r="L86" s="14"/>
      <c r="M86" s="7"/>
      <c r="N86" s="22"/>
      <c r="O86" s="1"/>
      <c r="P86" s="1"/>
      <c r="Q86" s="1"/>
      <c r="S86" s="1"/>
      <c r="T86" s="1"/>
      <c r="U86" s="1"/>
      <c r="W86" s="1"/>
      <c r="X86" s="1"/>
      <c r="Y86" s="1"/>
      <c r="AA86" s="1"/>
      <c r="AB86" s="1"/>
      <c r="AC86" s="1"/>
      <c r="AE86" s="1"/>
      <c r="AF86" s="1"/>
      <c r="AG86" s="1"/>
      <c r="AI86" s="1"/>
      <c r="AJ86" s="1"/>
      <c r="AK86" s="1"/>
      <c r="AM86" s="1"/>
      <c r="AN86" s="1"/>
      <c r="AO86" s="1"/>
    </row>
    <row r="87" spans="1:41" s="6" customFormat="1" x14ac:dyDescent="0.25">
      <c r="A87" s="1"/>
      <c r="D87" s="1"/>
      <c r="E87" s="1"/>
      <c r="F87" s="1"/>
      <c r="G87" s="1"/>
      <c r="H87" s="1"/>
      <c r="I87" s="1"/>
      <c r="J87" s="1"/>
      <c r="K87" s="1"/>
      <c r="L87" s="14"/>
      <c r="M87" s="7"/>
      <c r="N87" s="22"/>
      <c r="O87" s="1"/>
      <c r="P87" s="1"/>
      <c r="Q87" s="1"/>
      <c r="S87" s="1"/>
      <c r="T87" s="1"/>
      <c r="U87" s="1"/>
      <c r="W87" s="1"/>
      <c r="X87" s="1"/>
      <c r="Y87" s="1"/>
      <c r="AA87" s="1"/>
      <c r="AB87" s="1"/>
      <c r="AC87" s="1"/>
      <c r="AE87" s="1"/>
      <c r="AF87" s="1"/>
      <c r="AG87" s="1"/>
      <c r="AI87" s="1"/>
      <c r="AJ87" s="1"/>
      <c r="AK87" s="1"/>
      <c r="AM87" s="1"/>
      <c r="AN87" s="1"/>
      <c r="AO87" s="1"/>
    </row>
    <row r="88" spans="1:41" s="6" customFormat="1" x14ac:dyDescent="0.25">
      <c r="A88" s="1"/>
      <c r="D88" s="1"/>
      <c r="E88" s="1"/>
      <c r="F88" s="1"/>
      <c r="G88" s="1"/>
      <c r="H88" s="1"/>
      <c r="I88" s="1"/>
      <c r="J88" s="1"/>
      <c r="K88" s="1"/>
      <c r="L88" s="14"/>
      <c r="M88" s="7"/>
      <c r="N88" s="22"/>
      <c r="O88" s="1"/>
      <c r="P88" s="1"/>
      <c r="Q88" s="1"/>
      <c r="S88" s="1"/>
      <c r="T88" s="1"/>
      <c r="U88" s="1"/>
      <c r="W88" s="1"/>
      <c r="X88" s="1"/>
      <c r="Y88" s="1"/>
      <c r="AA88" s="1"/>
      <c r="AB88" s="1"/>
      <c r="AC88" s="1"/>
      <c r="AE88" s="1"/>
      <c r="AF88" s="1"/>
      <c r="AG88" s="1"/>
      <c r="AI88" s="1"/>
      <c r="AJ88" s="1"/>
      <c r="AK88" s="1"/>
      <c r="AM88" s="1"/>
      <c r="AN88" s="1"/>
      <c r="AO88" s="1"/>
    </row>
    <row r="89" spans="1:41" s="6" customFormat="1" x14ac:dyDescent="0.25">
      <c r="A89" s="1"/>
      <c r="D89" s="1"/>
      <c r="E89" s="1"/>
      <c r="F89" s="1"/>
      <c r="G89" s="1"/>
      <c r="H89" s="1"/>
      <c r="I89" s="1"/>
      <c r="J89" s="1"/>
      <c r="K89" s="1"/>
      <c r="L89" s="14"/>
      <c r="M89" s="7"/>
      <c r="N89" s="22"/>
      <c r="O89" s="1"/>
      <c r="P89" s="1"/>
      <c r="Q89" s="1"/>
      <c r="S89" s="1"/>
      <c r="T89" s="1"/>
      <c r="U89" s="1"/>
      <c r="W89" s="1"/>
      <c r="X89" s="1"/>
      <c r="Y89" s="1"/>
      <c r="AA89" s="1"/>
      <c r="AB89" s="1"/>
      <c r="AC89" s="1"/>
      <c r="AE89" s="1"/>
      <c r="AF89" s="1"/>
      <c r="AG89" s="1"/>
      <c r="AI89" s="1"/>
      <c r="AJ89" s="1"/>
      <c r="AK89" s="1"/>
      <c r="AM89" s="1"/>
      <c r="AN89" s="1"/>
      <c r="AO89" s="1"/>
    </row>
    <row r="90" spans="1:41" s="6" customFormat="1" x14ac:dyDescent="0.25">
      <c r="A90" s="1"/>
      <c r="D90" s="1"/>
      <c r="E90" s="1"/>
      <c r="F90" s="1"/>
      <c r="G90" s="1"/>
      <c r="H90" s="1"/>
      <c r="I90" s="1"/>
      <c r="J90" s="1"/>
      <c r="K90" s="1"/>
      <c r="L90" s="14"/>
      <c r="M90" s="7"/>
      <c r="N90" s="22"/>
      <c r="O90" s="1"/>
      <c r="P90" s="1"/>
      <c r="Q90" s="1"/>
      <c r="S90" s="1"/>
      <c r="T90" s="1"/>
      <c r="U90" s="1"/>
      <c r="W90" s="1"/>
      <c r="X90" s="1"/>
      <c r="Y90" s="1"/>
      <c r="AA90" s="1"/>
      <c r="AB90" s="1"/>
      <c r="AC90" s="1"/>
      <c r="AE90" s="1"/>
      <c r="AF90" s="1"/>
      <c r="AG90" s="1"/>
      <c r="AI90" s="1"/>
      <c r="AJ90" s="1"/>
      <c r="AK90" s="1"/>
      <c r="AM90" s="1"/>
      <c r="AN90" s="1"/>
      <c r="AO90" s="1"/>
    </row>
    <row r="91" spans="1:41" s="6" customFormat="1" x14ac:dyDescent="0.25">
      <c r="A91" s="1"/>
      <c r="D91" s="1"/>
      <c r="E91" s="1"/>
      <c r="F91" s="1"/>
      <c r="G91" s="1"/>
      <c r="H91" s="1"/>
      <c r="I91" s="1"/>
      <c r="J91" s="1"/>
      <c r="K91" s="1"/>
      <c r="L91" s="14"/>
      <c r="M91" s="7"/>
      <c r="N91" s="22"/>
      <c r="O91" s="1"/>
      <c r="P91" s="1"/>
      <c r="Q91" s="1"/>
      <c r="S91" s="1"/>
      <c r="T91" s="1"/>
      <c r="U91" s="1"/>
      <c r="W91" s="1"/>
      <c r="X91" s="1"/>
      <c r="Y91" s="1"/>
      <c r="AA91" s="1"/>
      <c r="AB91" s="1"/>
      <c r="AC91" s="1"/>
      <c r="AE91" s="1"/>
      <c r="AF91" s="1"/>
      <c r="AG91" s="1"/>
      <c r="AI91" s="1"/>
      <c r="AJ91" s="1"/>
      <c r="AK91" s="1"/>
      <c r="AM91" s="1"/>
      <c r="AN91" s="1"/>
      <c r="AO91" s="1"/>
    </row>
    <row r="92" spans="1:41" s="6" customFormat="1" x14ac:dyDescent="0.25">
      <c r="A92" s="1"/>
      <c r="D92" s="1"/>
      <c r="E92" s="1"/>
      <c r="F92" s="1"/>
      <c r="G92" s="1"/>
      <c r="H92" s="1"/>
      <c r="I92" s="1"/>
      <c r="J92" s="1"/>
      <c r="K92" s="1"/>
      <c r="L92" s="14"/>
      <c r="M92" s="7"/>
      <c r="N92" s="22"/>
      <c r="O92" s="1"/>
      <c r="P92" s="1"/>
      <c r="Q92" s="1"/>
      <c r="S92" s="1"/>
      <c r="T92" s="1"/>
      <c r="U92" s="1"/>
      <c r="W92" s="1"/>
      <c r="X92" s="1"/>
      <c r="Y92" s="1"/>
      <c r="AA92" s="1"/>
      <c r="AB92" s="1"/>
      <c r="AC92" s="1"/>
      <c r="AE92" s="1"/>
      <c r="AF92" s="1"/>
      <c r="AG92" s="1"/>
      <c r="AI92" s="1"/>
      <c r="AJ92" s="1"/>
      <c r="AK92" s="1"/>
      <c r="AM92" s="1"/>
      <c r="AN92" s="1"/>
      <c r="AO92" s="1"/>
    </row>
    <row r="93" spans="1:41" s="6" customFormat="1" x14ac:dyDescent="0.25">
      <c r="A93" s="1"/>
      <c r="D93" s="1"/>
      <c r="E93" s="1"/>
      <c r="F93" s="1"/>
      <c r="G93" s="1"/>
      <c r="H93" s="1"/>
      <c r="I93" s="1"/>
      <c r="J93" s="1"/>
      <c r="K93" s="1"/>
      <c r="L93" s="14"/>
      <c r="M93" s="7"/>
      <c r="N93" s="22"/>
      <c r="O93" s="1"/>
      <c r="P93" s="1"/>
      <c r="Q93" s="1"/>
      <c r="S93" s="1"/>
      <c r="T93" s="1"/>
      <c r="U93" s="1"/>
      <c r="W93" s="1"/>
      <c r="X93" s="1"/>
      <c r="Y93" s="1"/>
      <c r="AA93" s="1"/>
      <c r="AB93" s="1"/>
      <c r="AC93" s="1"/>
      <c r="AE93" s="1"/>
      <c r="AF93" s="1"/>
      <c r="AG93" s="1"/>
      <c r="AI93" s="1"/>
      <c r="AJ93" s="1"/>
      <c r="AK93" s="1"/>
      <c r="AM93" s="1"/>
      <c r="AN93" s="1"/>
      <c r="AO93" s="1"/>
    </row>
    <row r="94" spans="1:41" s="6" customFormat="1" x14ac:dyDescent="0.25">
      <c r="A94" s="1"/>
      <c r="D94" s="1"/>
      <c r="E94" s="1"/>
      <c r="F94" s="1"/>
      <c r="G94" s="1"/>
      <c r="H94" s="1"/>
      <c r="I94" s="1"/>
      <c r="J94" s="1"/>
      <c r="K94" s="1"/>
      <c r="L94" s="14"/>
      <c r="M94" s="7"/>
      <c r="N94" s="22"/>
      <c r="O94" s="1"/>
      <c r="P94" s="1"/>
      <c r="Q94" s="1"/>
      <c r="S94" s="1"/>
      <c r="T94" s="1"/>
      <c r="U94" s="1"/>
      <c r="W94" s="1"/>
      <c r="X94" s="1"/>
      <c r="Y94" s="1"/>
      <c r="AA94" s="1"/>
      <c r="AB94" s="1"/>
      <c r="AC94" s="1"/>
      <c r="AE94" s="1"/>
      <c r="AF94" s="1"/>
      <c r="AG94" s="1"/>
      <c r="AI94" s="1"/>
      <c r="AJ94" s="1"/>
      <c r="AK94" s="1"/>
      <c r="AM94" s="1"/>
      <c r="AN94" s="1"/>
      <c r="AO94" s="1"/>
    </row>
    <row r="95" spans="1:41" s="6" customFormat="1" x14ac:dyDescent="0.25">
      <c r="A95" s="1"/>
      <c r="D95" s="1"/>
      <c r="E95" s="1"/>
      <c r="F95" s="1"/>
      <c r="G95" s="1"/>
      <c r="H95" s="1"/>
      <c r="I95" s="1"/>
      <c r="J95" s="1"/>
      <c r="K95" s="1"/>
      <c r="L95" s="14"/>
      <c r="M95" s="7"/>
      <c r="N95" s="22"/>
      <c r="O95" s="1"/>
      <c r="P95" s="1"/>
      <c r="Q95" s="1"/>
      <c r="S95" s="1"/>
      <c r="T95" s="1"/>
      <c r="U95" s="1"/>
      <c r="W95" s="1"/>
      <c r="X95" s="1"/>
      <c r="Y95" s="1"/>
      <c r="AA95" s="1"/>
      <c r="AB95" s="1"/>
      <c r="AC95" s="1"/>
      <c r="AE95" s="1"/>
      <c r="AF95" s="1"/>
      <c r="AG95" s="1"/>
      <c r="AI95" s="1"/>
      <c r="AJ95" s="1"/>
      <c r="AK95" s="1"/>
      <c r="AM95" s="1"/>
      <c r="AN95" s="1"/>
      <c r="AO95" s="1"/>
    </row>
    <row r="96" spans="1:41" s="6" customFormat="1" x14ac:dyDescent="0.25">
      <c r="A96" s="1"/>
      <c r="D96" s="1"/>
      <c r="E96" s="1"/>
      <c r="F96" s="1"/>
      <c r="G96" s="1"/>
      <c r="H96" s="1"/>
      <c r="I96" s="1"/>
      <c r="J96" s="1"/>
      <c r="K96" s="1"/>
      <c r="L96" s="14"/>
      <c r="M96" s="7"/>
      <c r="N96" s="22"/>
      <c r="O96" s="1"/>
      <c r="P96" s="1"/>
      <c r="Q96" s="1"/>
      <c r="S96" s="1"/>
      <c r="T96" s="1"/>
      <c r="U96" s="1"/>
      <c r="W96" s="1"/>
      <c r="X96" s="1"/>
      <c r="Y96" s="1"/>
      <c r="AA96" s="1"/>
      <c r="AB96" s="1"/>
      <c r="AC96" s="1"/>
      <c r="AE96" s="1"/>
      <c r="AF96" s="1"/>
      <c r="AG96" s="1"/>
      <c r="AI96" s="1"/>
      <c r="AJ96" s="1"/>
      <c r="AK96" s="1"/>
      <c r="AM96" s="1"/>
      <c r="AN96" s="1"/>
      <c r="AO96" s="1"/>
    </row>
    <row r="97" spans="1:41" s="6" customFormat="1" x14ac:dyDescent="0.25">
      <c r="A97" s="1"/>
      <c r="D97" s="1"/>
      <c r="E97" s="1"/>
      <c r="F97" s="1"/>
      <c r="G97" s="1"/>
      <c r="H97" s="1"/>
      <c r="I97" s="1"/>
      <c r="J97" s="1"/>
      <c r="K97" s="1"/>
      <c r="L97" s="14"/>
      <c r="M97" s="7"/>
      <c r="N97" s="22"/>
      <c r="O97" s="1"/>
      <c r="P97" s="1"/>
      <c r="Q97" s="1"/>
      <c r="S97" s="1"/>
      <c r="T97" s="1"/>
      <c r="U97" s="1"/>
      <c r="W97" s="1"/>
      <c r="X97" s="1"/>
      <c r="Y97" s="1"/>
      <c r="AA97" s="1"/>
      <c r="AB97" s="1"/>
      <c r="AC97" s="1"/>
      <c r="AE97" s="1"/>
      <c r="AF97" s="1"/>
      <c r="AG97" s="1"/>
      <c r="AI97" s="1"/>
      <c r="AJ97" s="1"/>
      <c r="AK97" s="1"/>
      <c r="AM97" s="1"/>
      <c r="AN97" s="1"/>
      <c r="AO97" s="1"/>
    </row>
    <row r="98" spans="1:41" s="6" customFormat="1" x14ac:dyDescent="0.25">
      <c r="A98" s="1"/>
      <c r="D98" s="1"/>
      <c r="E98" s="1"/>
      <c r="F98" s="1"/>
      <c r="G98" s="1"/>
      <c r="H98" s="1"/>
      <c r="I98" s="1"/>
      <c r="J98" s="1"/>
      <c r="K98" s="1"/>
      <c r="L98" s="14"/>
      <c r="M98" s="7"/>
      <c r="N98" s="22"/>
      <c r="O98" s="1"/>
      <c r="P98" s="1"/>
      <c r="Q98" s="1"/>
      <c r="S98" s="1"/>
      <c r="T98" s="1"/>
      <c r="U98" s="1"/>
      <c r="W98" s="1"/>
      <c r="X98" s="1"/>
      <c r="Y98" s="1"/>
      <c r="AA98" s="1"/>
      <c r="AB98" s="1"/>
      <c r="AC98" s="1"/>
      <c r="AE98" s="1"/>
      <c r="AF98" s="1"/>
      <c r="AG98" s="1"/>
      <c r="AI98" s="1"/>
      <c r="AJ98" s="1"/>
      <c r="AK98" s="1"/>
      <c r="AM98" s="1"/>
      <c r="AN98" s="1"/>
      <c r="AO98" s="1"/>
    </row>
    <row r="99" spans="1:41" s="6" customFormat="1" x14ac:dyDescent="0.25">
      <c r="A99" s="1"/>
      <c r="D99" s="1"/>
      <c r="E99" s="1"/>
      <c r="F99" s="1"/>
      <c r="G99" s="1"/>
      <c r="H99" s="1"/>
      <c r="I99" s="1"/>
      <c r="J99" s="1"/>
      <c r="K99" s="1"/>
      <c r="L99" s="14"/>
      <c r="M99" s="7"/>
      <c r="N99" s="22"/>
      <c r="O99" s="1"/>
      <c r="P99" s="1"/>
      <c r="Q99" s="1"/>
      <c r="S99" s="1"/>
      <c r="T99" s="1"/>
      <c r="U99" s="1"/>
      <c r="W99" s="1"/>
      <c r="X99" s="1"/>
      <c r="Y99" s="1"/>
      <c r="AA99" s="1"/>
      <c r="AB99" s="1"/>
      <c r="AC99" s="1"/>
      <c r="AE99" s="1"/>
      <c r="AF99" s="1"/>
      <c r="AG99" s="1"/>
      <c r="AI99" s="1"/>
      <c r="AJ99" s="1"/>
      <c r="AK99" s="1"/>
      <c r="AM99" s="1"/>
      <c r="AN99" s="1"/>
      <c r="AO99" s="1"/>
    </row>
    <row r="100" spans="1:41" s="6" customFormat="1" x14ac:dyDescent="0.25">
      <c r="A100" s="1"/>
      <c r="D100" s="1"/>
      <c r="E100" s="1"/>
      <c r="F100" s="1"/>
      <c r="G100" s="1"/>
      <c r="H100" s="1"/>
      <c r="I100" s="1"/>
      <c r="J100" s="1"/>
      <c r="K100" s="1"/>
      <c r="L100" s="14"/>
      <c r="M100" s="7"/>
      <c r="N100" s="22"/>
      <c r="O100" s="1"/>
      <c r="P100" s="1"/>
      <c r="Q100" s="1"/>
      <c r="S100" s="1"/>
      <c r="T100" s="1"/>
      <c r="U100" s="1"/>
      <c r="W100" s="1"/>
      <c r="X100" s="1"/>
      <c r="Y100" s="1"/>
      <c r="AA100" s="1"/>
      <c r="AB100" s="1"/>
      <c r="AC100" s="1"/>
      <c r="AE100" s="1"/>
      <c r="AF100" s="1"/>
      <c r="AG100" s="1"/>
      <c r="AI100" s="1"/>
      <c r="AJ100" s="1"/>
      <c r="AK100" s="1"/>
      <c r="AM100" s="1"/>
      <c r="AN100" s="1"/>
      <c r="AO100" s="1"/>
    </row>
    <row r="101" spans="1:41" s="6" customFormat="1" x14ac:dyDescent="0.25">
      <c r="A101" s="1"/>
      <c r="D101" s="1"/>
      <c r="E101" s="1"/>
      <c r="F101" s="1"/>
      <c r="G101" s="1"/>
      <c r="H101" s="1"/>
      <c r="I101" s="1"/>
      <c r="J101" s="1"/>
      <c r="K101" s="1"/>
      <c r="L101" s="14"/>
      <c r="M101" s="7"/>
      <c r="N101" s="22"/>
      <c r="O101" s="1"/>
      <c r="P101" s="1"/>
      <c r="Q101" s="1"/>
      <c r="S101" s="1"/>
      <c r="T101" s="1"/>
      <c r="U101" s="1"/>
      <c r="W101" s="1"/>
      <c r="X101" s="1"/>
      <c r="Y101" s="1"/>
      <c r="AA101" s="1"/>
      <c r="AB101" s="1"/>
      <c r="AC101" s="1"/>
      <c r="AE101" s="1"/>
      <c r="AF101" s="1"/>
      <c r="AG101" s="1"/>
      <c r="AI101" s="1"/>
      <c r="AJ101" s="1"/>
      <c r="AK101" s="1"/>
      <c r="AM101" s="1"/>
      <c r="AN101" s="1"/>
      <c r="AO101" s="1"/>
    </row>
    <row r="102" spans="1:41" s="6" customFormat="1" x14ac:dyDescent="0.25">
      <c r="A102" s="1"/>
      <c r="D102" s="1"/>
      <c r="E102" s="1"/>
      <c r="F102" s="1"/>
      <c r="G102" s="1"/>
      <c r="H102" s="1"/>
      <c r="I102" s="1"/>
      <c r="J102" s="1"/>
      <c r="K102" s="1"/>
      <c r="L102" s="14"/>
      <c r="M102" s="7"/>
      <c r="N102" s="22"/>
      <c r="O102" s="1"/>
      <c r="P102" s="1"/>
      <c r="Q102" s="1"/>
      <c r="S102" s="1"/>
      <c r="T102" s="1"/>
      <c r="U102" s="1"/>
      <c r="W102" s="1"/>
      <c r="X102" s="1"/>
      <c r="Y102" s="1"/>
      <c r="AA102" s="1"/>
      <c r="AB102" s="1"/>
      <c r="AC102" s="1"/>
      <c r="AE102" s="1"/>
      <c r="AF102" s="1"/>
      <c r="AG102" s="1"/>
      <c r="AI102" s="1"/>
      <c r="AJ102" s="1"/>
      <c r="AK102" s="1"/>
      <c r="AM102" s="1"/>
      <c r="AN102" s="1"/>
      <c r="AO102" s="1"/>
    </row>
    <row r="103" spans="1:41" s="6" customFormat="1" x14ac:dyDescent="0.25">
      <c r="A103" s="1"/>
      <c r="D103" s="1"/>
      <c r="E103" s="1"/>
      <c r="F103" s="1"/>
      <c r="G103" s="1"/>
      <c r="H103" s="1"/>
      <c r="I103" s="1"/>
      <c r="J103" s="1"/>
      <c r="K103" s="1"/>
      <c r="L103" s="14"/>
      <c r="M103" s="7"/>
      <c r="N103" s="22"/>
      <c r="O103" s="1"/>
      <c r="P103" s="1"/>
      <c r="Q103" s="1"/>
      <c r="S103" s="1"/>
      <c r="T103" s="1"/>
      <c r="U103" s="1"/>
      <c r="W103" s="1"/>
      <c r="X103" s="1"/>
      <c r="Y103" s="1"/>
      <c r="AA103" s="1"/>
      <c r="AB103" s="1"/>
      <c r="AC103" s="1"/>
      <c r="AE103" s="1"/>
      <c r="AF103" s="1"/>
      <c r="AG103" s="1"/>
      <c r="AI103" s="1"/>
      <c r="AJ103" s="1"/>
      <c r="AK103" s="1"/>
      <c r="AM103" s="1"/>
      <c r="AN103" s="1"/>
      <c r="AO103" s="1"/>
    </row>
    <row r="104" spans="1:41" s="6" customFormat="1" x14ac:dyDescent="0.25">
      <c r="A104" s="1"/>
      <c r="D104" s="1"/>
      <c r="E104" s="1"/>
      <c r="F104" s="1"/>
      <c r="G104" s="1"/>
      <c r="H104" s="1"/>
      <c r="I104" s="1"/>
      <c r="J104" s="1"/>
      <c r="K104" s="1"/>
      <c r="L104" s="14"/>
      <c r="M104" s="7"/>
      <c r="N104" s="22"/>
      <c r="O104" s="1"/>
      <c r="P104" s="1"/>
      <c r="Q104" s="1"/>
      <c r="S104" s="1"/>
      <c r="T104" s="1"/>
      <c r="U104" s="1"/>
      <c r="W104" s="1"/>
      <c r="X104" s="1"/>
      <c r="Y104" s="1"/>
      <c r="AA104" s="1"/>
      <c r="AB104" s="1"/>
      <c r="AC104" s="1"/>
      <c r="AE104" s="1"/>
      <c r="AF104" s="1"/>
      <c r="AG104" s="1"/>
      <c r="AI104" s="1"/>
      <c r="AJ104" s="1"/>
      <c r="AK104" s="1"/>
      <c r="AM104" s="1"/>
      <c r="AN104" s="1"/>
      <c r="AO104" s="1"/>
    </row>
    <row r="105" spans="1:41" s="6" customFormat="1" x14ac:dyDescent="0.25">
      <c r="A105" s="1"/>
      <c r="D105" s="1"/>
      <c r="E105" s="1"/>
      <c r="F105" s="1"/>
      <c r="G105" s="1"/>
      <c r="H105" s="1"/>
      <c r="I105" s="1"/>
      <c r="J105" s="1"/>
      <c r="K105" s="1"/>
      <c r="L105" s="14"/>
      <c r="M105" s="7"/>
      <c r="N105" s="22"/>
      <c r="O105" s="1"/>
      <c r="P105" s="1"/>
      <c r="Q105" s="1"/>
      <c r="S105" s="1"/>
      <c r="T105" s="1"/>
      <c r="U105" s="1"/>
      <c r="W105" s="1"/>
      <c r="X105" s="1"/>
      <c r="Y105" s="1"/>
      <c r="AA105" s="1"/>
      <c r="AB105" s="1"/>
      <c r="AC105" s="1"/>
      <c r="AE105" s="1"/>
      <c r="AF105" s="1"/>
      <c r="AG105" s="1"/>
      <c r="AI105" s="1"/>
      <c r="AJ105" s="1"/>
      <c r="AK105" s="1"/>
      <c r="AM105" s="1"/>
      <c r="AN105" s="1"/>
      <c r="AO105" s="1"/>
    </row>
    <row r="106" spans="1:41" s="6" customFormat="1" x14ac:dyDescent="0.25">
      <c r="A106" s="1"/>
      <c r="D106" s="1"/>
      <c r="E106" s="1"/>
      <c r="F106" s="1"/>
      <c r="G106" s="1"/>
      <c r="H106" s="1"/>
      <c r="I106" s="1"/>
      <c r="J106" s="1"/>
      <c r="K106" s="1"/>
      <c r="L106" s="14"/>
      <c r="M106" s="7"/>
      <c r="N106" s="22"/>
      <c r="O106" s="1"/>
      <c r="P106" s="1"/>
      <c r="Q106" s="1"/>
      <c r="S106" s="1"/>
      <c r="T106" s="1"/>
      <c r="U106" s="1"/>
      <c r="W106" s="1"/>
      <c r="X106" s="1"/>
      <c r="Y106" s="1"/>
      <c r="AA106" s="1"/>
      <c r="AB106" s="1"/>
      <c r="AC106" s="1"/>
      <c r="AE106" s="1"/>
      <c r="AF106" s="1"/>
      <c r="AG106" s="1"/>
      <c r="AI106" s="1"/>
      <c r="AJ106" s="1"/>
      <c r="AK106" s="1"/>
      <c r="AM106" s="1"/>
      <c r="AN106" s="1"/>
      <c r="AO106" s="1"/>
    </row>
    <row r="107" spans="1:41" s="6" customFormat="1" x14ac:dyDescent="0.25">
      <c r="A107" s="1"/>
      <c r="D107" s="1"/>
      <c r="E107" s="1"/>
      <c r="F107" s="1"/>
      <c r="G107" s="1"/>
      <c r="H107" s="1"/>
      <c r="I107" s="1"/>
      <c r="J107" s="1"/>
      <c r="K107" s="1"/>
      <c r="L107" s="14"/>
      <c r="M107" s="7"/>
      <c r="N107" s="22"/>
      <c r="O107" s="1"/>
      <c r="P107" s="1"/>
      <c r="Q107" s="1"/>
      <c r="S107" s="1"/>
      <c r="T107" s="1"/>
      <c r="U107" s="1"/>
      <c r="W107" s="1"/>
      <c r="X107" s="1"/>
      <c r="Y107" s="1"/>
      <c r="AA107" s="1"/>
      <c r="AB107" s="1"/>
      <c r="AC107" s="1"/>
      <c r="AE107" s="1"/>
      <c r="AF107" s="1"/>
      <c r="AG107" s="1"/>
      <c r="AI107" s="1"/>
      <c r="AJ107" s="1"/>
      <c r="AK107" s="1"/>
      <c r="AM107" s="1"/>
      <c r="AN107" s="1"/>
      <c r="AO107" s="1"/>
    </row>
    <row r="108" spans="1:41" s="6" customFormat="1" x14ac:dyDescent="0.25">
      <c r="A108" s="1"/>
      <c r="D108" s="1"/>
      <c r="E108" s="1"/>
      <c r="F108" s="1"/>
      <c r="G108" s="1"/>
      <c r="H108" s="1"/>
      <c r="I108" s="1"/>
      <c r="J108" s="1"/>
      <c r="K108" s="1"/>
      <c r="L108" s="14"/>
      <c r="M108" s="7"/>
      <c r="N108" s="22"/>
      <c r="O108" s="1"/>
      <c r="P108" s="1"/>
      <c r="Q108" s="1"/>
      <c r="S108" s="1"/>
      <c r="T108" s="1"/>
      <c r="U108" s="1"/>
      <c r="W108" s="1"/>
      <c r="X108" s="1"/>
      <c r="Y108" s="1"/>
      <c r="AA108" s="1"/>
      <c r="AB108" s="1"/>
      <c r="AC108" s="1"/>
      <c r="AE108" s="1"/>
      <c r="AF108" s="1"/>
      <c r="AG108" s="1"/>
      <c r="AI108" s="1"/>
      <c r="AJ108" s="1"/>
      <c r="AK108" s="1"/>
      <c r="AM108" s="1"/>
      <c r="AN108" s="1"/>
      <c r="AO108" s="1"/>
    </row>
    <row r="109" spans="1:41" s="6" customFormat="1" x14ac:dyDescent="0.25">
      <c r="A109" s="1"/>
      <c r="D109" s="1"/>
      <c r="E109" s="1"/>
      <c r="F109" s="1"/>
      <c r="G109" s="1"/>
      <c r="H109" s="1"/>
      <c r="I109" s="1"/>
      <c r="J109" s="1"/>
      <c r="K109" s="1"/>
      <c r="L109" s="14"/>
      <c r="M109" s="7"/>
      <c r="N109" s="22"/>
      <c r="O109" s="1"/>
      <c r="P109" s="1"/>
      <c r="Q109" s="1"/>
      <c r="S109" s="1"/>
      <c r="T109" s="1"/>
      <c r="U109" s="1"/>
      <c r="W109" s="1"/>
      <c r="X109" s="1"/>
      <c r="Y109" s="1"/>
      <c r="AA109" s="1"/>
      <c r="AB109" s="1"/>
      <c r="AC109" s="1"/>
      <c r="AE109" s="1"/>
      <c r="AF109" s="1"/>
      <c r="AG109" s="1"/>
      <c r="AI109" s="1"/>
      <c r="AJ109" s="1"/>
      <c r="AK109" s="1"/>
      <c r="AM109" s="1"/>
      <c r="AN109" s="1"/>
      <c r="AO109" s="1"/>
    </row>
    <row r="110" spans="1:41" s="6" customFormat="1" x14ac:dyDescent="0.25">
      <c r="A110" s="1"/>
      <c r="D110" s="1"/>
      <c r="E110" s="1"/>
      <c r="F110" s="1"/>
      <c r="G110" s="1"/>
      <c r="H110" s="1"/>
      <c r="I110" s="1"/>
      <c r="J110" s="1"/>
      <c r="K110" s="1"/>
      <c r="L110" s="14"/>
      <c r="M110" s="7"/>
      <c r="N110" s="22"/>
      <c r="O110" s="1"/>
      <c r="P110" s="1"/>
      <c r="Q110" s="1"/>
      <c r="S110" s="1"/>
      <c r="T110" s="1"/>
      <c r="U110" s="1"/>
      <c r="W110" s="1"/>
      <c r="X110" s="1"/>
      <c r="Y110" s="1"/>
      <c r="AA110" s="1"/>
      <c r="AB110" s="1"/>
      <c r="AC110" s="1"/>
      <c r="AE110" s="1"/>
      <c r="AF110" s="1"/>
      <c r="AG110" s="1"/>
      <c r="AI110" s="1"/>
      <c r="AJ110" s="1"/>
      <c r="AK110" s="1"/>
      <c r="AM110" s="1"/>
      <c r="AN110" s="1"/>
      <c r="AO110" s="1"/>
    </row>
    <row r="111" spans="1:41" s="6" customFormat="1" x14ac:dyDescent="0.25">
      <c r="A111" s="1"/>
      <c r="D111" s="1"/>
      <c r="E111" s="1"/>
      <c r="F111" s="1"/>
      <c r="G111" s="1"/>
      <c r="H111" s="1"/>
      <c r="I111" s="1"/>
      <c r="J111" s="1"/>
      <c r="K111" s="1"/>
      <c r="L111" s="14"/>
      <c r="M111" s="7"/>
      <c r="N111" s="22"/>
      <c r="O111" s="1"/>
      <c r="P111" s="1"/>
      <c r="Q111" s="1"/>
      <c r="S111" s="1"/>
      <c r="T111" s="1"/>
      <c r="U111" s="1"/>
      <c r="W111" s="1"/>
      <c r="X111" s="1"/>
      <c r="Y111" s="1"/>
      <c r="AA111" s="1"/>
      <c r="AB111" s="1"/>
      <c r="AC111" s="1"/>
      <c r="AE111" s="1"/>
      <c r="AF111" s="1"/>
      <c r="AG111" s="1"/>
      <c r="AI111" s="1"/>
      <c r="AJ111" s="1"/>
      <c r="AK111" s="1"/>
      <c r="AM111" s="1"/>
      <c r="AN111" s="1"/>
      <c r="AO111" s="1"/>
    </row>
    <row r="112" spans="1:41" s="6" customFormat="1" x14ac:dyDescent="0.25">
      <c r="A112" s="1"/>
      <c r="D112" s="1"/>
      <c r="E112" s="1"/>
      <c r="F112" s="1"/>
      <c r="G112" s="1"/>
      <c r="H112" s="1"/>
      <c r="I112" s="1"/>
      <c r="J112" s="1"/>
      <c r="K112" s="1"/>
      <c r="L112" s="14"/>
      <c r="M112" s="7"/>
      <c r="N112" s="22"/>
      <c r="O112" s="1"/>
      <c r="P112" s="1"/>
      <c r="Q112" s="1"/>
      <c r="S112" s="1"/>
      <c r="T112" s="1"/>
      <c r="U112" s="1"/>
      <c r="W112" s="1"/>
      <c r="X112" s="1"/>
      <c r="Y112" s="1"/>
      <c r="AA112" s="1"/>
      <c r="AB112" s="1"/>
      <c r="AC112" s="1"/>
      <c r="AE112" s="1"/>
      <c r="AF112" s="1"/>
      <c r="AG112" s="1"/>
      <c r="AI112" s="1"/>
      <c r="AJ112" s="1"/>
      <c r="AK112" s="1"/>
      <c r="AM112" s="1"/>
      <c r="AN112" s="1"/>
      <c r="AO112" s="1"/>
    </row>
    <row r="113" spans="1:41" s="6" customFormat="1" x14ac:dyDescent="0.25">
      <c r="A113" s="1"/>
      <c r="D113" s="1"/>
      <c r="E113" s="1"/>
      <c r="F113" s="1"/>
      <c r="G113" s="1"/>
      <c r="H113" s="1"/>
      <c r="I113" s="1"/>
      <c r="J113" s="1"/>
      <c r="K113" s="1"/>
      <c r="L113" s="14"/>
      <c r="M113" s="7"/>
      <c r="N113" s="22"/>
      <c r="O113" s="1"/>
      <c r="P113" s="1"/>
      <c r="Q113" s="1"/>
      <c r="S113" s="1"/>
      <c r="T113" s="1"/>
      <c r="U113" s="1"/>
      <c r="W113" s="1"/>
      <c r="X113" s="1"/>
      <c r="Y113" s="1"/>
      <c r="AA113" s="1"/>
      <c r="AB113" s="1"/>
      <c r="AC113" s="1"/>
      <c r="AE113" s="1"/>
      <c r="AF113" s="1"/>
      <c r="AG113" s="1"/>
      <c r="AI113" s="1"/>
      <c r="AJ113" s="1"/>
      <c r="AK113" s="1"/>
      <c r="AM113" s="1"/>
      <c r="AN113" s="1"/>
      <c r="AO113" s="1"/>
    </row>
    <row r="114" spans="1:41" s="6" customFormat="1" x14ac:dyDescent="0.25">
      <c r="A114" s="1"/>
      <c r="D114" s="1"/>
      <c r="E114" s="1"/>
      <c r="F114" s="1"/>
      <c r="G114" s="1"/>
      <c r="H114" s="1"/>
      <c r="I114" s="1"/>
      <c r="J114" s="1"/>
      <c r="K114" s="1"/>
      <c r="L114" s="14"/>
      <c r="M114" s="7"/>
      <c r="N114" s="22"/>
      <c r="O114" s="1"/>
      <c r="P114" s="1"/>
      <c r="Q114" s="1"/>
      <c r="S114" s="1"/>
      <c r="T114" s="1"/>
      <c r="U114" s="1"/>
      <c r="W114" s="1"/>
      <c r="X114" s="1"/>
      <c r="Y114" s="1"/>
      <c r="AA114" s="1"/>
      <c r="AB114" s="1"/>
      <c r="AC114" s="1"/>
      <c r="AE114" s="1"/>
      <c r="AF114" s="1"/>
      <c r="AG114" s="1"/>
      <c r="AI114" s="1"/>
      <c r="AJ114" s="1"/>
      <c r="AK114" s="1"/>
      <c r="AM114" s="1"/>
      <c r="AN114" s="1"/>
      <c r="AO114" s="1"/>
    </row>
    <row r="115" spans="1:41" s="6" customFormat="1" x14ac:dyDescent="0.25">
      <c r="A115" s="1"/>
      <c r="D115" s="1"/>
      <c r="E115" s="1"/>
      <c r="F115" s="1"/>
      <c r="G115" s="1"/>
      <c r="H115" s="1"/>
      <c r="I115" s="1"/>
      <c r="J115" s="1"/>
      <c r="K115" s="1"/>
      <c r="L115" s="14"/>
      <c r="M115" s="7"/>
      <c r="N115" s="22"/>
      <c r="O115" s="1"/>
      <c r="P115" s="1"/>
      <c r="Q115" s="1"/>
      <c r="S115" s="1"/>
      <c r="T115" s="1"/>
      <c r="U115" s="1"/>
      <c r="W115" s="1"/>
      <c r="X115" s="1"/>
      <c r="Y115" s="1"/>
      <c r="AA115" s="1"/>
      <c r="AB115" s="1"/>
      <c r="AC115" s="1"/>
      <c r="AE115" s="1"/>
      <c r="AF115" s="1"/>
      <c r="AG115" s="1"/>
      <c r="AI115" s="1"/>
      <c r="AJ115" s="1"/>
      <c r="AK115" s="1"/>
      <c r="AM115" s="1"/>
      <c r="AN115" s="1"/>
      <c r="AO115" s="1"/>
    </row>
    <row r="116" spans="1:41" s="6" customFormat="1" x14ac:dyDescent="0.25">
      <c r="A116" s="1"/>
      <c r="D116" s="1"/>
      <c r="E116" s="1"/>
      <c r="F116" s="1"/>
      <c r="G116" s="1"/>
      <c r="H116" s="1"/>
      <c r="I116" s="1"/>
      <c r="J116" s="1"/>
      <c r="K116" s="1"/>
      <c r="L116" s="14"/>
      <c r="M116" s="7"/>
      <c r="N116" s="22"/>
      <c r="O116" s="1"/>
      <c r="P116" s="1"/>
      <c r="Q116" s="1"/>
      <c r="S116" s="1"/>
      <c r="T116" s="1"/>
      <c r="U116" s="1"/>
      <c r="W116" s="1"/>
      <c r="X116" s="1"/>
      <c r="Y116" s="1"/>
      <c r="AA116" s="1"/>
      <c r="AB116" s="1"/>
      <c r="AC116" s="1"/>
      <c r="AE116" s="1"/>
      <c r="AF116" s="1"/>
      <c r="AG116" s="1"/>
      <c r="AI116" s="1"/>
      <c r="AJ116" s="1"/>
      <c r="AK116" s="1"/>
      <c r="AM116" s="1"/>
      <c r="AN116" s="1"/>
      <c r="AO116" s="1"/>
    </row>
    <row r="117" spans="1:41" s="6" customFormat="1" x14ac:dyDescent="0.25">
      <c r="A117" s="1"/>
      <c r="D117" s="1"/>
      <c r="E117" s="1"/>
      <c r="F117" s="1"/>
      <c r="G117" s="1"/>
      <c r="H117" s="1"/>
      <c r="I117" s="1"/>
      <c r="J117" s="1"/>
      <c r="K117" s="1"/>
      <c r="L117" s="14"/>
      <c r="M117" s="7"/>
      <c r="N117" s="22"/>
      <c r="O117" s="1"/>
      <c r="P117" s="1"/>
      <c r="Q117" s="1"/>
      <c r="S117" s="1"/>
      <c r="T117" s="1"/>
      <c r="U117" s="1"/>
      <c r="W117" s="1"/>
      <c r="X117" s="1"/>
      <c r="Y117" s="1"/>
      <c r="AA117" s="1"/>
      <c r="AB117" s="1"/>
      <c r="AC117" s="1"/>
      <c r="AE117" s="1"/>
      <c r="AF117" s="1"/>
      <c r="AG117" s="1"/>
      <c r="AI117" s="1"/>
      <c r="AJ117" s="1"/>
      <c r="AK117" s="1"/>
      <c r="AM117" s="1"/>
      <c r="AN117" s="1"/>
      <c r="AO117" s="1"/>
    </row>
    <row r="118" spans="1:41" s="6" customFormat="1" x14ac:dyDescent="0.25">
      <c r="A118" s="1"/>
      <c r="D118" s="1"/>
      <c r="E118" s="1"/>
      <c r="F118" s="1"/>
      <c r="G118" s="1"/>
      <c r="H118" s="1"/>
      <c r="I118" s="1"/>
      <c r="J118" s="1"/>
      <c r="K118" s="1"/>
      <c r="L118" s="14"/>
      <c r="M118" s="7"/>
      <c r="N118" s="22"/>
      <c r="O118" s="1"/>
      <c r="P118" s="1"/>
      <c r="Q118" s="1"/>
      <c r="S118" s="1"/>
      <c r="T118" s="1"/>
      <c r="U118" s="1"/>
      <c r="W118" s="1"/>
      <c r="X118" s="1"/>
      <c r="Y118" s="1"/>
      <c r="AA118" s="1"/>
      <c r="AB118" s="1"/>
      <c r="AC118" s="1"/>
      <c r="AE118" s="1"/>
      <c r="AF118" s="1"/>
      <c r="AG118" s="1"/>
      <c r="AI118" s="1"/>
      <c r="AJ118" s="1"/>
      <c r="AK118" s="1"/>
      <c r="AM118" s="1"/>
      <c r="AN118" s="1"/>
      <c r="AO118" s="1"/>
    </row>
    <row r="119" spans="1:41" s="6" customFormat="1" x14ac:dyDescent="0.25">
      <c r="A119" s="1"/>
      <c r="D119" s="1"/>
      <c r="E119" s="1"/>
      <c r="F119" s="1"/>
      <c r="G119" s="1"/>
      <c r="H119" s="1"/>
      <c r="I119" s="1"/>
      <c r="J119" s="1"/>
      <c r="K119" s="1"/>
      <c r="L119" s="14"/>
      <c r="M119" s="7"/>
      <c r="N119" s="22"/>
      <c r="O119" s="1"/>
      <c r="P119" s="1"/>
      <c r="Q119" s="1"/>
      <c r="S119" s="1"/>
      <c r="T119" s="1"/>
      <c r="U119" s="1"/>
      <c r="W119" s="1"/>
      <c r="X119" s="1"/>
      <c r="Y119" s="1"/>
      <c r="AA119" s="1"/>
      <c r="AB119" s="1"/>
      <c r="AC119" s="1"/>
      <c r="AE119" s="1"/>
      <c r="AF119" s="1"/>
      <c r="AG119" s="1"/>
      <c r="AI119" s="1"/>
      <c r="AJ119" s="1"/>
      <c r="AK119" s="1"/>
      <c r="AM119" s="1"/>
      <c r="AN119" s="1"/>
      <c r="AO119" s="1"/>
    </row>
    <row r="120" spans="1:41" s="6" customFormat="1" x14ac:dyDescent="0.25">
      <c r="A120" s="1"/>
      <c r="D120" s="1"/>
      <c r="E120" s="1"/>
      <c r="F120" s="1"/>
      <c r="G120" s="1"/>
      <c r="H120" s="1"/>
      <c r="I120" s="1"/>
      <c r="J120" s="1"/>
      <c r="K120" s="1"/>
      <c r="L120" s="14"/>
      <c r="M120" s="7"/>
      <c r="N120" s="22"/>
      <c r="O120" s="1"/>
      <c r="P120" s="1"/>
      <c r="Q120" s="1"/>
      <c r="S120" s="1"/>
      <c r="T120" s="1"/>
      <c r="U120" s="1"/>
      <c r="W120" s="1"/>
      <c r="X120" s="1"/>
      <c r="Y120" s="1"/>
      <c r="AA120" s="1"/>
      <c r="AB120" s="1"/>
      <c r="AC120" s="1"/>
      <c r="AE120" s="1"/>
      <c r="AF120" s="1"/>
      <c r="AG120" s="1"/>
      <c r="AI120" s="1"/>
      <c r="AJ120" s="1"/>
      <c r="AK120" s="1"/>
      <c r="AM120" s="1"/>
      <c r="AN120" s="1"/>
      <c r="AO120" s="1"/>
    </row>
    <row r="121" spans="1:41" s="6" customFormat="1" x14ac:dyDescent="0.25">
      <c r="A121" s="1"/>
      <c r="D121" s="1"/>
      <c r="E121" s="1"/>
      <c r="F121" s="1"/>
      <c r="G121" s="1"/>
      <c r="H121" s="1"/>
      <c r="I121" s="1"/>
      <c r="J121" s="1"/>
      <c r="K121" s="1"/>
      <c r="L121" s="14"/>
      <c r="M121" s="7"/>
      <c r="N121" s="22"/>
      <c r="O121" s="1"/>
      <c r="P121" s="1"/>
      <c r="Q121" s="1"/>
      <c r="S121" s="1"/>
      <c r="T121" s="1"/>
      <c r="U121" s="1"/>
      <c r="W121" s="1"/>
      <c r="X121" s="1"/>
      <c r="Y121" s="1"/>
      <c r="AA121" s="1"/>
      <c r="AB121" s="1"/>
      <c r="AC121" s="1"/>
      <c r="AE121" s="1"/>
      <c r="AF121" s="1"/>
      <c r="AG121" s="1"/>
      <c r="AI121" s="1"/>
      <c r="AJ121" s="1"/>
      <c r="AK121" s="1"/>
      <c r="AM121" s="1"/>
      <c r="AN121" s="1"/>
      <c r="AO121" s="1"/>
    </row>
    <row r="122" spans="1:41" s="6" customFormat="1" x14ac:dyDescent="0.25">
      <c r="A122" s="1"/>
      <c r="D122" s="1"/>
      <c r="E122" s="1"/>
      <c r="F122" s="1"/>
      <c r="G122" s="1"/>
      <c r="H122" s="1"/>
      <c r="I122" s="1"/>
      <c r="J122" s="1"/>
      <c r="K122" s="1"/>
      <c r="L122" s="14"/>
      <c r="M122" s="7"/>
      <c r="N122" s="22"/>
      <c r="O122" s="1"/>
      <c r="P122" s="1"/>
      <c r="Q122" s="1"/>
      <c r="S122" s="1"/>
      <c r="T122" s="1"/>
      <c r="U122" s="1"/>
      <c r="W122" s="1"/>
      <c r="X122" s="1"/>
      <c r="Y122" s="1"/>
      <c r="AA122" s="1"/>
      <c r="AB122" s="1"/>
      <c r="AC122" s="1"/>
      <c r="AE122" s="1"/>
      <c r="AF122" s="1"/>
      <c r="AG122" s="1"/>
      <c r="AI122" s="1"/>
      <c r="AJ122" s="1"/>
      <c r="AK122" s="1"/>
      <c r="AM122" s="1"/>
      <c r="AN122" s="1"/>
      <c r="AO122" s="1"/>
    </row>
    <row r="123" spans="1:41" s="6" customFormat="1" x14ac:dyDescent="0.25">
      <c r="A123" s="1"/>
      <c r="D123" s="1"/>
      <c r="E123" s="1"/>
      <c r="F123" s="1"/>
      <c r="G123" s="1"/>
      <c r="H123" s="1"/>
      <c r="I123" s="1"/>
      <c r="J123" s="1"/>
      <c r="K123" s="1"/>
      <c r="L123" s="14"/>
      <c r="M123" s="7"/>
      <c r="N123" s="22"/>
      <c r="O123" s="1"/>
      <c r="P123" s="1"/>
      <c r="Q123" s="1"/>
      <c r="S123" s="1"/>
      <c r="T123" s="1"/>
      <c r="U123" s="1"/>
      <c r="W123" s="1"/>
      <c r="X123" s="1"/>
      <c r="Y123" s="1"/>
      <c r="AA123" s="1"/>
      <c r="AB123" s="1"/>
      <c r="AC123" s="1"/>
      <c r="AE123" s="1"/>
      <c r="AF123" s="1"/>
      <c r="AG123" s="1"/>
      <c r="AI123" s="1"/>
      <c r="AJ123" s="1"/>
      <c r="AK123" s="1"/>
      <c r="AM123" s="1"/>
      <c r="AN123" s="1"/>
      <c r="AO123" s="1"/>
    </row>
    <row r="124" spans="1:41" s="6" customFormat="1" x14ac:dyDescent="0.25">
      <c r="A124" s="1"/>
      <c r="D124" s="1"/>
      <c r="E124" s="1"/>
      <c r="F124" s="1"/>
      <c r="G124" s="1"/>
      <c r="H124" s="1"/>
      <c r="I124" s="1"/>
      <c r="J124" s="1"/>
      <c r="K124" s="1"/>
      <c r="L124" s="14"/>
      <c r="M124" s="7"/>
      <c r="N124" s="22"/>
      <c r="O124" s="1"/>
      <c r="P124" s="1"/>
      <c r="Q124" s="1"/>
      <c r="S124" s="1"/>
      <c r="T124" s="1"/>
      <c r="U124" s="1"/>
      <c r="W124" s="1"/>
      <c r="X124" s="1"/>
      <c r="Y124" s="1"/>
      <c r="AA124" s="1"/>
      <c r="AB124" s="1"/>
      <c r="AC124" s="1"/>
      <c r="AE124" s="1"/>
      <c r="AF124" s="1"/>
      <c r="AG124" s="1"/>
      <c r="AI124" s="1"/>
      <c r="AJ124" s="1"/>
      <c r="AK124" s="1"/>
      <c r="AM124" s="1"/>
      <c r="AN124" s="1"/>
      <c r="AO124" s="1"/>
    </row>
    <row r="125" spans="1:41" s="6" customFormat="1" x14ac:dyDescent="0.25">
      <c r="A125" s="1"/>
      <c r="D125" s="1"/>
      <c r="E125" s="1"/>
      <c r="F125" s="1"/>
      <c r="G125" s="1"/>
      <c r="H125" s="1"/>
      <c r="I125" s="1"/>
      <c r="J125" s="1"/>
      <c r="K125" s="1"/>
      <c r="L125" s="14"/>
      <c r="M125" s="7"/>
      <c r="N125" s="22"/>
      <c r="O125" s="1"/>
      <c r="P125" s="1"/>
      <c r="Q125" s="1"/>
      <c r="S125" s="1"/>
      <c r="T125" s="1"/>
      <c r="U125" s="1"/>
      <c r="W125" s="1"/>
      <c r="X125" s="1"/>
      <c r="Y125" s="1"/>
      <c r="AA125" s="1"/>
      <c r="AB125" s="1"/>
      <c r="AC125" s="1"/>
      <c r="AE125" s="1"/>
      <c r="AF125" s="1"/>
      <c r="AG125" s="1"/>
      <c r="AI125" s="1"/>
      <c r="AJ125" s="1"/>
      <c r="AK125" s="1"/>
      <c r="AM125" s="1"/>
      <c r="AN125" s="1"/>
      <c r="AO125" s="1"/>
    </row>
    <row r="126" spans="1:41" s="6" customFormat="1" x14ac:dyDescent="0.25">
      <c r="A126" s="1"/>
      <c r="D126" s="1"/>
      <c r="E126" s="1"/>
      <c r="F126" s="1"/>
      <c r="G126" s="1"/>
      <c r="H126" s="1"/>
      <c r="I126" s="1"/>
      <c r="J126" s="1"/>
      <c r="K126" s="1"/>
      <c r="L126" s="14"/>
      <c r="M126" s="7"/>
      <c r="N126" s="22"/>
      <c r="O126" s="1"/>
      <c r="P126" s="1"/>
      <c r="Q126" s="1"/>
      <c r="S126" s="1"/>
      <c r="T126" s="1"/>
      <c r="U126" s="1"/>
      <c r="W126" s="1"/>
      <c r="X126" s="1"/>
      <c r="Y126" s="1"/>
      <c r="AA126" s="1"/>
      <c r="AB126" s="1"/>
      <c r="AC126" s="1"/>
      <c r="AE126" s="1"/>
      <c r="AF126" s="1"/>
      <c r="AG126" s="1"/>
      <c r="AI126" s="1"/>
      <c r="AJ126" s="1"/>
      <c r="AK126" s="1"/>
      <c r="AM126" s="1"/>
      <c r="AN126" s="1"/>
      <c r="AO126" s="1"/>
    </row>
    <row r="127" spans="1:41" s="6" customFormat="1" x14ac:dyDescent="0.25">
      <c r="A127" s="1"/>
      <c r="D127" s="1"/>
      <c r="E127" s="1"/>
      <c r="F127" s="1"/>
      <c r="G127" s="1"/>
      <c r="H127" s="1"/>
      <c r="I127" s="1"/>
      <c r="J127" s="1"/>
      <c r="K127" s="1"/>
      <c r="L127" s="14"/>
      <c r="M127" s="7"/>
      <c r="N127" s="22"/>
      <c r="O127" s="1"/>
      <c r="P127" s="1"/>
      <c r="Q127" s="1"/>
      <c r="S127" s="1"/>
      <c r="T127" s="1"/>
      <c r="U127" s="1"/>
      <c r="W127" s="1"/>
      <c r="X127" s="1"/>
      <c r="Y127" s="1"/>
      <c r="AA127" s="1"/>
      <c r="AB127" s="1"/>
      <c r="AC127" s="1"/>
      <c r="AE127" s="1"/>
      <c r="AF127" s="1"/>
      <c r="AG127" s="1"/>
      <c r="AI127" s="1"/>
      <c r="AJ127" s="1"/>
      <c r="AK127" s="1"/>
      <c r="AM127" s="1"/>
      <c r="AN127" s="1"/>
      <c r="AO127" s="1"/>
    </row>
    <row r="128" spans="1:41" s="6" customFormat="1" x14ac:dyDescent="0.25">
      <c r="A128" s="1"/>
      <c r="D128" s="1"/>
      <c r="E128" s="1"/>
      <c r="F128" s="1"/>
      <c r="G128" s="1"/>
      <c r="H128" s="1"/>
      <c r="I128" s="1"/>
      <c r="J128" s="1"/>
      <c r="K128" s="1"/>
      <c r="L128" s="14"/>
      <c r="M128" s="7"/>
      <c r="N128" s="22"/>
      <c r="O128" s="1"/>
      <c r="P128" s="1"/>
      <c r="Q128" s="1"/>
      <c r="S128" s="1"/>
      <c r="T128" s="1"/>
      <c r="U128" s="1"/>
      <c r="W128" s="1"/>
      <c r="X128" s="1"/>
      <c r="Y128" s="1"/>
      <c r="AA128" s="1"/>
      <c r="AB128" s="1"/>
      <c r="AC128" s="1"/>
      <c r="AE128" s="1"/>
      <c r="AF128" s="1"/>
      <c r="AG128" s="1"/>
      <c r="AI128" s="1"/>
      <c r="AJ128" s="1"/>
      <c r="AK128" s="1"/>
      <c r="AM128" s="1"/>
      <c r="AN128" s="1"/>
      <c r="AO128" s="1"/>
    </row>
    <row r="129" spans="1:41" s="6" customFormat="1" x14ac:dyDescent="0.25">
      <c r="A129" s="1"/>
      <c r="D129" s="1"/>
      <c r="E129" s="1"/>
      <c r="F129" s="1"/>
      <c r="G129" s="1"/>
      <c r="H129" s="1"/>
      <c r="I129" s="1"/>
      <c r="J129" s="1"/>
      <c r="K129" s="1"/>
      <c r="L129" s="14"/>
      <c r="M129" s="7"/>
      <c r="N129" s="22"/>
      <c r="O129" s="1"/>
      <c r="P129" s="1"/>
      <c r="Q129" s="1"/>
      <c r="S129" s="1"/>
      <c r="T129" s="1"/>
      <c r="U129" s="1"/>
      <c r="W129" s="1"/>
      <c r="X129" s="1"/>
      <c r="Y129" s="1"/>
      <c r="AA129" s="1"/>
      <c r="AB129" s="1"/>
      <c r="AC129" s="1"/>
      <c r="AE129" s="1"/>
      <c r="AF129" s="1"/>
      <c r="AG129" s="1"/>
      <c r="AI129" s="1"/>
      <c r="AJ129" s="1"/>
      <c r="AK129" s="1"/>
      <c r="AM129" s="1"/>
      <c r="AN129" s="1"/>
      <c r="AO129" s="1"/>
    </row>
    <row r="130" spans="1:41" s="6" customFormat="1" x14ac:dyDescent="0.25">
      <c r="A130" s="1"/>
      <c r="D130" s="1"/>
      <c r="E130" s="1"/>
      <c r="F130" s="1"/>
      <c r="G130" s="1"/>
      <c r="H130" s="1"/>
      <c r="I130" s="1"/>
      <c r="J130" s="1"/>
      <c r="K130" s="1"/>
      <c r="L130" s="14"/>
      <c r="M130" s="7"/>
      <c r="N130" s="22"/>
      <c r="O130" s="1"/>
      <c r="P130" s="1"/>
      <c r="Q130" s="1"/>
      <c r="S130" s="1"/>
      <c r="T130" s="1"/>
      <c r="U130" s="1"/>
      <c r="W130" s="1"/>
      <c r="X130" s="1"/>
      <c r="Y130" s="1"/>
      <c r="AA130" s="1"/>
      <c r="AB130" s="1"/>
      <c r="AC130" s="1"/>
      <c r="AE130" s="1"/>
      <c r="AF130" s="1"/>
      <c r="AG130" s="1"/>
      <c r="AI130" s="1"/>
      <c r="AJ130" s="1"/>
      <c r="AK130" s="1"/>
      <c r="AM130" s="1"/>
      <c r="AN130" s="1"/>
      <c r="AO130" s="1"/>
    </row>
    <row r="131" spans="1:41" s="6" customFormat="1" x14ac:dyDescent="0.25">
      <c r="A131" s="1"/>
      <c r="D131" s="1"/>
      <c r="E131" s="1"/>
      <c r="F131" s="1"/>
      <c r="G131" s="1"/>
      <c r="H131" s="1"/>
      <c r="I131" s="1"/>
      <c r="J131" s="1"/>
      <c r="K131" s="1"/>
      <c r="L131" s="14"/>
      <c r="M131" s="7"/>
      <c r="N131" s="22"/>
      <c r="O131" s="1"/>
      <c r="P131" s="1"/>
      <c r="Q131" s="1"/>
      <c r="S131" s="1"/>
      <c r="T131" s="1"/>
      <c r="U131" s="1"/>
      <c r="W131" s="1"/>
      <c r="X131" s="1"/>
      <c r="Y131" s="1"/>
      <c r="AA131" s="1"/>
      <c r="AB131" s="1"/>
      <c r="AC131" s="1"/>
      <c r="AE131" s="1"/>
      <c r="AF131" s="1"/>
      <c r="AG131" s="1"/>
      <c r="AI131" s="1"/>
      <c r="AJ131" s="1"/>
      <c r="AK131" s="1"/>
      <c r="AM131" s="1"/>
      <c r="AN131" s="1"/>
      <c r="AO131" s="1"/>
    </row>
    <row r="132" spans="1:41" s="6" customFormat="1" x14ac:dyDescent="0.25">
      <c r="A132" s="1"/>
      <c r="D132" s="1"/>
      <c r="E132" s="1"/>
      <c r="F132" s="1"/>
      <c r="G132" s="1"/>
      <c r="H132" s="1"/>
      <c r="I132" s="1"/>
      <c r="J132" s="1"/>
      <c r="K132" s="1"/>
      <c r="L132" s="14"/>
      <c r="M132" s="7"/>
      <c r="N132" s="22"/>
      <c r="O132" s="1"/>
      <c r="P132" s="1"/>
      <c r="Q132" s="1"/>
      <c r="S132" s="1"/>
      <c r="T132" s="1"/>
      <c r="U132" s="1"/>
      <c r="W132" s="1"/>
      <c r="X132" s="1"/>
      <c r="Y132" s="1"/>
      <c r="AA132" s="1"/>
      <c r="AB132" s="1"/>
      <c r="AC132" s="1"/>
      <c r="AE132" s="1"/>
      <c r="AF132" s="1"/>
      <c r="AG132" s="1"/>
      <c r="AI132" s="1"/>
      <c r="AJ132" s="1"/>
      <c r="AK132" s="1"/>
      <c r="AM132" s="1"/>
      <c r="AN132" s="1"/>
      <c r="AO132" s="1"/>
    </row>
  </sheetData>
  <mergeCells count="20">
    <mergeCell ref="O1:R1"/>
    <mergeCell ref="AI1:AL1"/>
    <mergeCell ref="AM1:AP1"/>
    <mergeCell ref="B44:D44"/>
    <mergeCell ref="AA1:AD1"/>
    <mergeCell ref="AE1:AH1"/>
    <mergeCell ref="W1:Z1"/>
    <mergeCell ref="S1:V1"/>
    <mergeCell ref="B49:D49"/>
    <mergeCell ref="B42:D42"/>
    <mergeCell ref="G1:I1"/>
    <mergeCell ref="K1:N1"/>
    <mergeCell ref="B7:H7"/>
    <mergeCell ref="B11:H11"/>
    <mergeCell ref="B29:H29"/>
    <mergeCell ref="B37:H37"/>
    <mergeCell ref="A1:B1"/>
    <mergeCell ref="C1:F1"/>
    <mergeCell ref="B43:D43"/>
    <mergeCell ref="B45:C4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3E160-036F-4941-B0EA-DD449459BB5B}">
  <sheetPr>
    <tabColor rgb="FF00B0F0"/>
  </sheetPr>
  <dimension ref="A1:Y132"/>
  <sheetViews>
    <sheetView zoomScale="80" zoomScaleNormal="80" workbookViewId="0">
      <pane xSplit="10" topLeftCell="K1" activePane="topRight" state="frozen"/>
      <selection pane="topRight" activeCell="C54" sqref="C54"/>
    </sheetView>
  </sheetViews>
  <sheetFormatPr defaultColWidth="9.7109375" defaultRowHeight="15" x14ac:dyDescent="0.25"/>
  <cols>
    <col min="1" max="1" width="24.140625" style="2" customWidth="1"/>
    <col min="2" max="2" width="5" style="2" customWidth="1"/>
    <col min="3" max="3" width="26.7109375" style="2" customWidth="1"/>
    <col min="4" max="4" width="12" style="1" customWidth="1"/>
    <col min="5" max="5" width="9.85546875" style="1" customWidth="1"/>
    <col min="6" max="6" width="11.85546875" style="1" customWidth="1"/>
    <col min="7" max="7" width="13.85546875" style="1" customWidth="1"/>
    <col min="8" max="8" width="9.7109375" style="14" customWidth="1"/>
    <col min="9" max="9" width="15.5703125" style="14" customWidth="1"/>
    <col min="10" max="10" width="16.85546875" style="4" customWidth="1"/>
    <col min="11" max="11" width="13.85546875" style="2" customWidth="1"/>
    <col min="12" max="12" width="13.42578125" style="2" customWidth="1"/>
    <col min="13" max="13" width="14.28515625" style="2" customWidth="1"/>
    <col min="14" max="15" width="13.28515625" style="2" customWidth="1"/>
    <col min="16" max="16" width="13" style="2" customWidth="1"/>
    <col min="17" max="17" width="13.85546875" style="2" customWidth="1"/>
    <col min="18" max="18" width="13.28515625" style="2" customWidth="1"/>
    <col min="19" max="19" width="13.7109375" style="2" customWidth="1"/>
    <col min="20" max="20" width="12.5703125" style="2" customWidth="1"/>
    <col min="21" max="21" width="12.42578125" style="2" customWidth="1"/>
    <col min="22" max="22" width="15.28515625" style="2" customWidth="1"/>
    <col min="23" max="23" width="15.7109375" style="2" customWidth="1"/>
    <col min="24" max="25" width="12.42578125" style="2" customWidth="1"/>
    <col min="26" max="16384" width="9.7109375" style="2"/>
  </cols>
  <sheetData>
    <row r="1" spans="1:25" ht="44.25" customHeight="1" x14ac:dyDescent="0.25">
      <c r="A1" s="218" t="s">
        <v>163</v>
      </c>
      <c r="B1" s="219"/>
      <c r="C1" s="220" t="s">
        <v>130</v>
      </c>
      <c r="D1" s="221"/>
      <c r="E1" s="221"/>
      <c r="F1" s="220" t="s">
        <v>178</v>
      </c>
      <c r="G1" s="221"/>
      <c r="H1" s="221"/>
      <c r="I1" s="221"/>
      <c r="J1" s="221"/>
      <c r="K1" s="216" t="s">
        <v>172</v>
      </c>
      <c r="L1" s="216" t="s">
        <v>192</v>
      </c>
      <c r="M1" s="216" t="s">
        <v>158</v>
      </c>
      <c r="N1" s="215" t="s">
        <v>195</v>
      </c>
      <c r="O1" s="215" t="s">
        <v>171</v>
      </c>
      <c r="P1" s="215" t="s">
        <v>162</v>
      </c>
      <c r="Q1" s="215" t="s">
        <v>170</v>
      </c>
      <c r="R1" s="215" t="s">
        <v>177</v>
      </c>
      <c r="S1" s="215" t="s">
        <v>184</v>
      </c>
      <c r="T1" s="211" t="s">
        <v>188</v>
      </c>
      <c r="U1" s="211" t="s">
        <v>185</v>
      </c>
      <c r="V1" s="211" t="s">
        <v>172</v>
      </c>
      <c r="W1" s="213" t="s">
        <v>193</v>
      </c>
      <c r="X1" s="211" t="s">
        <v>151</v>
      </c>
      <c r="Y1" s="211" t="s">
        <v>151</v>
      </c>
    </row>
    <row r="2" spans="1:25" ht="46.15" customHeight="1" x14ac:dyDescent="0.25">
      <c r="A2" s="222" t="s">
        <v>216</v>
      </c>
      <c r="B2" s="223"/>
      <c r="C2" s="223"/>
      <c r="D2" s="223"/>
      <c r="E2" s="223"/>
      <c r="F2" s="223"/>
      <c r="G2" s="223"/>
      <c r="H2" s="223"/>
      <c r="I2" s="223"/>
      <c r="J2" s="223"/>
      <c r="K2" s="216"/>
      <c r="L2" s="216"/>
      <c r="M2" s="216"/>
      <c r="N2" s="215"/>
      <c r="O2" s="215"/>
      <c r="P2" s="215"/>
      <c r="Q2" s="215"/>
      <c r="R2" s="215"/>
      <c r="S2" s="215"/>
      <c r="T2" s="212"/>
      <c r="U2" s="212"/>
      <c r="V2" s="212"/>
      <c r="W2" s="214"/>
      <c r="X2" s="212"/>
      <c r="Y2" s="212"/>
    </row>
    <row r="3" spans="1:25" ht="70.5" customHeight="1" x14ac:dyDescent="0.25">
      <c r="A3" s="15" t="s">
        <v>15</v>
      </c>
      <c r="B3" s="15" t="s">
        <v>3</v>
      </c>
      <c r="C3" s="15" t="s">
        <v>12</v>
      </c>
      <c r="D3" s="15" t="s">
        <v>27</v>
      </c>
      <c r="E3" s="16" t="s">
        <v>19</v>
      </c>
      <c r="F3" s="63" t="s">
        <v>148</v>
      </c>
      <c r="G3" s="64" t="s">
        <v>194</v>
      </c>
      <c r="H3" s="65" t="s">
        <v>149</v>
      </c>
      <c r="I3" s="66" t="s">
        <v>150</v>
      </c>
      <c r="J3" s="67" t="s">
        <v>7</v>
      </c>
      <c r="K3" s="61" t="s">
        <v>153</v>
      </c>
      <c r="L3" s="61" t="s">
        <v>156</v>
      </c>
      <c r="M3" s="124" t="s">
        <v>157</v>
      </c>
      <c r="N3" s="124" t="s">
        <v>205</v>
      </c>
      <c r="O3" s="61" t="s">
        <v>164</v>
      </c>
      <c r="P3" s="124" t="s">
        <v>169</v>
      </c>
      <c r="Q3" s="124" t="s">
        <v>173</v>
      </c>
      <c r="R3" s="61" t="s">
        <v>191</v>
      </c>
      <c r="S3" s="61" t="s">
        <v>189</v>
      </c>
      <c r="T3" s="61" t="s">
        <v>187</v>
      </c>
      <c r="U3" s="61" t="s">
        <v>186</v>
      </c>
      <c r="V3" s="124" t="s">
        <v>190</v>
      </c>
      <c r="W3" s="124" t="s">
        <v>206</v>
      </c>
      <c r="X3" s="61" t="s">
        <v>152</v>
      </c>
      <c r="Y3" s="61" t="s">
        <v>152</v>
      </c>
    </row>
    <row r="4" spans="1:25" s="6" customFormat="1" ht="48.75" customHeight="1" x14ac:dyDescent="0.25">
      <c r="A4" s="29" t="s">
        <v>29</v>
      </c>
      <c r="B4" s="34">
        <v>1</v>
      </c>
      <c r="C4" s="29" t="s">
        <v>30</v>
      </c>
      <c r="D4" s="29" t="s">
        <v>31</v>
      </c>
      <c r="E4" s="30" t="s">
        <v>20</v>
      </c>
      <c r="F4" s="77">
        <f>SUM(REITORIA!I4+ESAG!I4+CEAD!I4+CEART!I4+FAED!I4+CEFID!I4+CCT!I4+CAV!I4+CEAVI!I4+CEPLAN!I4+CEO!I4+CESFI!I4+CERES!I4+CESMO!I4)</f>
        <v>204</v>
      </c>
      <c r="G4" s="78">
        <f>F4*2</f>
        <v>408</v>
      </c>
      <c r="H4" s="79">
        <f t="shared" ref="H4:H35" si="0">G4-(SUM(K4:Y4))</f>
        <v>408</v>
      </c>
      <c r="I4" s="68">
        <v>4703</v>
      </c>
      <c r="J4" s="9">
        <f>F4*I4</f>
        <v>959412</v>
      </c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</row>
    <row r="5" spans="1:25" s="6" customFormat="1" ht="44.85" customHeight="1" x14ac:dyDescent="0.25">
      <c r="A5" s="31" t="s">
        <v>29</v>
      </c>
      <c r="B5" s="35">
        <v>2</v>
      </c>
      <c r="C5" s="31" t="s">
        <v>33</v>
      </c>
      <c r="D5" s="31" t="s">
        <v>34</v>
      </c>
      <c r="E5" s="32" t="s">
        <v>20</v>
      </c>
      <c r="F5" s="77">
        <f>SUM(REITORIA!I5+ESAG!I5+CEAD!I5+CEART!I5+FAED!I5+CEFID!I5+CCT!I5+CAV!I5+CEAVI!I5+CEPLAN!I5+CEO!I5+CESFI!I5+CERES!I5+CESMO!I5)</f>
        <v>856</v>
      </c>
      <c r="G5" s="78">
        <f t="shared" ref="G5:G35" si="1">F5*2</f>
        <v>1712</v>
      </c>
      <c r="H5" s="79">
        <f t="shared" si="0"/>
        <v>1512</v>
      </c>
      <c r="I5" s="68">
        <v>6458</v>
      </c>
      <c r="J5" s="9">
        <f t="shared" ref="J5:J35" si="2">F5*I5</f>
        <v>5528048</v>
      </c>
      <c r="K5" s="73"/>
      <c r="L5" s="73"/>
      <c r="M5" s="73"/>
      <c r="N5" s="73">
        <v>200</v>
      </c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</row>
    <row r="6" spans="1:25" s="6" customFormat="1" ht="60" x14ac:dyDescent="0.25">
      <c r="A6" s="29" t="s">
        <v>36</v>
      </c>
      <c r="B6" s="36">
        <v>3</v>
      </c>
      <c r="C6" s="37" t="s">
        <v>37</v>
      </c>
      <c r="D6" s="37" t="s">
        <v>38</v>
      </c>
      <c r="E6" s="30" t="s">
        <v>20</v>
      </c>
      <c r="F6" s="77">
        <f>SUM(REITORIA!I6+ESAG!I6+CEAD!I6+CEART!I6+FAED!I6+CEFID!I6+CCT!I6+CAV!I6+CEAVI!I6+CEPLAN!I6+CEO!I6+CESFI!I6+CERES!I6+CESMO!I6)</f>
        <v>94</v>
      </c>
      <c r="G6" s="78">
        <f t="shared" si="1"/>
        <v>188</v>
      </c>
      <c r="H6" s="79">
        <f t="shared" si="0"/>
        <v>98</v>
      </c>
      <c r="I6" s="68">
        <v>4295.3900000000003</v>
      </c>
      <c r="J6" s="9">
        <f t="shared" si="2"/>
        <v>403766.66000000003</v>
      </c>
      <c r="K6" s="73"/>
      <c r="L6" s="73"/>
      <c r="M6" s="73"/>
      <c r="N6" s="73"/>
      <c r="O6" s="73">
        <v>40</v>
      </c>
      <c r="P6" s="73"/>
      <c r="Q6" s="73"/>
      <c r="R6" s="73"/>
      <c r="S6" s="73"/>
      <c r="T6" s="73">
        <v>10</v>
      </c>
      <c r="U6" s="73">
        <v>35</v>
      </c>
      <c r="V6" s="73">
        <v>5</v>
      </c>
      <c r="W6" s="73"/>
      <c r="X6" s="73"/>
      <c r="Y6" s="73"/>
    </row>
    <row r="7" spans="1:25" s="6" customFormat="1" ht="50.25" customHeight="1" x14ac:dyDescent="0.25">
      <c r="A7" s="31" t="s">
        <v>40</v>
      </c>
      <c r="B7" s="35">
        <v>4</v>
      </c>
      <c r="C7" s="31" t="s">
        <v>41</v>
      </c>
      <c r="D7" s="31" t="s">
        <v>42</v>
      </c>
      <c r="E7" s="32" t="s">
        <v>20</v>
      </c>
      <c r="F7" s="77">
        <f>SUM(REITORIA!I7+ESAG!I7+CEAD!I7+CEART!I7+FAED!I7+CEFID!I7+CCT!I7+CAV!I7+CEAVI!I7+CEPLAN!I7+CEO!I7+CESFI!I7+CERES!I7+CESMO!I7)</f>
        <v>251</v>
      </c>
      <c r="G7" s="78">
        <f t="shared" si="1"/>
        <v>502</v>
      </c>
      <c r="H7" s="79">
        <f t="shared" si="0"/>
        <v>150</v>
      </c>
      <c r="I7" s="68">
        <v>6600</v>
      </c>
      <c r="J7" s="9">
        <f t="shared" si="2"/>
        <v>1656600</v>
      </c>
      <c r="K7" s="73">
        <v>14</v>
      </c>
      <c r="L7" s="73">
        <v>5</v>
      </c>
      <c r="M7" s="73">
        <v>125</v>
      </c>
      <c r="N7" s="73">
        <f>30+30</f>
        <v>60</v>
      </c>
      <c r="O7" s="73"/>
      <c r="P7" s="73"/>
      <c r="Q7" s="73">
        <v>100</v>
      </c>
      <c r="R7" s="73"/>
      <c r="S7" s="73">
        <v>38</v>
      </c>
      <c r="T7" s="73"/>
      <c r="U7" s="73"/>
      <c r="V7" s="73"/>
      <c r="W7" s="73">
        <v>10</v>
      </c>
      <c r="X7" s="73"/>
      <c r="Y7" s="73"/>
    </row>
    <row r="8" spans="1:25" s="6" customFormat="1" ht="36.75" customHeight="1" x14ac:dyDescent="0.25">
      <c r="A8" s="29" t="s">
        <v>44</v>
      </c>
      <c r="B8" s="36">
        <v>6</v>
      </c>
      <c r="C8" s="37" t="s">
        <v>45</v>
      </c>
      <c r="D8" s="37" t="s">
        <v>46</v>
      </c>
      <c r="E8" s="30" t="s">
        <v>20</v>
      </c>
      <c r="F8" s="77">
        <f>SUM(REITORIA!I9+ESAG!I9+CEAD!I9+CEART!I9+FAED!I9+CEFID!I9+CCT!I9+CAV!I9+CEAVI!I9+CEPLAN!I9+CEO!I9+CESFI!I9+CERES!I9+CESMO!I9)</f>
        <v>243</v>
      </c>
      <c r="G8" s="78">
        <f t="shared" si="1"/>
        <v>486</v>
      </c>
      <c r="H8" s="79">
        <f t="shared" si="0"/>
        <v>366</v>
      </c>
      <c r="I8" s="68">
        <v>670</v>
      </c>
      <c r="J8" s="9">
        <f t="shared" si="2"/>
        <v>162810</v>
      </c>
      <c r="K8" s="73"/>
      <c r="L8" s="73"/>
      <c r="M8" s="73"/>
      <c r="N8" s="73"/>
      <c r="O8" s="73"/>
      <c r="P8" s="73">
        <v>100</v>
      </c>
      <c r="Q8" s="73"/>
      <c r="R8" s="114">
        <v>20</v>
      </c>
      <c r="S8" s="73"/>
      <c r="T8" s="73"/>
      <c r="U8" s="73"/>
      <c r="V8" s="73"/>
      <c r="W8" s="73"/>
      <c r="X8" s="73"/>
      <c r="Y8" s="73"/>
    </row>
    <row r="9" spans="1:25" s="6" customFormat="1" ht="24.95" customHeight="1" x14ac:dyDescent="0.25">
      <c r="A9" s="31" t="s">
        <v>49</v>
      </c>
      <c r="B9" s="35">
        <v>7</v>
      </c>
      <c r="C9" s="31" t="s">
        <v>50</v>
      </c>
      <c r="D9" s="31" t="s">
        <v>51</v>
      </c>
      <c r="E9" s="32" t="s">
        <v>20</v>
      </c>
      <c r="F9" s="77">
        <f>SUM(REITORIA!I10+ESAG!I10+CEAD!I10+CEART!I10+FAED!I10+CEFID!I10+CCT!I10+CAV!I10+CEAVI!I10+CEPLAN!I10+CEO!I10+CESFI!I10+CERES!I10+CESMO!I10)</f>
        <v>238</v>
      </c>
      <c r="G9" s="78">
        <f t="shared" si="1"/>
        <v>476</v>
      </c>
      <c r="H9" s="79">
        <f t="shared" si="0"/>
        <v>476</v>
      </c>
      <c r="I9" s="68">
        <v>1100</v>
      </c>
      <c r="J9" s="9">
        <f t="shared" si="2"/>
        <v>261800</v>
      </c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</row>
    <row r="10" spans="1:25" s="6" customFormat="1" ht="24.95" customHeight="1" x14ac:dyDescent="0.25">
      <c r="A10" s="29" t="s">
        <v>40</v>
      </c>
      <c r="B10" s="36">
        <v>8</v>
      </c>
      <c r="C10" s="37" t="s">
        <v>54</v>
      </c>
      <c r="D10" s="37" t="s">
        <v>55</v>
      </c>
      <c r="E10" s="30" t="s">
        <v>20</v>
      </c>
      <c r="F10" s="77">
        <f>SUM(REITORIA!I11+ESAG!I11+CEAD!I11+CEART!I11+FAED!I11+CEFID!I11+CCT!I11+CAV!I11+CEAVI!I11+CEPLAN!I11+CEO!I11+CESFI!I11+CERES!I11+CESMO!I11)</f>
        <v>92</v>
      </c>
      <c r="G10" s="78">
        <f t="shared" si="1"/>
        <v>184</v>
      </c>
      <c r="H10" s="79">
        <f t="shared" si="0"/>
        <v>184</v>
      </c>
      <c r="I10" s="68">
        <v>1200</v>
      </c>
      <c r="J10" s="9">
        <f t="shared" si="2"/>
        <v>110400</v>
      </c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</row>
    <row r="11" spans="1:25" s="6" customFormat="1" ht="24.95" customHeight="1" x14ac:dyDescent="0.25">
      <c r="A11" s="31" t="s">
        <v>58</v>
      </c>
      <c r="B11" s="35">
        <v>10</v>
      </c>
      <c r="C11" s="31" t="s">
        <v>59</v>
      </c>
      <c r="D11" s="31" t="s">
        <v>60</v>
      </c>
      <c r="E11" s="32" t="s">
        <v>21</v>
      </c>
      <c r="F11" s="77">
        <f>SUM(REITORIA!I13+ESAG!I13+CEAD!I13+CEART!I13+FAED!I13+CEFID!I13+CCT!I13+CAV!I13+CEAVI!I13+CEPLAN!I13+CEO!I13+CESFI!I13+CERES!I13+CESMO!I13)</f>
        <v>2</v>
      </c>
      <c r="G11" s="78">
        <f t="shared" si="1"/>
        <v>4</v>
      </c>
      <c r="H11" s="79">
        <f t="shared" si="0"/>
        <v>4</v>
      </c>
      <c r="I11" s="68">
        <v>4600</v>
      </c>
      <c r="J11" s="9">
        <f t="shared" si="2"/>
        <v>9200</v>
      </c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</row>
    <row r="12" spans="1:25" s="6" customFormat="1" ht="24.95" customHeight="1" x14ac:dyDescent="0.25">
      <c r="A12" s="29" t="s">
        <v>63</v>
      </c>
      <c r="B12" s="36">
        <v>11</v>
      </c>
      <c r="C12" s="37" t="s">
        <v>64</v>
      </c>
      <c r="D12" s="37" t="s">
        <v>65</v>
      </c>
      <c r="E12" s="30" t="s">
        <v>20</v>
      </c>
      <c r="F12" s="77">
        <f>SUM(REITORIA!I14+ESAG!I14+CEAD!I14+CEART!I14+FAED!I14+CEFID!I14+CCT!I14+CAV!I14+CEAVI!I14+CEPLAN!I14+CEO!I14+CESFI!I14+CERES!I14+CESMO!I14)</f>
        <v>2</v>
      </c>
      <c r="G12" s="78">
        <f t="shared" si="1"/>
        <v>4</v>
      </c>
      <c r="H12" s="79">
        <f t="shared" si="0"/>
        <v>4</v>
      </c>
      <c r="I12" s="68">
        <v>2200</v>
      </c>
      <c r="J12" s="9">
        <f t="shared" si="2"/>
        <v>4400</v>
      </c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</row>
    <row r="13" spans="1:25" s="6" customFormat="1" ht="24.95" customHeight="1" x14ac:dyDescent="0.25">
      <c r="A13" s="31" t="s">
        <v>66</v>
      </c>
      <c r="B13" s="35">
        <v>12</v>
      </c>
      <c r="C13" s="31" t="s">
        <v>67</v>
      </c>
      <c r="D13" s="31" t="s">
        <v>68</v>
      </c>
      <c r="E13" s="32" t="s">
        <v>20</v>
      </c>
      <c r="F13" s="77">
        <f>SUM(REITORIA!I15+ESAG!I15+CEAD!I15+CEART!I15+FAED!I15+CEFID!I15+CCT!I15+CAV!I15+CEAVI!I15+CEPLAN!I15+CEO!I15+CESFI!I15+CERES!I15+CESMO!I15)</f>
        <v>2</v>
      </c>
      <c r="G13" s="78">
        <f t="shared" si="1"/>
        <v>4</v>
      </c>
      <c r="H13" s="79">
        <f t="shared" si="0"/>
        <v>4</v>
      </c>
      <c r="I13" s="68">
        <v>39000</v>
      </c>
      <c r="J13" s="9">
        <f t="shared" si="2"/>
        <v>78000</v>
      </c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</row>
    <row r="14" spans="1:25" s="6" customFormat="1" ht="24.95" customHeight="1" x14ac:dyDescent="0.25">
      <c r="A14" s="115" t="s">
        <v>66</v>
      </c>
      <c r="B14" s="116">
        <v>13</v>
      </c>
      <c r="C14" s="117" t="s">
        <v>70</v>
      </c>
      <c r="D14" s="117" t="s">
        <v>71</v>
      </c>
      <c r="E14" s="118" t="s">
        <v>20</v>
      </c>
      <c r="F14" s="119">
        <f>SUM(REITORIA!I16+ESAG!I16+CEAD!I16+CEART!I16+FAED!I16+CEFID!I16+CCT!I16+CAV!I16+CEAVI!I16+CEPLAN!I16+CEO!I16+CESFI!I16+CERES!I16+CESMO!I16)</f>
        <v>1</v>
      </c>
      <c r="G14" s="78"/>
      <c r="H14" s="79">
        <f t="shared" si="0"/>
        <v>0</v>
      </c>
      <c r="I14" s="68">
        <v>48000</v>
      </c>
      <c r="J14" s="9">
        <f t="shared" si="2"/>
        <v>48000</v>
      </c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</row>
    <row r="15" spans="1:25" s="6" customFormat="1" ht="24.95" customHeight="1" x14ac:dyDescent="0.25">
      <c r="A15" s="120" t="s">
        <v>72</v>
      </c>
      <c r="B15" s="121">
        <v>14</v>
      </c>
      <c r="C15" s="120" t="s">
        <v>73</v>
      </c>
      <c r="D15" s="120" t="s">
        <v>74</v>
      </c>
      <c r="E15" s="122" t="s">
        <v>21</v>
      </c>
      <c r="F15" s="119">
        <f>SUM(REITORIA!I17+ESAG!I17+CEAD!I17+CEART!I17+FAED!I17+CEFID!I17+CCT!I17+CAV!I17+CEAVI!I17+CEPLAN!I17+CEO!I17+CESFI!I17+CERES!I17+CESMO!I17)</f>
        <v>1</v>
      </c>
      <c r="G15" s="78"/>
      <c r="H15" s="79">
        <f t="shared" si="0"/>
        <v>0</v>
      </c>
      <c r="I15" s="68">
        <v>3069</v>
      </c>
      <c r="J15" s="9">
        <f t="shared" si="2"/>
        <v>3069</v>
      </c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</row>
    <row r="16" spans="1:25" s="6" customFormat="1" ht="24.95" customHeight="1" x14ac:dyDescent="0.25">
      <c r="A16" s="115" t="s">
        <v>75</v>
      </c>
      <c r="B16" s="116">
        <v>15</v>
      </c>
      <c r="C16" s="117" t="s">
        <v>76</v>
      </c>
      <c r="D16" s="117" t="s">
        <v>77</v>
      </c>
      <c r="E16" s="118" t="s">
        <v>20</v>
      </c>
      <c r="F16" s="119">
        <f>SUM(REITORIA!I18+ESAG!I18+CEAD!I18+CEART!I18+FAED!I18+CEFID!I18+CCT!I18+CAV!I18+CEAVI!I18+CEPLAN!I18+CEO!I18+CESFI!I18+CERES!I18+CESMO!I18)</f>
        <v>1</v>
      </c>
      <c r="G16" s="78"/>
      <c r="H16" s="79">
        <f t="shared" si="0"/>
        <v>0</v>
      </c>
      <c r="I16" s="68">
        <v>16500</v>
      </c>
      <c r="J16" s="9">
        <f t="shared" si="2"/>
        <v>16500</v>
      </c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</row>
    <row r="17" spans="1:25" s="6" customFormat="1" ht="24.95" customHeight="1" x14ac:dyDescent="0.25">
      <c r="A17" s="31" t="s">
        <v>72</v>
      </c>
      <c r="B17" s="35">
        <v>16</v>
      </c>
      <c r="C17" s="31" t="s">
        <v>78</v>
      </c>
      <c r="D17" s="31" t="s">
        <v>79</v>
      </c>
      <c r="E17" s="32" t="s">
        <v>20</v>
      </c>
      <c r="F17" s="77">
        <f>SUM(REITORIA!I19+ESAG!I19+CEAD!I19+CEART!I19+FAED!I19+CEFID!I19+CCT!I19+CAV!I19+CEAVI!I19+CEPLAN!I19+CEO!I19+CESFI!I19+CERES!I19+CESMO!I19)</f>
        <v>5</v>
      </c>
      <c r="G17" s="78">
        <f t="shared" si="1"/>
        <v>10</v>
      </c>
      <c r="H17" s="79">
        <f t="shared" si="0"/>
        <v>10</v>
      </c>
      <c r="I17" s="68">
        <v>18503.099999999999</v>
      </c>
      <c r="J17" s="9">
        <f t="shared" si="2"/>
        <v>92515.5</v>
      </c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</row>
    <row r="18" spans="1:25" s="6" customFormat="1" ht="24.95" customHeight="1" x14ac:dyDescent="0.25">
      <c r="A18" s="29" t="s">
        <v>80</v>
      </c>
      <c r="B18" s="36">
        <v>17</v>
      </c>
      <c r="C18" s="37" t="s">
        <v>81</v>
      </c>
      <c r="D18" s="37" t="s">
        <v>82</v>
      </c>
      <c r="E18" s="30" t="s">
        <v>20</v>
      </c>
      <c r="F18" s="77">
        <f>SUM(REITORIA!I20+ESAG!I20+CEAD!I20+CEART!I20+FAED!I20+CEFID!I20+CCT!I20+CAV!I20+CEAVI!I20+CEPLAN!I20+CEO!I20+CESFI!I20+CERES!I20+CESMO!I20)</f>
        <v>14</v>
      </c>
      <c r="G18" s="78">
        <f t="shared" si="1"/>
        <v>28</v>
      </c>
      <c r="H18" s="79">
        <f t="shared" si="0"/>
        <v>28</v>
      </c>
      <c r="I18" s="68">
        <v>35550</v>
      </c>
      <c r="J18" s="9">
        <f t="shared" si="2"/>
        <v>497700</v>
      </c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</row>
    <row r="19" spans="1:25" s="6" customFormat="1" ht="24.95" customHeight="1" x14ac:dyDescent="0.25">
      <c r="A19" s="120" t="s">
        <v>58</v>
      </c>
      <c r="B19" s="121">
        <v>18</v>
      </c>
      <c r="C19" s="120" t="s">
        <v>83</v>
      </c>
      <c r="D19" s="120" t="s">
        <v>84</v>
      </c>
      <c r="E19" s="122" t="s">
        <v>20</v>
      </c>
      <c r="F19" s="119">
        <f>SUM(REITORIA!I21+ESAG!I21+CEAD!I21+CEART!I21+FAED!I21+CEFID!I21+CCT!I21+CAV!I21+CEAVI!I21+CEPLAN!I21+CEO!I21+CESFI!I21+CERES!I21+CESMO!I21)</f>
        <v>1</v>
      </c>
      <c r="G19" s="78"/>
      <c r="H19" s="79">
        <f t="shared" si="0"/>
        <v>0</v>
      </c>
      <c r="I19" s="68">
        <v>5590</v>
      </c>
      <c r="J19" s="9">
        <f t="shared" si="2"/>
        <v>5590</v>
      </c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</row>
    <row r="20" spans="1:25" s="6" customFormat="1" ht="24.95" customHeight="1" x14ac:dyDescent="0.25">
      <c r="A20" s="115" t="s">
        <v>58</v>
      </c>
      <c r="B20" s="116">
        <v>19</v>
      </c>
      <c r="C20" s="117" t="s">
        <v>86</v>
      </c>
      <c r="D20" s="117" t="s">
        <v>87</v>
      </c>
      <c r="E20" s="118" t="s">
        <v>20</v>
      </c>
      <c r="F20" s="119">
        <f>SUM(REITORIA!I22+ESAG!I22+CEAD!I22+CEART!I22+FAED!I22+CEFID!I22+CCT!I22+CAV!I22+CEAVI!I22+CEPLAN!I22+CEO!I22+CESFI!I22+CERES!I22+CESMO!I22)</f>
        <v>1</v>
      </c>
      <c r="G20" s="78"/>
      <c r="H20" s="79">
        <f t="shared" si="0"/>
        <v>0</v>
      </c>
      <c r="I20" s="68">
        <v>18980</v>
      </c>
      <c r="J20" s="9">
        <f t="shared" si="2"/>
        <v>18980</v>
      </c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</row>
    <row r="21" spans="1:25" s="6" customFormat="1" ht="24.95" customHeight="1" x14ac:dyDescent="0.25">
      <c r="A21" s="31" t="s">
        <v>72</v>
      </c>
      <c r="B21" s="35">
        <v>20</v>
      </c>
      <c r="C21" s="31" t="s">
        <v>89</v>
      </c>
      <c r="D21" s="31" t="s">
        <v>90</v>
      </c>
      <c r="E21" s="32" t="s">
        <v>20</v>
      </c>
      <c r="F21" s="77">
        <f>SUM(REITORIA!I23+ESAG!I23+CEAD!I23+CEART!I23+FAED!I23+CEFID!I23+CCT!I23+CAV!I23+CEAVI!I23+CEPLAN!I23+CEO!I23+CESFI!I23+CERES!I23+CESMO!I23)</f>
        <v>12</v>
      </c>
      <c r="G21" s="78">
        <f t="shared" si="1"/>
        <v>24</v>
      </c>
      <c r="H21" s="79">
        <f t="shared" si="0"/>
        <v>24</v>
      </c>
      <c r="I21" s="68">
        <v>7959</v>
      </c>
      <c r="J21" s="9">
        <f t="shared" si="2"/>
        <v>95508</v>
      </c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</row>
    <row r="22" spans="1:25" s="6" customFormat="1" ht="24.95" customHeight="1" x14ac:dyDescent="0.25">
      <c r="A22" s="29" t="s">
        <v>72</v>
      </c>
      <c r="B22" s="36">
        <v>21</v>
      </c>
      <c r="C22" s="37" t="s">
        <v>92</v>
      </c>
      <c r="D22" s="37" t="s">
        <v>93</v>
      </c>
      <c r="E22" s="30" t="s">
        <v>20</v>
      </c>
      <c r="F22" s="77">
        <f>SUM(REITORIA!I24+ESAG!I24+CEAD!I24+CEART!I24+FAED!I24+CEFID!I24+CCT!I24+CAV!I24+CEAVI!I24+CEPLAN!I24+CEO!I24+CESFI!I24+CERES!I24+CESMO!I24)</f>
        <v>3</v>
      </c>
      <c r="G22" s="78">
        <f t="shared" si="1"/>
        <v>6</v>
      </c>
      <c r="H22" s="79">
        <f t="shared" si="0"/>
        <v>6</v>
      </c>
      <c r="I22" s="68">
        <v>10499.99</v>
      </c>
      <c r="J22" s="9">
        <f t="shared" si="2"/>
        <v>31499.97</v>
      </c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</row>
    <row r="23" spans="1:25" s="6" customFormat="1" ht="24.95" customHeight="1" x14ac:dyDescent="0.25">
      <c r="A23" s="31" t="s">
        <v>72</v>
      </c>
      <c r="B23" s="35">
        <v>22</v>
      </c>
      <c r="C23" s="31" t="s">
        <v>94</v>
      </c>
      <c r="D23" s="31" t="s">
        <v>95</v>
      </c>
      <c r="E23" s="32" t="s">
        <v>21</v>
      </c>
      <c r="F23" s="77">
        <f>SUM(REITORIA!I25+ESAG!I25+CEAD!I25+CEART!I25+FAED!I25+CEFID!I25+CCT!I25+CAV!I25+CEAVI!I25+CEPLAN!I25+CEO!I25+CESFI!I25+CERES!I25+CESMO!I25)</f>
        <v>12</v>
      </c>
      <c r="G23" s="78">
        <f t="shared" si="1"/>
        <v>24</v>
      </c>
      <c r="H23" s="79">
        <f t="shared" si="0"/>
        <v>24</v>
      </c>
      <c r="I23" s="68">
        <v>289.08</v>
      </c>
      <c r="J23" s="9">
        <f t="shared" si="2"/>
        <v>3468.96</v>
      </c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</row>
    <row r="24" spans="1:25" s="6" customFormat="1" ht="24.95" customHeight="1" x14ac:dyDescent="0.25">
      <c r="A24" s="115" t="s">
        <v>75</v>
      </c>
      <c r="B24" s="116">
        <v>23</v>
      </c>
      <c r="C24" s="117" t="s">
        <v>96</v>
      </c>
      <c r="D24" s="117" t="s">
        <v>97</v>
      </c>
      <c r="E24" s="118" t="s">
        <v>20</v>
      </c>
      <c r="F24" s="119">
        <f>SUM(REITORIA!I26+ESAG!I26+CEAD!I26+CEART!I26+FAED!I26+CEFID!I26+CCT!I26+CAV!I26+CEAVI!I26+CEPLAN!I26+CEO!I26+CESFI!I26+CERES!I26+CESMO!I26)</f>
        <v>1</v>
      </c>
      <c r="G24" s="78"/>
      <c r="H24" s="79">
        <f t="shared" si="0"/>
        <v>0</v>
      </c>
      <c r="I24" s="68">
        <v>3940</v>
      </c>
      <c r="J24" s="9">
        <f t="shared" si="2"/>
        <v>3940</v>
      </c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</row>
    <row r="25" spans="1:25" s="6" customFormat="1" ht="24.95" customHeight="1" x14ac:dyDescent="0.25">
      <c r="A25" s="31" t="s">
        <v>99</v>
      </c>
      <c r="B25" s="35">
        <v>24</v>
      </c>
      <c r="C25" s="31" t="s">
        <v>100</v>
      </c>
      <c r="D25" s="31" t="s">
        <v>101</v>
      </c>
      <c r="E25" s="32" t="s">
        <v>20</v>
      </c>
      <c r="F25" s="77">
        <f>SUM(REITORIA!I27+ESAG!I27+CEAD!I27+CEART!I27+FAED!I27+CEFID!I27+CCT!I27+CAV!I27+CEAVI!I27+CEPLAN!I27+CEO!I27+CESFI!I27+CERES!I27+CESMO!I27)</f>
        <v>2</v>
      </c>
      <c r="G25" s="78">
        <f t="shared" si="1"/>
        <v>4</v>
      </c>
      <c r="H25" s="79">
        <f t="shared" si="0"/>
        <v>4</v>
      </c>
      <c r="I25" s="68">
        <v>2900</v>
      </c>
      <c r="J25" s="9">
        <f t="shared" si="2"/>
        <v>5800</v>
      </c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</row>
    <row r="26" spans="1:25" s="6" customFormat="1" ht="24.95" customHeight="1" x14ac:dyDescent="0.25">
      <c r="A26" s="29" t="s">
        <v>72</v>
      </c>
      <c r="B26" s="36">
        <v>25</v>
      </c>
      <c r="C26" s="37" t="s">
        <v>102</v>
      </c>
      <c r="D26" s="37" t="s">
        <v>103</v>
      </c>
      <c r="E26" s="30" t="s">
        <v>20</v>
      </c>
      <c r="F26" s="77">
        <f>SUM(REITORIA!I28+ESAG!I28+CEAD!I28+CEART!I28+FAED!I28+CEFID!I28+CCT!I28+CAV!I28+CEAVI!I28+CEPLAN!I28+CEO!I28+CESFI!I28+CERES!I28+CESMO!I28)</f>
        <v>2</v>
      </c>
      <c r="G26" s="78">
        <f t="shared" si="1"/>
        <v>4</v>
      </c>
      <c r="H26" s="79">
        <f t="shared" si="0"/>
        <v>4</v>
      </c>
      <c r="I26" s="68">
        <v>3168</v>
      </c>
      <c r="J26" s="9">
        <f t="shared" si="2"/>
        <v>6336</v>
      </c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</row>
    <row r="27" spans="1:25" s="6" customFormat="1" ht="24.95" customHeight="1" x14ac:dyDescent="0.25">
      <c r="A27" s="31" t="s">
        <v>72</v>
      </c>
      <c r="B27" s="35">
        <v>26</v>
      </c>
      <c r="C27" s="31" t="s">
        <v>104</v>
      </c>
      <c r="D27" s="31" t="s">
        <v>105</v>
      </c>
      <c r="E27" s="32" t="s">
        <v>20</v>
      </c>
      <c r="F27" s="77">
        <f>SUM(REITORIA!I29+ESAG!I29+CEAD!I29+CEART!I29+FAED!I29+CEFID!I29+CCT!I29+CAV!I29+CEAVI!I29+CEPLAN!I29+CEO!I29+CESFI!I29+CERES!I29+CESMO!I29)</f>
        <v>2</v>
      </c>
      <c r="G27" s="78">
        <f t="shared" si="1"/>
        <v>4</v>
      </c>
      <c r="H27" s="79">
        <f t="shared" si="0"/>
        <v>4</v>
      </c>
      <c r="I27" s="68">
        <v>15633.99</v>
      </c>
      <c r="J27" s="9">
        <f t="shared" si="2"/>
        <v>31267.98</v>
      </c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</row>
    <row r="28" spans="1:25" s="6" customFormat="1" ht="24.95" customHeight="1" x14ac:dyDescent="0.25">
      <c r="A28" s="29" t="s">
        <v>72</v>
      </c>
      <c r="B28" s="36">
        <v>28</v>
      </c>
      <c r="C28" s="37" t="s">
        <v>106</v>
      </c>
      <c r="D28" s="37" t="s">
        <v>107</v>
      </c>
      <c r="E28" s="30" t="s">
        <v>109</v>
      </c>
      <c r="F28" s="77">
        <f>SUM(REITORIA!I31+ESAG!I31+CEAD!I31+CEART!I31+FAED!I31+CEFID!I31+CCT!I31+CAV!I31+CEAVI!I31+CEPLAN!I31+CEO!I31+CESFI!I31+CERES!I31+CESMO!I31)</f>
        <v>12</v>
      </c>
      <c r="G28" s="78">
        <f t="shared" si="1"/>
        <v>24</v>
      </c>
      <c r="H28" s="79">
        <f t="shared" si="0"/>
        <v>24</v>
      </c>
      <c r="I28" s="68">
        <v>513.05999999999995</v>
      </c>
      <c r="J28" s="9">
        <f t="shared" si="2"/>
        <v>6156.7199999999993</v>
      </c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</row>
    <row r="29" spans="1:25" s="6" customFormat="1" ht="24.95" customHeight="1" x14ac:dyDescent="0.25">
      <c r="A29" s="31" t="s">
        <v>110</v>
      </c>
      <c r="B29" s="35">
        <v>29</v>
      </c>
      <c r="C29" s="31" t="s">
        <v>111</v>
      </c>
      <c r="D29" s="31" t="s">
        <v>112</v>
      </c>
      <c r="E29" s="32" t="s">
        <v>109</v>
      </c>
      <c r="F29" s="77">
        <f>SUM(REITORIA!I32+ESAG!I32+CEAD!I32+CEART!I32+FAED!I32+CEFID!I32+CCT!I32+CAV!I32+CEAVI!I32+CEPLAN!I32+CEO!I32+CESFI!I32+CERES!I32+CESMO!I32)</f>
        <v>30</v>
      </c>
      <c r="G29" s="78">
        <f t="shared" si="1"/>
        <v>60</v>
      </c>
      <c r="H29" s="79">
        <f t="shared" si="0"/>
        <v>60</v>
      </c>
      <c r="I29" s="68">
        <v>54.25</v>
      </c>
      <c r="J29" s="9">
        <f t="shared" si="2"/>
        <v>1627.5</v>
      </c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</row>
    <row r="30" spans="1:25" s="6" customFormat="1" ht="24.95" customHeight="1" x14ac:dyDescent="0.25">
      <c r="A30" s="29" t="s">
        <v>114</v>
      </c>
      <c r="B30" s="36">
        <v>30</v>
      </c>
      <c r="C30" s="37" t="s">
        <v>115</v>
      </c>
      <c r="D30" s="37" t="s">
        <v>116</v>
      </c>
      <c r="E30" s="30" t="s">
        <v>109</v>
      </c>
      <c r="F30" s="77">
        <f>SUM(REITORIA!I33+ESAG!I33+CEAD!I33+CEART!I33+FAED!I33+CEFID!I33+CCT!I33+CAV!I33+CEAVI!I33+CEPLAN!I33+CEO!I33+CESFI!I33+CERES!I33+CESMO!I33)</f>
        <v>20</v>
      </c>
      <c r="G30" s="78">
        <f t="shared" si="1"/>
        <v>40</v>
      </c>
      <c r="H30" s="79">
        <f t="shared" si="0"/>
        <v>40</v>
      </c>
      <c r="I30" s="68">
        <v>89.6</v>
      </c>
      <c r="J30" s="9">
        <f t="shared" si="2"/>
        <v>1792</v>
      </c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</row>
    <row r="31" spans="1:25" s="6" customFormat="1" ht="24.95" customHeight="1" x14ac:dyDescent="0.25">
      <c r="A31" s="31" t="s">
        <v>117</v>
      </c>
      <c r="B31" s="35">
        <v>31</v>
      </c>
      <c r="C31" s="31" t="s">
        <v>118</v>
      </c>
      <c r="D31" s="31" t="s">
        <v>119</v>
      </c>
      <c r="E31" s="32" t="s">
        <v>20</v>
      </c>
      <c r="F31" s="77">
        <f>SUM(REITORIA!I34+ESAG!I34+CEAD!I34+CEART!I34+FAED!I34+CEFID!I34+CCT!I34+CAV!I34+CEAVI!I34+CEPLAN!I34+CEO!I34+CESFI!I34+CERES!I34+CESMO!I34)</f>
        <v>7</v>
      </c>
      <c r="G31" s="78">
        <f t="shared" si="1"/>
        <v>14</v>
      </c>
      <c r="H31" s="79">
        <f t="shared" si="0"/>
        <v>14</v>
      </c>
      <c r="I31" s="68">
        <v>6200</v>
      </c>
      <c r="J31" s="9">
        <f t="shared" si="2"/>
        <v>43400</v>
      </c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</row>
    <row r="32" spans="1:25" s="6" customFormat="1" ht="24.95" customHeight="1" x14ac:dyDescent="0.25">
      <c r="A32" s="29" t="s">
        <v>117</v>
      </c>
      <c r="B32" s="36">
        <v>32</v>
      </c>
      <c r="C32" s="37" t="s">
        <v>121</v>
      </c>
      <c r="D32" s="37" t="s">
        <v>122</v>
      </c>
      <c r="E32" s="30" t="s">
        <v>20</v>
      </c>
      <c r="F32" s="77">
        <f>SUM(REITORIA!I35+ESAG!I35+CEAD!I35+CEART!I35+FAED!I35+CEFID!I35+CCT!I35+CAV!I35+CEAVI!I35+CEPLAN!I35+CEO!I35+CESFI!I35+CERES!I35+CESMO!I35)</f>
        <v>2</v>
      </c>
      <c r="G32" s="78">
        <f t="shared" si="1"/>
        <v>4</v>
      </c>
      <c r="H32" s="79">
        <f t="shared" si="0"/>
        <v>4</v>
      </c>
      <c r="I32" s="68">
        <v>9000</v>
      </c>
      <c r="J32" s="9">
        <f t="shared" si="2"/>
        <v>18000</v>
      </c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</row>
    <row r="33" spans="1:25" s="6" customFormat="1" ht="24.95" customHeight="1" x14ac:dyDescent="0.25">
      <c r="A33" s="31" t="s">
        <v>123</v>
      </c>
      <c r="B33" s="35">
        <v>33</v>
      </c>
      <c r="C33" s="31" t="s">
        <v>124</v>
      </c>
      <c r="D33" s="31" t="s">
        <v>125</v>
      </c>
      <c r="E33" s="32" t="s">
        <v>20</v>
      </c>
      <c r="F33" s="77">
        <f>SUM(REITORIA!I36+ESAG!I36+CEAD!I36+CEART!I36+FAED!I36+CEFID!I36+CCT!I36+CAV!I36+CEAVI!I36+CEPLAN!I36+CEO!I36+CESFI!I36+CERES!I36+CESMO!I36)</f>
        <v>11</v>
      </c>
      <c r="G33" s="78">
        <f t="shared" si="1"/>
        <v>22</v>
      </c>
      <c r="H33" s="79">
        <f t="shared" si="0"/>
        <v>22</v>
      </c>
      <c r="I33" s="68">
        <v>19000</v>
      </c>
      <c r="J33" s="9">
        <f t="shared" si="2"/>
        <v>209000</v>
      </c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</row>
    <row r="34" spans="1:25" s="6" customFormat="1" ht="24.95" customHeight="1" x14ac:dyDescent="0.25">
      <c r="A34" s="29" t="s">
        <v>117</v>
      </c>
      <c r="B34" s="36">
        <v>34</v>
      </c>
      <c r="C34" s="37" t="s">
        <v>126</v>
      </c>
      <c r="D34" s="37" t="s">
        <v>127</v>
      </c>
      <c r="E34" s="30" t="s">
        <v>20</v>
      </c>
      <c r="F34" s="77">
        <f>SUM(REITORIA!I37+ESAG!I37+CEAD!I37+CEART!I37+FAED!I37+CEFID!I37+CCT!I37+CAV!I37+CEAVI!I37+CEPLAN!I37+CEO!I37+CESFI!I37+CERES!I37+CESMO!I37)</f>
        <v>4</v>
      </c>
      <c r="G34" s="78">
        <f t="shared" si="1"/>
        <v>8</v>
      </c>
      <c r="H34" s="79">
        <f t="shared" si="0"/>
        <v>8</v>
      </c>
      <c r="I34" s="68">
        <v>16500</v>
      </c>
      <c r="J34" s="9">
        <f t="shared" si="2"/>
        <v>66000</v>
      </c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</row>
    <row r="35" spans="1:25" s="6" customFormat="1" ht="24.95" customHeight="1" x14ac:dyDescent="0.25">
      <c r="A35" s="31" t="s">
        <v>123</v>
      </c>
      <c r="B35" s="35">
        <v>36</v>
      </c>
      <c r="C35" s="31" t="s">
        <v>128</v>
      </c>
      <c r="D35" s="31" t="s">
        <v>129</v>
      </c>
      <c r="E35" s="32" t="s">
        <v>20</v>
      </c>
      <c r="F35" s="77">
        <f>SUM(REITORIA!I39+ESAG!I39+CEAD!I39+CEART!I39+FAED!I39+CEFID!I39+CCT!I39+CAV!I39+CEAVI!I39+CEPLAN!I39+CEO!I39+CESFI!I39+CERES!I39+CESMO!I39)</f>
        <v>25</v>
      </c>
      <c r="G35" s="78">
        <f t="shared" si="1"/>
        <v>50</v>
      </c>
      <c r="H35" s="79">
        <f t="shared" si="0"/>
        <v>50</v>
      </c>
      <c r="I35" s="68">
        <v>9350</v>
      </c>
      <c r="J35" s="9">
        <f t="shared" si="2"/>
        <v>233750</v>
      </c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</row>
    <row r="36" spans="1:25" s="6" customFormat="1" x14ac:dyDescent="0.25">
      <c r="D36" s="1"/>
      <c r="E36" s="1"/>
      <c r="F36" s="1"/>
      <c r="G36" s="1"/>
      <c r="H36" s="14"/>
      <c r="I36" s="81">
        <f>SUM(I4:I35)</f>
        <v>322115.45999999996</v>
      </c>
      <c r="J36" s="82">
        <f>SUM(J4:J35)</f>
        <v>10614338.290000003</v>
      </c>
      <c r="K36" s="72">
        <f>SUMPRODUCT($I$4:$I$35,K4:K35)</f>
        <v>92400</v>
      </c>
      <c r="L36" s="72">
        <f t="shared" ref="L36:U36" si="3">SUMPRODUCT($I$4:$I$35,L4:L35)</f>
        <v>33000</v>
      </c>
      <c r="M36" s="72">
        <f t="shared" si="3"/>
        <v>825000</v>
      </c>
      <c r="N36" s="72">
        <f t="shared" si="3"/>
        <v>1687600</v>
      </c>
      <c r="O36" s="95">
        <f>SUMPRODUCT($I$4:$I$35,O4:O35)</f>
        <v>171815.6</v>
      </c>
      <c r="P36" s="96">
        <f t="shared" si="3"/>
        <v>67000</v>
      </c>
      <c r="Q36" s="72">
        <f t="shared" si="3"/>
        <v>660000</v>
      </c>
      <c r="R36" s="72">
        <f t="shared" si="3"/>
        <v>13400</v>
      </c>
      <c r="S36" s="72">
        <f t="shared" si="3"/>
        <v>250800</v>
      </c>
      <c r="T36" s="72">
        <f t="shared" si="3"/>
        <v>42953.9</v>
      </c>
      <c r="U36" s="72">
        <f t="shared" si="3"/>
        <v>150338.65000000002</v>
      </c>
      <c r="V36" s="72">
        <f t="shared" ref="V36:Y36" si="4">SUMPRODUCT($I$4:$I$35,V4:V35)</f>
        <v>21476.95</v>
      </c>
      <c r="W36" s="72">
        <f t="shared" si="4"/>
        <v>66000</v>
      </c>
      <c r="X36" s="72">
        <f t="shared" si="4"/>
        <v>0</v>
      </c>
      <c r="Y36" s="72">
        <f t="shared" si="4"/>
        <v>0</v>
      </c>
    </row>
    <row r="37" spans="1:25" s="6" customFormat="1" x14ac:dyDescent="0.25">
      <c r="D37" s="1"/>
      <c r="E37" s="1"/>
      <c r="F37" s="1"/>
      <c r="G37" s="1"/>
      <c r="H37" s="14"/>
      <c r="I37" s="14"/>
      <c r="J37" s="50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</row>
    <row r="38" spans="1:25" s="6" customFormat="1" x14ac:dyDescent="0.25">
      <c r="D38" s="1"/>
      <c r="E38" s="1"/>
      <c r="F38" s="1"/>
      <c r="G38" s="1"/>
      <c r="H38" s="14"/>
      <c r="I38" s="14"/>
      <c r="J38" s="50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</row>
    <row r="39" spans="1:25" s="6" customFormat="1" x14ac:dyDescent="0.25">
      <c r="D39" s="1"/>
      <c r="F39" s="1"/>
      <c r="G39" s="189" t="str">
        <f>A1</f>
        <v>PROCESSO: PE 1749/2023/UDESC - (SGPE ORIGINAL: 45161/2023)</v>
      </c>
      <c r="H39" s="189"/>
      <c r="I39" s="189"/>
      <c r="J39" s="18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</row>
    <row r="40" spans="1:25" s="6" customFormat="1" x14ac:dyDescent="0.25">
      <c r="D40" s="1"/>
      <c r="F40" s="1"/>
      <c r="G40" s="189" t="str">
        <f>C1</f>
        <v>OBJETO: AQUISIÇÃO DE EQUIPAMENTOS DE INFORMÁTICA PARA A UDESC</v>
      </c>
      <c r="H40" s="189"/>
      <c r="I40" s="189"/>
      <c r="J40" s="18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</row>
    <row r="41" spans="1:25" s="6" customFormat="1" x14ac:dyDescent="0.25">
      <c r="D41" s="1"/>
      <c r="F41" s="1"/>
      <c r="G41" s="189" t="str">
        <f>F1</f>
        <v>VIGÊNCIA DA ATA: 06/03/2024 até 06/03/2025</v>
      </c>
      <c r="H41" s="189"/>
      <c r="I41" s="189"/>
      <c r="J41" s="18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</row>
    <row r="42" spans="1:25" s="6" customFormat="1" ht="14.25" customHeight="1" x14ac:dyDescent="0.25">
      <c r="F42" s="1"/>
      <c r="G42" s="199" t="s">
        <v>17</v>
      </c>
      <c r="H42" s="200"/>
      <c r="I42" s="217">
        <f>J36</f>
        <v>10614338.290000003</v>
      </c>
      <c r="J42" s="217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</row>
    <row r="43" spans="1:25" s="6" customFormat="1" ht="14.25" customHeight="1" x14ac:dyDescent="0.25">
      <c r="F43" s="1"/>
      <c r="G43" s="225" t="s">
        <v>154</v>
      </c>
      <c r="H43" s="226"/>
      <c r="I43" s="224">
        <f>SUM(K36:U36)</f>
        <v>3994308.15</v>
      </c>
      <c r="J43" s="224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</row>
    <row r="44" spans="1:25" s="6" customFormat="1" x14ac:dyDescent="0.25">
      <c r="F44" s="1"/>
      <c r="G44" s="44"/>
      <c r="H44" s="45"/>
      <c r="I44" s="45"/>
      <c r="J44" s="46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</row>
    <row r="45" spans="1:25" s="6" customFormat="1" x14ac:dyDescent="0.25">
      <c r="F45" s="1"/>
      <c r="G45" s="74" t="s">
        <v>155</v>
      </c>
      <c r="H45" s="48"/>
      <c r="I45" s="48"/>
      <c r="J45" s="75">
        <f>I43/I42</f>
        <v>0.37631249738508182</v>
      </c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</row>
    <row r="46" spans="1:25" s="6" customFormat="1" x14ac:dyDescent="0.25">
      <c r="F46" s="1"/>
      <c r="G46" s="187" t="s">
        <v>314</v>
      </c>
      <c r="H46" s="188"/>
      <c r="I46" s="188"/>
      <c r="J46" s="188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</row>
    <row r="47" spans="1:25" s="6" customFormat="1" x14ac:dyDescent="0.25">
      <c r="E47" s="1"/>
      <c r="F47" s="1"/>
      <c r="G47" s="1"/>
      <c r="H47" s="14"/>
      <c r="I47" s="14"/>
      <c r="J47" s="7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</row>
    <row r="48" spans="1:25" s="6" customFormat="1" x14ac:dyDescent="0.25">
      <c r="E48" s="1"/>
      <c r="F48" s="1"/>
      <c r="G48" s="1"/>
      <c r="H48" s="14"/>
      <c r="I48" s="14"/>
      <c r="J48" s="7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</row>
    <row r="49" spans="4:25" s="6" customFormat="1" x14ac:dyDescent="0.25">
      <c r="E49" s="1"/>
      <c r="F49" s="1"/>
      <c r="G49" s="1"/>
      <c r="H49" s="14"/>
      <c r="I49" s="14"/>
      <c r="J49" s="7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</row>
    <row r="50" spans="4:25" s="6" customFormat="1" x14ac:dyDescent="0.25">
      <c r="D50" s="1"/>
      <c r="E50" s="1"/>
      <c r="F50" s="1"/>
      <c r="G50" s="1"/>
      <c r="H50" s="14"/>
      <c r="I50" s="14"/>
      <c r="J50" s="7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</row>
    <row r="51" spans="4:25" s="6" customFormat="1" x14ac:dyDescent="0.25">
      <c r="D51" s="1"/>
      <c r="E51" s="1"/>
      <c r="F51" s="1"/>
      <c r="G51" s="1"/>
      <c r="H51" s="14"/>
      <c r="I51" s="14"/>
      <c r="J51" s="7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</row>
    <row r="52" spans="4:25" s="6" customFormat="1" x14ac:dyDescent="0.25">
      <c r="D52" s="1"/>
      <c r="E52" s="1"/>
      <c r="F52" s="1"/>
      <c r="G52" s="1"/>
      <c r="H52" s="14"/>
      <c r="I52" s="14"/>
      <c r="J52" s="7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</row>
    <row r="53" spans="4:25" s="6" customFormat="1" x14ac:dyDescent="0.25">
      <c r="D53" s="1"/>
      <c r="E53" s="1"/>
      <c r="F53" s="1"/>
      <c r="G53" s="1"/>
      <c r="H53" s="14"/>
      <c r="I53" s="14"/>
      <c r="J53" s="7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</row>
    <row r="54" spans="4:25" s="6" customFormat="1" x14ac:dyDescent="0.25">
      <c r="D54" s="1"/>
      <c r="E54" s="1"/>
      <c r="F54" s="1"/>
      <c r="G54" s="1"/>
      <c r="H54" s="14"/>
      <c r="I54" s="14"/>
      <c r="J54" s="7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</row>
    <row r="55" spans="4:25" s="6" customFormat="1" x14ac:dyDescent="0.25">
      <c r="D55" s="1"/>
      <c r="E55" s="1"/>
      <c r="F55" s="1"/>
      <c r="G55" s="1"/>
      <c r="H55" s="14"/>
      <c r="I55" s="14"/>
      <c r="J55" s="7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</row>
    <row r="56" spans="4:25" s="6" customFormat="1" x14ac:dyDescent="0.25">
      <c r="D56" s="1"/>
      <c r="E56" s="1"/>
      <c r="F56" s="1"/>
      <c r="G56" s="1"/>
      <c r="H56" s="14"/>
      <c r="I56" s="14"/>
      <c r="J56" s="7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</row>
    <row r="57" spans="4:25" s="6" customFormat="1" x14ac:dyDescent="0.25">
      <c r="D57" s="1"/>
      <c r="E57" s="1"/>
      <c r="F57" s="1"/>
      <c r="G57" s="1"/>
      <c r="H57" s="14"/>
      <c r="I57" s="14"/>
      <c r="J57" s="7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</row>
    <row r="58" spans="4:25" s="6" customFormat="1" x14ac:dyDescent="0.25">
      <c r="D58" s="1"/>
      <c r="E58" s="1"/>
      <c r="F58" s="1"/>
      <c r="G58" s="1"/>
      <c r="H58" s="14"/>
      <c r="I58" s="14"/>
      <c r="J58" s="7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</row>
    <row r="59" spans="4:25" s="6" customFormat="1" x14ac:dyDescent="0.25">
      <c r="D59" s="1"/>
      <c r="E59" s="1"/>
      <c r="F59" s="1"/>
      <c r="G59" s="1"/>
      <c r="H59" s="14"/>
      <c r="I59" s="14"/>
      <c r="J59" s="7"/>
    </row>
    <row r="60" spans="4:25" s="6" customFormat="1" x14ac:dyDescent="0.25">
      <c r="D60" s="1"/>
      <c r="E60" s="1"/>
      <c r="F60" s="1"/>
      <c r="G60" s="1"/>
      <c r="H60" s="14"/>
      <c r="I60" s="14"/>
      <c r="J60" s="7"/>
    </row>
    <row r="61" spans="4:25" s="6" customFormat="1" x14ac:dyDescent="0.25">
      <c r="D61" s="1"/>
      <c r="E61" s="1"/>
      <c r="F61" s="1"/>
      <c r="G61" s="1"/>
      <c r="H61" s="14"/>
      <c r="I61" s="14"/>
      <c r="J61" s="7"/>
    </row>
    <row r="62" spans="4:25" s="6" customFormat="1" x14ac:dyDescent="0.25">
      <c r="D62" s="1"/>
      <c r="E62" s="1"/>
      <c r="F62" s="1"/>
      <c r="G62" s="1"/>
      <c r="H62" s="14"/>
      <c r="I62" s="14"/>
      <c r="J62" s="7"/>
    </row>
    <row r="63" spans="4:25" s="6" customFormat="1" x14ac:dyDescent="0.25">
      <c r="D63" s="1"/>
      <c r="E63" s="1"/>
      <c r="F63" s="1"/>
      <c r="G63" s="1"/>
      <c r="H63" s="14"/>
      <c r="I63" s="14"/>
      <c r="J63" s="7"/>
    </row>
    <row r="64" spans="4:25" s="6" customFormat="1" x14ac:dyDescent="0.25">
      <c r="D64" s="1"/>
      <c r="E64" s="1"/>
      <c r="F64" s="1"/>
      <c r="G64" s="1"/>
      <c r="H64" s="14"/>
      <c r="I64" s="14"/>
      <c r="J64" s="7"/>
    </row>
    <row r="65" spans="4:10" s="6" customFormat="1" x14ac:dyDescent="0.25">
      <c r="D65" s="1"/>
      <c r="E65" s="1"/>
      <c r="F65" s="1"/>
      <c r="G65" s="1"/>
      <c r="H65" s="14"/>
      <c r="I65" s="14"/>
      <c r="J65" s="7"/>
    </row>
    <row r="66" spans="4:10" s="6" customFormat="1" x14ac:dyDescent="0.25">
      <c r="D66" s="1"/>
      <c r="E66" s="1"/>
      <c r="F66" s="1"/>
      <c r="G66" s="1"/>
      <c r="H66" s="14"/>
      <c r="I66" s="14"/>
      <c r="J66" s="7"/>
    </row>
    <row r="67" spans="4:10" s="6" customFormat="1" x14ac:dyDescent="0.25">
      <c r="D67" s="1"/>
      <c r="E67" s="1"/>
      <c r="F67" s="1"/>
      <c r="G67" s="1"/>
      <c r="H67" s="14"/>
      <c r="I67" s="14"/>
      <c r="J67" s="7"/>
    </row>
    <row r="68" spans="4:10" s="6" customFormat="1" x14ac:dyDescent="0.25">
      <c r="D68" s="1"/>
      <c r="E68" s="1"/>
      <c r="F68" s="1"/>
      <c r="G68" s="1"/>
      <c r="H68" s="14"/>
      <c r="I68" s="14"/>
      <c r="J68" s="7"/>
    </row>
    <row r="69" spans="4:10" s="6" customFormat="1" x14ac:dyDescent="0.25">
      <c r="D69" s="1"/>
      <c r="E69" s="1"/>
      <c r="F69" s="1"/>
      <c r="G69" s="1"/>
      <c r="H69" s="14"/>
      <c r="I69" s="14"/>
      <c r="J69" s="7"/>
    </row>
    <row r="70" spans="4:10" s="6" customFormat="1" x14ac:dyDescent="0.25">
      <c r="D70" s="1"/>
      <c r="E70" s="1"/>
      <c r="F70" s="1"/>
      <c r="G70" s="1"/>
      <c r="H70" s="14"/>
      <c r="I70" s="14"/>
      <c r="J70" s="7"/>
    </row>
    <row r="71" spans="4:10" s="6" customFormat="1" x14ac:dyDescent="0.25">
      <c r="D71" s="1"/>
      <c r="E71" s="1"/>
      <c r="F71" s="1"/>
      <c r="G71" s="1"/>
      <c r="H71" s="14"/>
      <c r="I71" s="14"/>
      <c r="J71" s="7"/>
    </row>
    <row r="72" spans="4:10" s="6" customFormat="1" x14ac:dyDescent="0.25">
      <c r="D72" s="1"/>
      <c r="E72" s="1"/>
      <c r="F72" s="1"/>
      <c r="G72" s="1"/>
      <c r="H72" s="14"/>
      <c r="I72" s="14"/>
      <c r="J72" s="7"/>
    </row>
    <row r="73" spans="4:10" s="6" customFormat="1" x14ac:dyDescent="0.25">
      <c r="D73" s="1"/>
      <c r="E73" s="1"/>
      <c r="F73" s="1"/>
      <c r="G73" s="1"/>
      <c r="H73" s="14"/>
      <c r="I73" s="14"/>
      <c r="J73" s="7"/>
    </row>
    <row r="74" spans="4:10" s="6" customFormat="1" x14ac:dyDescent="0.25">
      <c r="D74" s="1"/>
      <c r="E74" s="1"/>
      <c r="F74" s="1"/>
      <c r="G74" s="1"/>
      <c r="H74" s="14"/>
      <c r="I74" s="14"/>
      <c r="J74" s="7"/>
    </row>
    <row r="75" spans="4:10" s="6" customFormat="1" x14ac:dyDescent="0.25">
      <c r="D75" s="1"/>
      <c r="E75" s="1"/>
      <c r="F75" s="1"/>
      <c r="G75" s="1"/>
      <c r="H75" s="14"/>
      <c r="I75" s="14"/>
      <c r="J75" s="7"/>
    </row>
    <row r="76" spans="4:10" s="6" customFormat="1" x14ac:dyDescent="0.25">
      <c r="D76" s="1"/>
      <c r="E76" s="1"/>
      <c r="F76" s="1"/>
      <c r="G76" s="1"/>
      <c r="H76" s="14"/>
      <c r="I76" s="14"/>
      <c r="J76" s="7"/>
    </row>
    <row r="77" spans="4:10" s="6" customFormat="1" x14ac:dyDescent="0.25">
      <c r="D77" s="1"/>
      <c r="E77" s="1"/>
      <c r="F77" s="1"/>
      <c r="G77" s="1"/>
      <c r="H77" s="14"/>
      <c r="I77" s="14"/>
      <c r="J77" s="7"/>
    </row>
    <row r="78" spans="4:10" s="6" customFormat="1" x14ac:dyDescent="0.25">
      <c r="D78" s="1"/>
      <c r="E78" s="1"/>
      <c r="F78" s="1"/>
      <c r="G78" s="1"/>
      <c r="H78" s="14"/>
      <c r="I78" s="14"/>
      <c r="J78" s="7"/>
    </row>
    <row r="79" spans="4:10" s="6" customFormat="1" x14ac:dyDescent="0.25">
      <c r="D79" s="1"/>
      <c r="E79" s="1"/>
      <c r="F79" s="1"/>
      <c r="G79" s="1"/>
      <c r="H79" s="14"/>
      <c r="I79" s="14"/>
      <c r="J79" s="7"/>
    </row>
    <row r="80" spans="4:10" s="6" customFormat="1" x14ac:dyDescent="0.25">
      <c r="D80" s="1"/>
      <c r="E80" s="1"/>
      <c r="F80" s="1"/>
      <c r="G80" s="1"/>
      <c r="H80" s="14"/>
      <c r="I80" s="14"/>
      <c r="J80" s="7"/>
    </row>
    <row r="81" spans="4:10" s="6" customFormat="1" x14ac:dyDescent="0.25">
      <c r="D81" s="1"/>
      <c r="E81" s="1"/>
      <c r="F81" s="1"/>
      <c r="G81" s="1"/>
      <c r="H81" s="14"/>
      <c r="I81" s="14"/>
      <c r="J81" s="7"/>
    </row>
    <row r="82" spans="4:10" s="6" customFormat="1" x14ac:dyDescent="0.25">
      <c r="D82" s="1"/>
      <c r="E82" s="1"/>
      <c r="F82" s="1"/>
      <c r="G82" s="1"/>
      <c r="H82" s="14"/>
      <c r="I82" s="14"/>
      <c r="J82" s="7"/>
    </row>
    <row r="83" spans="4:10" s="6" customFormat="1" x14ac:dyDescent="0.25">
      <c r="D83" s="1"/>
      <c r="E83" s="1"/>
      <c r="F83" s="1"/>
      <c r="G83" s="1"/>
      <c r="H83" s="14"/>
      <c r="I83" s="14"/>
      <c r="J83" s="7"/>
    </row>
    <row r="84" spans="4:10" s="6" customFormat="1" x14ac:dyDescent="0.25">
      <c r="D84" s="1"/>
      <c r="E84" s="1"/>
      <c r="F84" s="1"/>
      <c r="G84" s="1"/>
      <c r="H84" s="14"/>
      <c r="I84" s="14"/>
      <c r="J84" s="7"/>
    </row>
    <row r="85" spans="4:10" s="6" customFormat="1" x14ac:dyDescent="0.25">
      <c r="D85" s="1"/>
      <c r="E85" s="1"/>
      <c r="F85" s="1"/>
      <c r="G85" s="1"/>
      <c r="H85" s="14"/>
      <c r="I85" s="14"/>
      <c r="J85" s="7"/>
    </row>
    <row r="86" spans="4:10" s="6" customFormat="1" x14ac:dyDescent="0.25">
      <c r="D86" s="1"/>
      <c r="E86" s="1"/>
      <c r="F86" s="1"/>
      <c r="G86" s="1"/>
      <c r="H86" s="14"/>
      <c r="I86" s="14"/>
      <c r="J86" s="7"/>
    </row>
    <row r="87" spans="4:10" s="6" customFormat="1" x14ac:dyDescent="0.25">
      <c r="D87" s="1"/>
      <c r="E87" s="1"/>
      <c r="F87" s="1"/>
      <c r="G87" s="1"/>
      <c r="H87" s="14"/>
      <c r="I87" s="14"/>
      <c r="J87" s="7"/>
    </row>
    <row r="88" spans="4:10" s="6" customFormat="1" x14ac:dyDescent="0.25">
      <c r="D88" s="1"/>
      <c r="E88" s="1"/>
      <c r="F88" s="1"/>
      <c r="G88" s="1"/>
      <c r="H88" s="14"/>
      <c r="I88" s="14"/>
      <c r="J88" s="7"/>
    </row>
    <row r="89" spans="4:10" s="6" customFormat="1" x14ac:dyDescent="0.25">
      <c r="D89" s="1"/>
      <c r="E89" s="1"/>
      <c r="F89" s="1"/>
      <c r="G89" s="1"/>
      <c r="H89" s="14"/>
      <c r="I89" s="14"/>
      <c r="J89" s="7"/>
    </row>
    <row r="90" spans="4:10" s="6" customFormat="1" x14ac:dyDescent="0.25">
      <c r="D90" s="1"/>
      <c r="E90" s="1"/>
      <c r="F90" s="1"/>
      <c r="G90" s="1"/>
      <c r="H90" s="14"/>
      <c r="I90" s="14"/>
      <c r="J90" s="7"/>
    </row>
    <row r="91" spans="4:10" s="6" customFormat="1" x14ac:dyDescent="0.25">
      <c r="D91" s="1"/>
      <c r="E91" s="1"/>
      <c r="F91" s="1"/>
      <c r="G91" s="1"/>
      <c r="H91" s="14"/>
      <c r="I91" s="14"/>
      <c r="J91" s="7"/>
    </row>
    <row r="92" spans="4:10" s="6" customFormat="1" x14ac:dyDescent="0.25">
      <c r="D92" s="1"/>
      <c r="E92" s="1"/>
      <c r="F92" s="1"/>
      <c r="G92" s="1"/>
      <c r="H92" s="14"/>
      <c r="I92" s="14"/>
      <c r="J92" s="7"/>
    </row>
    <row r="93" spans="4:10" s="6" customFormat="1" x14ac:dyDescent="0.25">
      <c r="D93" s="1"/>
      <c r="E93" s="1"/>
      <c r="F93" s="1"/>
      <c r="G93" s="1"/>
      <c r="H93" s="14"/>
      <c r="I93" s="14"/>
      <c r="J93" s="7"/>
    </row>
    <row r="94" spans="4:10" s="6" customFormat="1" x14ac:dyDescent="0.25">
      <c r="D94" s="1"/>
      <c r="E94" s="1"/>
      <c r="F94" s="1"/>
      <c r="G94" s="1"/>
      <c r="H94" s="14"/>
      <c r="I94" s="14"/>
      <c r="J94" s="7"/>
    </row>
    <row r="95" spans="4:10" s="6" customFormat="1" x14ac:dyDescent="0.25">
      <c r="D95" s="1"/>
      <c r="E95" s="1"/>
      <c r="F95" s="1"/>
      <c r="G95" s="1"/>
      <c r="H95" s="14"/>
      <c r="I95" s="14"/>
      <c r="J95" s="7"/>
    </row>
    <row r="96" spans="4:10" s="6" customFormat="1" x14ac:dyDescent="0.25">
      <c r="D96" s="1"/>
      <c r="E96" s="1"/>
      <c r="F96" s="1"/>
      <c r="G96" s="1"/>
      <c r="H96" s="14"/>
      <c r="I96" s="14"/>
      <c r="J96" s="7"/>
    </row>
    <row r="97" spans="4:10" s="6" customFormat="1" x14ac:dyDescent="0.25">
      <c r="D97" s="1"/>
      <c r="E97" s="1"/>
      <c r="F97" s="1"/>
      <c r="G97" s="1"/>
      <c r="H97" s="14"/>
      <c r="I97" s="14"/>
      <c r="J97" s="7"/>
    </row>
    <row r="98" spans="4:10" s="6" customFormat="1" x14ac:dyDescent="0.25">
      <c r="D98" s="1"/>
      <c r="E98" s="1"/>
      <c r="F98" s="1"/>
      <c r="G98" s="1"/>
      <c r="H98" s="14"/>
      <c r="I98" s="14"/>
      <c r="J98" s="7"/>
    </row>
    <row r="99" spans="4:10" s="6" customFormat="1" x14ac:dyDescent="0.25">
      <c r="D99" s="1"/>
      <c r="E99" s="1"/>
      <c r="F99" s="1"/>
      <c r="G99" s="1"/>
      <c r="H99" s="14"/>
      <c r="I99" s="14"/>
      <c r="J99" s="7"/>
    </row>
    <row r="100" spans="4:10" s="6" customFormat="1" x14ac:dyDescent="0.25">
      <c r="D100" s="1"/>
      <c r="E100" s="1"/>
      <c r="F100" s="1"/>
      <c r="G100" s="1"/>
      <c r="H100" s="14"/>
      <c r="I100" s="14"/>
      <c r="J100" s="7"/>
    </row>
    <row r="101" spans="4:10" s="6" customFormat="1" x14ac:dyDescent="0.25">
      <c r="D101" s="1"/>
      <c r="E101" s="1"/>
      <c r="F101" s="1"/>
      <c r="G101" s="1"/>
      <c r="H101" s="14"/>
      <c r="I101" s="14"/>
      <c r="J101" s="7"/>
    </row>
    <row r="102" spans="4:10" s="6" customFormat="1" x14ac:dyDescent="0.25">
      <c r="D102" s="1"/>
      <c r="E102" s="1"/>
      <c r="F102" s="1"/>
      <c r="G102" s="1"/>
      <c r="H102" s="14"/>
      <c r="I102" s="14"/>
      <c r="J102" s="7"/>
    </row>
    <row r="103" spans="4:10" s="6" customFormat="1" x14ac:dyDescent="0.25">
      <c r="D103" s="1"/>
      <c r="E103" s="1"/>
      <c r="F103" s="1"/>
      <c r="G103" s="1"/>
      <c r="H103" s="14"/>
      <c r="I103" s="14"/>
      <c r="J103" s="7"/>
    </row>
    <row r="104" spans="4:10" s="6" customFormat="1" x14ac:dyDescent="0.25">
      <c r="D104" s="1"/>
      <c r="E104" s="1"/>
      <c r="F104" s="1"/>
      <c r="G104" s="1"/>
      <c r="H104" s="14"/>
      <c r="I104" s="14"/>
      <c r="J104" s="7"/>
    </row>
    <row r="105" spans="4:10" s="6" customFormat="1" x14ac:dyDescent="0.25">
      <c r="D105" s="1"/>
      <c r="E105" s="1"/>
      <c r="F105" s="1"/>
      <c r="G105" s="1"/>
      <c r="H105" s="14"/>
      <c r="I105" s="14"/>
      <c r="J105" s="7"/>
    </row>
    <row r="106" spans="4:10" s="6" customFormat="1" x14ac:dyDescent="0.25">
      <c r="D106" s="1"/>
      <c r="E106" s="1"/>
      <c r="F106" s="1"/>
      <c r="G106" s="1"/>
      <c r="H106" s="14"/>
      <c r="I106" s="14"/>
      <c r="J106" s="7"/>
    </row>
    <row r="107" spans="4:10" s="6" customFormat="1" x14ac:dyDescent="0.25">
      <c r="D107" s="1"/>
      <c r="E107" s="1"/>
      <c r="F107" s="1"/>
      <c r="G107" s="1"/>
      <c r="H107" s="14"/>
      <c r="I107" s="14"/>
      <c r="J107" s="7"/>
    </row>
    <row r="108" spans="4:10" s="6" customFormat="1" x14ac:dyDescent="0.25">
      <c r="D108" s="1"/>
      <c r="E108" s="1"/>
      <c r="F108" s="1"/>
      <c r="G108" s="1"/>
      <c r="H108" s="14"/>
      <c r="I108" s="14"/>
      <c r="J108" s="7"/>
    </row>
    <row r="109" spans="4:10" s="6" customFormat="1" x14ac:dyDescent="0.25">
      <c r="D109" s="1"/>
      <c r="E109" s="1"/>
      <c r="F109" s="1"/>
      <c r="G109" s="1"/>
      <c r="H109" s="14"/>
      <c r="I109" s="14"/>
      <c r="J109" s="7"/>
    </row>
    <row r="110" spans="4:10" s="6" customFormat="1" x14ac:dyDescent="0.25">
      <c r="D110" s="1"/>
      <c r="E110" s="1"/>
      <c r="F110" s="1"/>
      <c r="G110" s="1"/>
      <c r="H110" s="14"/>
      <c r="I110" s="14"/>
      <c r="J110" s="7"/>
    </row>
    <row r="111" spans="4:10" s="6" customFormat="1" x14ac:dyDescent="0.25">
      <c r="D111" s="1"/>
      <c r="E111" s="1"/>
      <c r="F111" s="1"/>
      <c r="G111" s="1"/>
      <c r="H111" s="14"/>
      <c r="I111" s="14"/>
      <c r="J111" s="7"/>
    </row>
    <row r="112" spans="4:10" s="6" customFormat="1" x14ac:dyDescent="0.25">
      <c r="D112" s="1"/>
      <c r="E112" s="1"/>
      <c r="F112" s="1"/>
      <c r="G112" s="1"/>
      <c r="H112" s="14"/>
      <c r="I112" s="14"/>
      <c r="J112" s="7"/>
    </row>
    <row r="113" spans="4:10" s="6" customFormat="1" x14ac:dyDescent="0.25">
      <c r="D113" s="1"/>
      <c r="E113" s="1"/>
      <c r="F113" s="1"/>
      <c r="G113" s="1"/>
      <c r="H113" s="14"/>
      <c r="I113" s="14"/>
      <c r="J113" s="7"/>
    </row>
    <row r="114" spans="4:10" s="6" customFormat="1" x14ac:dyDescent="0.25">
      <c r="D114" s="1"/>
      <c r="E114" s="1"/>
      <c r="F114" s="1"/>
      <c r="G114" s="1"/>
      <c r="H114" s="14"/>
      <c r="I114" s="14"/>
      <c r="J114" s="7"/>
    </row>
    <row r="115" spans="4:10" s="6" customFormat="1" x14ac:dyDescent="0.25">
      <c r="D115" s="1"/>
      <c r="E115" s="1"/>
      <c r="F115" s="1"/>
      <c r="G115" s="1"/>
      <c r="H115" s="14"/>
      <c r="I115" s="14"/>
      <c r="J115" s="7"/>
    </row>
    <row r="116" spans="4:10" s="6" customFormat="1" x14ac:dyDescent="0.25">
      <c r="D116" s="1"/>
      <c r="E116" s="1"/>
      <c r="F116" s="1"/>
      <c r="G116" s="1"/>
      <c r="H116" s="14"/>
      <c r="I116" s="14"/>
      <c r="J116" s="7"/>
    </row>
    <row r="117" spans="4:10" s="6" customFormat="1" x14ac:dyDescent="0.25">
      <c r="D117" s="1"/>
      <c r="E117" s="1"/>
      <c r="F117" s="1"/>
      <c r="G117" s="1"/>
      <c r="H117" s="14"/>
      <c r="I117" s="14"/>
      <c r="J117" s="7"/>
    </row>
    <row r="118" spans="4:10" s="6" customFormat="1" x14ac:dyDescent="0.25">
      <c r="D118" s="1"/>
      <c r="E118" s="1"/>
      <c r="F118" s="1"/>
      <c r="G118" s="1"/>
      <c r="H118" s="14"/>
      <c r="I118" s="14"/>
      <c r="J118" s="7"/>
    </row>
    <row r="119" spans="4:10" s="6" customFormat="1" x14ac:dyDescent="0.25">
      <c r="D119" s="1"/>
      <c r="E119" s="1"/>
      <c r="F119" s="1"/>
      <c r="G119" s="1"/>
      <c r="H119" s="14"/>
      <c r="I119" s="14"/>
      <c r="J119" s="7"/>
    </row>
    <row r="120" spans="4:10" s="6" customFormat="1" x14ac:dyDescent="0.25">
      <c r="D120" s="1"/>
      <c r="E120" s="1"/>
      <c r="F120" s="1"/>
      <c r="G120" s="1"/>
      <c r="H120" s="14"/>
      <c r="I120" s="14"/>
      <c r="J120" s="7"/>
    </row>
    <row r="121" spans="4:10" s="6" customFormat="1" x14ac:dyDescent="0.25">
      <c r="D121" s="1"/>
      <c r="E121" s="1"/>
      <c r="F121" s="1"/>
      <c r="G121" s="1"/>
      <c r="H121" s="14"/>
      <c r="I121" s="14"/>
      <c r="J121" s="7"/>
    </row>
    <row r="122" spans="4:10" s="6" customFormat="1" x14ac:dyDescent="0.25">
      <c r="D122" s="1"/>
      <c r="E122" s="1"/>
      <c r="F122" s="1"/>
      <c r="G122" s="1"/>
      <c r="H122" s="14"/>
      <c r="I122" s="14"/>
      <c r="J122" s="7"/>
    </row>
    <row r="123" spans="4:10" s="6" customFormat="1" x14ac:dyDescent="0.25">
      <c r="D123" s="1"/>
      <c r="E123" s="1"/>
      <c r="F123" s="1"/>
      <c r="G123" s="1"/>
      <c r="H123" s="14"/>
      <c r="I123" s="14"/>
      <c r="J123" s="7"/>
    </row>
    <row r="124" spans="4:10" s="6" customFormat="1" x14ac:dyDescent="0.25">
      <c r="D124" s="1"/>
      <c r="E124" s="1"/>
      <c r="F124" s="1"/>
      <c r="G124" s="1"/>
      <c r="H124" s="14"/>
      <c r="I124" s="14"/>
      <c r="J124" s="7"/>
    </row>
    <row r="125" spans="4:10" s="6" customFormat="1" x14ac:dyDescent="0.25">
      <c r="D125" s="1"/>
      <c r="E125" s="1"/>
      <c r="F125" s="1"/>
      <c r="G125" s="1"/>
      <c r="H125" s="14"/>
      <c r="I125" s="14"/>
      <c r="J125" s="7"/>
    </row>
    <row r="126" spans="4:10" s="6" customFormat="1" x14ac:dyDescent="0.25">
      <c r="D126" s="1"/>
      <c r="E126" s="1"/>
      <c r="F126" s="1"/>
      <c r="G126" s="1"/>
      <c r="H126" s="14"/>
      <c r="I126" s="14"/>
      <c r="J126" s="7"/>
    </row>
    <row r="127" spans="4:10" s="6" customFormat="1" x14ac:dyDescent="0.25">
      <c r="D127" s="1"/>
      <c r="E127" s="1"/>
      <c r="F127" s="1"/>
      <c r="G127" s="1"/>
      <c r="H127" s="14"/>
      <c r="I127" s="14"/>
      <c r="J127" s="7"/>
    </row>
    <row r="128" spans="4:10" s="6" customFormat="1" x14ac:dyDescent="0.25">
      <c r="D128" s="1"/>
      <c r="E128" s="1"/>
      <c r="F128" s="1"/>
      <c r="G128" s="1"/>
      <c r="H128" s="14"/>
      <c r="I128" s="14"/>
      <c r="J128" s="7"/>
    </row>
    <row r="129" spans="4:10" s="6" customFormat="1" x14ac:dyDescent="0.25">
      <c r="D129" s="1"/>
      <c r="E129" s="1"/>
      <c r="F129" s="1"/>
      <c r="G129" s="1"/>
      <c r="H129" s="14"/>
      <c r="I129" s="14"/>
      <c r="J129" s="7"/>
    </row>
    <row r="130" spans="4:10" s="6" customFormat="1" x14ac:dyDescent="0.25">
      <c r="D130" s="1"/>
      <c r="E130" s="1"/>
      <c r="F130" s="1"/>
      <c r="G130" s="1"/>
      <c r="H130" s="14"/>
      <c r="I130" s="14"/>
      <c r="J130" s="7"/>
    </row>
    <row r="131" spans="4:10" s="6" customFormat="1" x14ac:dyDescent="0.25">
      <c r="D131" s="1"/>
      <c r="E131" s="1"/>
      <c r="F131" s="1"/>
      <c r="G131" s="1"/>
      <c r="H131" s="14"/>
      <c r="I131" s="14"/>
      <c r="J131" s="7"/>
    </row>
    <row r="132" spans="4:10" s="6" customFormat="1" x14ac:dyDescent="0.25">
      <c r="D132" s="1"/>
      <c r="E132" s="1"/>
      <c r="F132" s="1"/>
      <c r="G132" s="1"/>
      <c r="H132" s="14"/>
      <c r="I132" s="14"/>
      <c r="J132" s="7"/>
    </row>
  </sheetData>
  <autoFilter ref="A3:Y36" xr:uid="{79D3E160-036F-4941-B0EA-DD449459BB5B}"/>
  <mergeCells count="27">
    <mergeCell ref="G41:J41"/>
    <mergeCell ref="I42:J42"/>
    <mergeCell ref="G46:J46"/>
    <mergeCell ref="A1:B1"/>
    <mergeCell ref="C1:E1"/>
    <mergeCell ref="A2:J2"/>
    <mergeCell ref="G39:J39"/>
    <mergeCell ref="G40:J40"/>
    <mergeCell ref="F1:J1"/>
    <mergeCell ref="I43:J43"/>
    <mergeCell ref="G43:H43"/>
    <mergeCell ref="G42:H42"/>
    <mergeCell ref="O1:O2"/>
    <mergeCell ref="Q1:Q2"/>
    <mergeCell ref="R1:R2"/>
    <mergeCell ref="S1:S2"/>
    <mergeCell ref="K1:K2"/>
    <mergeCell ref="L1:L2"/>
    <mergeCell ref="M1:M2"/>
    <mergeCell ref="N1:N2"/>
    <mergeCell ref="P1:P2"/>
    <mergeCell ref="V1:V2"/>
    <mergeCell ref="W1:W2"/>
    <mergeCell ref="X1:X2"/>
    <mergeCell ref="Y1:Y2"/>
    <mergeCell ref="T1:T2"/>
    <mergeCell ref="U1:U2"/>
  </mergeCells>
  <phoneticPr fontId="18" type="noConversion"/>
  <conditionalFormatting sqref="K37:Y53">
    <cfRule type="cellIs" dxfId="28" priority="229" stopIfTrue="1" operator="greaterThan">
      <formula>0</formula>
    </cfRule>
    <cfRule type="cellIs" dxfId="27" priority="230" stopIfTrue="1" operator="greaterThan">
      <formula>0</formula>
    </cfRule>
    <cfRule type="cellIs" dxfId="26" priority="231" stopIfTrue="1" operator="greaterThan">
      <formula>0</formula>
    </cfRule>
  </conditionalFormatting>
  <conditionalFormatting sqref="K37:Y53">
    <cfRule type="cellIs" dxfId="25" priority="225" operator="greaterThan">
      <formula>0</formula>
    </cfRule>
  </conditionalFormatting>
  <conditionalFormatting sqref="K37">
    <cfRule type="cellIs" dxfId="24" priority="176" operator="greaterThan">
      <formula>#REF!/2</formula>
    </cfRule>
  </conditionalFormatting>
  <conditionalFormatting sqref="K38 M37:P38 M47:P50 K39:P46 M52:U53 Q37:U50">
    <cfRule type="cellIs" dxfId="23" priority="175" operator="greaterThan">
      <formula>#REF!/2</formula>
    </cfRule>
  </conditionalFormatting>
  <conditionalFormatting sqref="K47">
    <cfRule type="cellIs" dxfId="22" priority="166" operator="greaterThan">
      <formula>#REF!/2</formula>
    </cfRule>
  </conditionalFormatting>
  <conditionalFormatting sqref="K48">
    <cfRule type="cellIs" dxfId="21" priority="165" operator="greaterThan">
      <formula>#REF!/2</formula>
    </cfRule>
  </conditionalFormatting>
  <conditionalFormatting sqref="K49">
    <cfRule type="cellIs" dxfId="20" priority="164" operator="greaterThan">
      <formula>#REF!/2</formula>
    </cfRule>
  </conditionalFormatting>
  <conditionalFormatting sqref="K50">
    <cfRule type="cellIs" dxfId="19" priority="163" operator="greaterThan">
      <formula>#REF!/2</formula>
    </cfRule>
  </conditionalFormatting>
  <conditionalFormatting sqref="K51 M51:Y51">
    <cfRule type="cellIs" dxfId="18" priority="161" operator="greaterThan">
      <formula>#REF!/2</formula>
    </cfRule>
    <cfRule type="cellIs" dxfId="17" priority="162" operator="greaterThan">
      <formula>#REF!/2</formula>
    </cfRule>
  </conditionalFormatting>
  <conditionalFormatting sqref="K52">
    <cfRule type="cellIs" dxfId="16" priority="160" operator="greaterThan">
      <formula>#REF!/2</formula>
    </cfRule>
  </conditionalFormatting>
  <conditionalFormatting sqref="K53">
    <cfRule type="cellIs" dxfId="15" priority="159" operator="greaterThan">
      <formula>#REF!/2</formula>
    </cfRule>
  </conditionalFormatting>
  <conditionalFormatting sqref="L37">
    <cfRule type="cellIs" dxfId="14" priority="50" operator="greaterThan">
      <formula>#REF!/2</formula>
    </cfRule>
  </conditionalFormatting>
  <conditionalFormatting sqref="L38">
    <cfRule type="cellIs" dxfId="13" priority="49" operator="greaterThan">
      <formula>#REF!/2</formula>
    </cfRule>
  </conditionalFormatting>
  <conditionalFormatting sqref="L47">
    <cfRule type="cellIs" dxfId="12" priority="40" operator="greaterThan">
      <formula>#REF!/2</formula>
    </cfRule>
  </conditionalFormatting>
  <conditionalFormatting sqref="L48">
    <cfRule type="cellIs" dxfId="11" priority="39" operator="greaterThan">
      <formula>#REF!/2</formula>
    </cfRule>
  </conditionalFormatting>
  <conditionalFormatting sqref="L49">
    <cfRule type="cellIs" dxfId="10" priority="38" operator="greaterThan">
      <formula>#REF!/2</formula>
    </cfRule>
  </conditionalFormatting>
  <conditionalFormatting sqref="L50">
    <cfRule type="cellIs" dxfId="9" priority="37" operator="greaterThan">
      <formula>#REF!/2</formula>
    </cfRule>
  </conditionalFormatting>
  <conditionalFormatting sqref="L51">
    <cfRule type="cellIs" dxfId="8" priority="35" operator="greaterThan">
      <formula>#REF!/2</formula>
    </cfRule>
    <cfRule type="cellIs" dxfId="7" priority="36" operator="greaterThan">
      <formula>#REF!/2</formula>
    </cfRule>
  </conditionalFormatting>
  <conditionalFormatting sqref="L52">
    <cfRule type="cellIs" dxfId="6" priority="34" operator="greaterThan">
      <formula>#REF!/2</formula>
    </cfRule>
  </conditionalFormatting>
  <conditionalFormatting sqref="L53">
    <cfRule type="cellIs" dxfId="5" priority="33" operator="greaterThan">
      <formula>#REF!/2</formula>
    </cfRule>
  </conditionalFormatting>
  <conditionalFormatting sqref="K4:Y35">
    <cfRule type="cellIs" dxfId="4" priority="19" operator="greaterThan">
      <formula>0</formula>
    </cfRule>
  </conditionalFormatting>
  <conditionalFormatting sqref="M7:Y7">
    <cfRule type="cellIs" dxfId="3" priority="15" operator="greaterThan">
      <formula>125.5</formula>
    </cfRule>
  </conditionalFormatting>
  <conditionalFormatting sqref="K5:Y5">
    <cfRule type="cellIs" dxfId="2" priority="13" operator="greaterThan">
      <formula>428</formula>
    </cfRule>
  </conditionalFormatting>
  <conditionalFormatting sqref="H4:H35">
    <cfRule type="cellIs" dxfId="1" priority="11" operator="lessThan">
      <formula>0</formula>
    </cfRule>
  </conditionalFormatting>
  <conditionalFormatting sqref="V52:Y53 V37:Y50">
    <cfRule type="cellIs" dxfId="0" priority="6" operator="greaterThan">
      <formula>#REF!/2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ED153-77D1-4EBC-A42B-F8FDABED1D8B}">
  <sheetPr>
    <tabColor rgb="FFFFFF00"/>
  </sheetPr>
  <dimension ref="A1:Z40"/>
  <sheetViews>
    <sheetView topLeftCell="A25" zoomScale="90" zoomScaleNormal="90" workbookViewId="0">
      <selection activeCell="D45" sqref="D45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24.42578125" style="13" customWidth="1"/>
    <col min="4" max="4" width="25" style="13" customWidth="1"/>
    <col min="5" max="5" width="12.28515625" style="1" customWidth="1"/>
    <col min="6" max="7" width="14.85546875" style="1" customWidth="1"/>
    <col min="8" max="8" width="15.7109375" style="18" bestFit="1" customWidth="1"/>
    <col min="9" max="9" width="13.28515625" style="5" customWidth="1"/>
    <col min="10" max="10" width="13.28515625" style="14" customWidth="1"/>
    <col min="11" max="11" width="12.5703125" style="4" customWidth="1"/>
    <col min="12" max="26" width="13.7109375" style="2" customWidth="1"/>
    <col min="27" max="16384" width="9.7109375" style="2"/>
  </cols>
  <sheetData>
    <row r="1" spans="1:26" ht="26.1" customHeight="1" x14ac:dyDescent="0.25">
      <c r="A1" s="181" t="s">
        <v>25</v>
      </c>
      <c r="B1" s="182"/>
      <c r="C1" s="183" t="s">
        <v>130</v>
      </c>
      <c r="D1" s="184"/>
      <c r="E1" s="184"/>
      <c r="F1" s="184"/>
      <c r="G1" s="184"/>
      <c r="H1" s="185"/>
      <c r="I1" s="178" t="s">
        <v>26</v>
      </c>
      <c r="J1" s="179"/>
      <c r="K1" s="180"/>
      <c r="L1" s="174" t="s">
        <v>220</v>
      </c>
      <c r="M1" s="174" t="s">
        <v>221</v>
      </c>
      <c r="N1" s="172" t="s">
        <v>28</v>
      </c>
      <c r="O1" s="172" t="s">
        <v>28</v>
      </c>
      <c r="P1" s="172" t="s">
        <v>28</v>
      </c>
      <c r="Q1" s="172" t="s">
        <v>28</v>
      </c>
      <c r="R1" s="172" t="s">
        <v>28</v>
      </c>
      <c r="S1" s="172" t="s">
        <v>28</v>
      </c>
      <c r="T1" s="172" t="s">
        <v>28</v>
      </c>
      <c r="U1" s="172" t="s">
        <v>28</v>
      </c>
      <c r="V1" s="172" t="s">
        <v>28</v>
      </c>
      <c r="W1" s="172" t="s">
        <v>28</v>
      </c>
      <c r="X1" s="172" t="s">
        <v>28</v>
      </c>
      <c r="Y1" s="172" t="s">
        <v>28</v>
      </c>
      <c r="Z1" s="172" t="s">
        <v>28</v>
      </c>
    </row>
    <row r="2" spans="1:26" ht="23.1" customHeight="1" x14ac:dyDescent="0.25">
      <c r="A2" s="173" t="s">
        <v>132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4"/>
      <c r="M2" s="174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</row>
    <row r="3" spans="1:26" s="3" customFormat="1" ht="30" x14ac:dyDescent="0.2">
      <c r="A3" s="15" t="s">
        <v>3</v>
      </c>
      <c r="B3" s="15" t="s">
        <v>15</v>
      </c>
      <c r="C3" s="15" t="s">
        <v>12</v>
      </c>
      <c r="D3" s="15" t="s">
        <v>27</v>
      </c>
      <c r="E3" s="16" t="s">
        <v>13</v>
      </c>
      <c r="F3" s="16" t="s">
        <v>14</v>
      </c>
      <c r="G3" s="16" t="s">
        <v>19</v>
      </c>
      <c r="H3" s="17" t="s">
        <v>16</v>
      </c>
      <c r="I3" s="11" t="s">
        <v>4</v>
      </c>
      <c r="J3" s="12" t="s">
        <v>0</v>
      </c>
      <c r="K3" s="10" t="s">
        <v>2</v>
      </c>
      <c r="L3" s="76">
        <v>45460</v>
      </c>
      <c r="M3" s="76">
        <v>45462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</row>
    <row r="4" spans="1:26" ht="45" x14ac:dyDescent="0.25">
      <c r="A4" s="34">
        <v>1</v>
      </c>
      <c r="B4" s="29" t="s">
        <v>29</v>
      </c>
      <c r="C4" s="29" t="s">
        <v>30</v>
      </c>
      <c r="D4" s="29" t="s">
        <v>31</v>
      </c>
      <c r="E4" s="29" t="s">
        <v>18</v>
      </c>
      <c r="F4" s="29" t="s">
        <v>32</v>
      </c>
      <c r="G4" s="30" t="s">
        <v>20</v>
      </c>
      <c r="H4" s="27">
        <v>4703</v>
      </c>
      <c r="I4" s="40">
        <v>0</v>
      </c>
      <c r="J4" s="39">
        <f>I4-(SUM(L4:Z4))</f>
        <v>0</v>
      </c>
      <c r="K4" s="38" t="str">
        <f t="shared" ref="K4:K39" si="0">IF(J4&lt;0,"ATENÇÃO","OK")</f>
        <v>OK</v>
      </c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26" ht="45" x14ac:dyDescent="0.25">
      <c r="A5" s="35">
        <v>2</v>
      </c>
      <c r="B5" s="31" t="s">
        <v>29</v>
      </c>
      <c r="C5" s="31" t="s">
        <v>33</v>
      </c>
      <c r="D5" s="31" t="s">
        <v>34</v>
      </c>
      <c r="E5" s="31" t="s">
        <v>18</v>
      </c>
      <c r="F5" s="31" t="s">
        <v>35</v>
      </c>
      <c r="G5" s="32" t="s">
        <v>20</v>
      </c>
      <c r="H5" s="28">
        <v>6458</v>
      </c>
      <c r="I5" s="40">
        <v>60</v>
      </c>
      <c r="J5" s="39">
        <f t="shared" ref="J5:J39" si="1">I5-(SUM(L5:Z5))</f>
        <v>60</v>
      </c>
      <c r="K5" s="38" t="str">
        <f t="shared" si="0"/>
        <v>OK</v>
      </c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</row>
    <row r="6" spans="1:26" ht="30" x14ac:dyDescent="0.25">
      <c r="A6" s="36">
        <v>3</v>
      </c>
      <c r="B6" s="29" t="s">
        <v>36</v>
      </c>
      <c r="C6" s="37" t="s">
        <v>37</v>
      </c>
      <c r="D6" s="37" t="s">
        <v>38</v>
      </c>
      <c r="E6" s="29" t="s">
        <v>18</v>
      </c>
      <c r="F6" s="29" t="s">
        <v>39</v>
      </c>
      <c r="G6" s="30" t="s">
        <v>20</v>
      </c>
      <c r="H6" s="27">
        <v>4295.3900000000003</v>
      </c>
      <c r="I6" s="40">
        <v>0</v>
      </c>
      <c r="J6" s="39">
        <f t="shared" si="1"/>
        <v>0</v>
      </c>
      <c r="K6" s="38" t="str">
        <f t="shared" si="0"/>
        <v>OK</v>
      </c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</row>
    <row r="7" spans="1:26" ht="30" x14ac:dyDescent="0.25">
      <c r="A7" s="35">
        <v>4</v>
      </c>
      <c r="B7" s="31" t="s">
        <v>40</v>
      </c>
      <c r="C7" s="31" t="s">
        <v>41</v>
      </c>
      <c r="D7" s="31" t="s">
        <v>42</v>
      </c>
      <c r="E7" s="31" t="s">
        <v>18</v>
      </c>
      <c r="F7" s="31" t="s">
        <v>43</v>
      </c>
      <c r="G7" s="32" t="s">
        <v>20</v>
      </c>
      <c r="H7" s="28">
        <v>6600</v>
      </c>
      <c r="I7" s="40">
        <v>10</v>
      </c>
      <c r="J7" s="39">
        <f t="shared" si="1"/>
        <v>1</v>
      </c>
      <c r="K7" s="38" t="str">
        <f t="shared" si="0"/>
        <v>OK</v>
      </c>
      <c r="L7" s="42">
        <v>9</v>
      </c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spans="1:26" x14ac:dyDescent="0.25">
      <c r="A8" s="41">
        <v>5</v>
      </c>
      <c r="B8" s="175" t="s">
        <v>131</v>
      </c>
      <c r="C8" s="176"/>
      <c r="D8" s="176"/>
      <c r="E8" s="176"/>
      <c r="F8" s="176"/>
      <c r="G8" s="176"/>
      <c r="H8" s="177"/>
      <c r="I8" s="40">
        <v>0</v>
      </c>
      <c r="J8" s="39">
        <f t="shared" si="1"/>
        <v>0</v>
      </c>
      <c r="K8" s="38" t="str">
        <f t="shared" si="0"/>
        <v>OK</v>
      </c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pans="1:26" ht="30" x14ac:dyDescent="0.25">
      <c r="A9" s="36">
        <v>6</v>
      </c>
      <c r="B9" s="29" t="s">
        <v>44</v>
      </c>
      <c r="C9" s="37" t="s">
        <v>45</v>
      </c>
      <c r="D9" s="37" t="s">
        <v>46</v>
      </c>
      <c r="E9" s="29" t="s">
        <v>47</v>
      </c>
      <c r="F9" s="29" t="s">
        <v>48</v>
      </c>
      <c r="G9" s="30" t="s">
        <v>20</v>
      </c>
      <c r="H9" s="27">
        <v>670</v>
      </c>
      <c r="I9" s="40">
        <v>15</v>
      </c>
      <c r="J9" s="39">
        <f t="shared" si="1"/>
        <v>0</v>
      </c>
      <c r="K9" s="38" t="str">
        <f t="shared" si="0"/>
        <v>OK</v>
      </c>
      <c r="L9" s="42"/>
      <c r="M9" s="42">
        <v>15</v>
      </c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1:26" ht="45" x14ac:dyDescent="0.25">
      <c r="A10" s="35">
        <v>7</v>
      </c>
      <c r="B10" s="31" t="s">
        <v>49</v>
      </c>
      <c r="C10" s="31" t="s">
        <v>50</v>
      </c>
      <c r="D10" s="31" t="s">
        <v>51</v>
      </c>
      <c r="E10" s="31" t="s">
        <v>52</v>
      </c>
      <c r="F10" s="31" t="s">
        <v>53</v>
      </c>
      <c r="G10" s="32" t="s">
        <v>20</v>
      </c>
      <c r="H10" s="28">
        <v>1100</v>
      </c>
      <c r="I10" s="40">
        <v>0</v>
      </c>
      <c r="J10" s="39">
        <f t="shared" si="1"/>
        <v>0</v>
      </c>
      <c r="K10" s="38" t="str">
        <f t="shared" si="0"/>
        <v>OK</v>
      </c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1:26" ht="45" x14ac:dyDescent="0.25">
      <c r="A11" s="36">
        <v>8</v>
      </c>
      <c r="B11" s="29" t="s">
        <v>40</v>
      </c>
      <c r="C11" s="37" t="s">
        <v>54</v>
      </c>
      <c r="D11" s="37" t="s">
        <v>55</v>
      </c>
      <c r="E11" s="29" t="s">
        <v>56</v>
      </c>
      <c r="F11" s="29" t="s">
        <v>57</v>
      </c>
      <c r="G11" s="30" t="s">
        <v>20</v>
      </c>
      <c r="H11" s="27">
        <v>1200</v>
      </c>
      <c r="I11" s="40">
        <v>0</v>
      </c>
      <c r="J11" s="39">
        <f t="shared" si="1"/>
        <v>0</v>
      </c>
      <c r="K11" s="38" t="str">
        <f t="shared" si="0"/>
        <v>OK</v>
      </c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26" x14ac:dyDescent="0.25">
      <c r="A12" s="41">
        <v>9</v>
      </c>
      <c r="B12" s="175" t="s">
        <v>131</v>
      </c>
      <c r="C12" s="176"/>
      <c r="D12" s="176"/>
      <c r="E12" s="176"/>
      <c r="F12" s="176"/>
      <c r="G12" s="176"/>
      <c r="H12" s="177"/>
      <c r="I12" s="40">
        <v>0</v>
      </c>
      <c r="J12" s="39">
        <f t="shared" si="1"/>
        <v>0</v>
      </c>
      <c r="K12" s="38" t="str">
        <f t="shared" si="0"/>
        <v>OK</v>
      </c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60" x14ac:dyDescent="0.25">
      <c r="A13" s="35">
        <v>10</v>
      </c>
      <c r="B13" s="31" t="s">
        <v>58</v>
      </c>
      <c r="C13" s="31" t="s">
        <v>59</v>
      </c>
      <c r="D13" s="31" t="s">
        <v>60</v>
      </c>
      <c r="E13" s="31" t="s">
        <v>61</v>
      </c>
      <c r="F13" s="31" t="s">
        <v>62</v>
      </c>
      <c r="G13" s="32" t="s">
        <v>21</v>
      </c>
      <c r="H13" s="28">
        <v>4600</v>
      </c>
      <c r="I13" s="40">
        <v>0</v>
      </c>
      <c r="J13" s="39">
        <f t="shared" si="1"/>
        <v>0</v>
      </c>
      <c r="K13" s="38" t="str">
        <f t="shared" si="0"/>
        <v>OK</v>
      </c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30" x14ac:dyDescent="0.25">
      <c r="A14" s="36">
        <v>11</v>
      </c>
      <c r="B14" s="29" t="s">
        <v>63</v>
      </c>
      <c r="C14" s="37" t="s">
        <v>64</v>
      </c>
      <c r="D14" s="37" t="s">
        <v>65</v>
      </c>
      <c r="E14" s="29" t="s">
        <v>52</v>
      </c>
      <c r="F14" s="29" t="s">
        <v>53</v>
      </c>
      <c r="G14" s="30" t="s">
        <v>20</v>
      </c>
      <c r="H14" s="27">
        <v>2200</v>
      </c>
      <c r="I14" s="40">
        <v>0</v>
      </c>
      <c r="J14" s="39">
        <f t="shared" si="1"/>
        <v>0</v>
      </c>
      <c r="K14" s="38" t="str">
        <f t="shared" si="0"/>
        <v>OK</v>
      </c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6" ht="60" x14ac:dyDescent="0.25">
      <c r="A15" s="35">
        <v>12</v>
      </c>
      <c r="B15" s="31" t="s">
        <v>66</v>
      </c>
      <c r="C15" s="31" t="s">
        <v>67</v>
      </c>
      <c r="D15" s="31" t="s">
        <v>68</v>
      </c>
      <c r="E15" s="31" t="s">
        <v>24</v>
      </c>
      <c r="F15" s="31" t="s">
        <v>69</v>
      </c>
      <c r="G15" s="32" t="s">
        <v>20</v>
      </c>
      <c r="H15" s="28">
        <v>39000</v>
      </c>
      <c r="I15" s="40">
        <v>0</v>
      </c>
      <c r="J15" s="39">
        <f t="shared" si="1"/>
        <v>0</v>
      </c>
      <c r="K15" s="38" t="str">
        <f t="shared" si="0"/>
        <v>OK</v>
      </c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ht="60" x14ac:dyDescent="0.25">
      <c r="A16" s="36">
        <v>13</v>
      </c>
      <c r="B16" s="29" t="s">
        <v>66</v>
      </c>
      <c r="C16" s="37" t="s">
        <v>70</v>
      </c>
      <c r="D16" s="37" t="s">
        <v>71</v>
      </c>
      <c r="E16" s="29" t="s">
        <v>24</v>
      </c>
      <c r="F16" s="29" t="s">
        <v>69</v>
      </c>
      <c r="G16" s="30" t="s">
        <v>20</v>
      </c>
      <c r="H16" s="27">
        <v>48000</v>
      </c>
      <c r="I16" s="40">
        <v>0</v>
      </c>
      <c r="J16" s="39">
        <f t="shared" si="1"/>
        <v>0</v>
      </c>
      <c r="K16" s="38" t="str">
        <f t="shared" si="0"/>
        <v>OK</v>
      </c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spans="1:26" ht="45" x14ac:dyDescent="0.25">
      <c r="A17" s="35">
        <v>14</v>
      </c>
      <c r="B17" s="31" t="s">
        <v>72</v>
      </c>
      <c r="C17" s="31" t="s">
        <v>73</v>
      </c>
      <c r="D17" s="31" t="s">
        <v>74</v>
      </c>
      <c r="E17" s="31" t="s">
        <v>61</v>
      </c>
      <c r="F17" s="31" t="s">
        <v>62</v>
      </c>
      <c r="G17" s="32" t="s">
        <v>21</v>
      </c>
      <c r="H17" s="28">
        <v>3069</v>
      </c>
      <c r="I17" s="40">
        <v>0</v>
      </c>
      <c r="J17" s="39">
        <f t="shared" si="1"/>
        <v>0</v>
      </c>
      <c r="K17" s="38" t="str">
        <f t="shared" si="0"/>
        <v>OK</v>
      </c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ht="30" x14ac:dyDescent="0.25">
      <c r="A18" s="36">
        <v>15</v>
      </c>
      <c r="B18" s="29" t="s">
        <v>75</v>
      </c>
      <c r="C18" s="37" t="s">
        <v>76</v>
      </c>
      <c r="D18" s="37" t="s">
        <v>77</v>
      </c>
      <c r="E18" s="29" t="s">
        <v>18</v>
      </c>
      <c r="F18" s="29" t="s">
        <v>22</v>
      </c>
      <c r="G18" s="30" t="s">
        <v>20</v>
      </c>
      <c r="H18" s="27">
        <v>16500</v>
      </c>
      <c r="I18" s="40">
        <v>0</v>
      </c>
      <c r="J18" s="39">
        <f t="shared" si="1"/>
        <v>0</v>
      </c>
      <c r="K18" s="38" t="str">
        <f t="shared" si="0"/>
        <v>OK</v>
      </c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spans="1:26" ht="45" x14ac:dyDescent="0.25">
      <c r="A19" s="35">
        <v>16</v>
      </c>
      <c r="B19" s="31" t="s">
        <v>72</v>
      </c>
      <c r="C19" s="31" t="s">
        <v>78</v>
      </c>
      <c r="D19" s="31" t="s">
        <v>79</v>
      </c>
      <c r="E19" s="31" t="s">
        <v>18</v>
      </c>
      <c r="F19" s="31" t="s">
        <v>22</v>
      </c>
      <c r="G19" s="32" t="s">
        <v>20</v>
      </c>
      <c r="H19" s="28">
        <v>18503.099999999999</v>
      </c>
      <c r="I19" s="40">
        <v>0</v>
      </c>
      <c r="J19" s="39">
        <f t="shared" si="1"/>
        <v>0</v>
      </c>
      <c r="K19" s="38" t="str">
        <f t="shared" si="0"/>
        <v>OK</v>
      </c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spans="1:26" ht="45" x14ac:dyDescent="0.25">
      <c r="A20" s="36">
        <v>17</v>
      </c>
      <c r="B20" s="29" t="s">
        <v>80</v>
      </c>
      <c r="C20" s="37" t="s">
        <v>81</v>
      </c>
      <c r="D20" s="37" t="s">
        <v>82</v>
      </c>
      <c r="E20" s="29" t="s">
        <v>18</v>
      </c>
      <c r="F20" s="29" t="s">
        <v>22</v>
      </c>
      <c r="G20" s="30" t="s">
        <v>20</v>
      </c>
      <c r="H20" s="27">
        <v>35550</v>
      </c>
      <c r="I20" s="40">
        <v>0</v>
      </c>
      <c r="J20" s="39">
        <f t="shared" si="1"/>
        <v>0</v>
      </c>
      <c r="K20" s="38" t="str">
        <f t="shared" si="0"/>
        <v>OK</v>
      </c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spans="1:26" ht="60" x14ac:dyDescent="0.25">
      <c r="A21" s="35">
        <v>18</v>
      </c>
      <c r="B21" s="31" t="s">
        <v>58</v>
      </c>
      <c r="C21" s="31" t="s">
        <v>83</v>
      </c>
      <c r="D21" s="31" t="s">
        <v>84</v>
      </c>
      <c r="E21" s="31" t="s">
        <v>61</v>
      </c>
      <c r="F21" s="31" t="s">
        <v>85</v>
      </c>
      <c r="G21" s="32" t="s">
        <v>20</v>
      </c>
      <c r="H21" s="28">
        <v>5590</v>
      </c>
      <c r="I21" s="40">
        <v>0</v>
      </c>
      <c r="J21" s="39">
        <f t="shared" si="1"/>
        <v>0</v>
      </c>
      <c r="K21" s="38" t="str">
        <f t="shared" si="0"/>
        <v>OK</v>
      </c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spans="1:26" ht="60" x14ac:dyDescent="0.25">
      <c r="A22" s="36">
        <v>19</v>
      </c>
      <c r="B22" s="29" t="s">
        <v>58</v>
      </c>
      <c r="C22" s="37" t="s">
        <v>86</v>
      </c>
      <c r="D22" s="37" t="s">
        <v>87</v>
      </c>
      <c r="E22" s="29" t="s">
        <v>24</v>
      </c>
      <c r="F22" s="29" t="s">
        <v>88</v>
      </c>
      <c r="G22" s="30" t="s">
        <v>20</v>
      </c>
      <c r="H22" s="27">
        <v>18980</v>
      </c>
      <c r="I22" s="40">
        <v>0</v>
      </c>
      <c r="J22" s="39">
        <f t="shared" si="1"/>
        <v>0</v>
      </c>
      <c r="K22" s="38" t="str">
        <f t="shared" si="0"/>
        <v>OK</v>
      </c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spans="1:26" ht="45" x14ac:dyDescent="0.25">
      <c r="A23" s="35">
        <v>20</v>
      </c>
      <c r="B23" s="31" t="s">
        <v>72</v>
      </c>
      <c r="C23" s="31" t="s">
        <v>89</v>
      </c>
      <c r="D23" s="31" t="s">
        <v>90</v>
      </c>
      <c r="E23" s="31" t="s">
        <v>24</v>
      </c>
      <c r="F23" s="31" t="s">
        <v>91</v>
      </c>
      <c r="G23" s="32" t="s">
        <v>20</v>
      </c>
      <c r="H23" s="28">
        <v>7959</v>
      </c>
      <c r="I23" s="40">
        <v>0</v>
      </c>
      <c r="J23" s="39">
        <f t="shared" si="1"/>
        <v>0</v>
      </c>
      <c r="K23" s="38" t="str">
        <f t="shared" si="0"/>
        <v>OK</v>
      </c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spans="1:26" ht="45" x14ac:dyDescent="0.25">
      <c r="A24" s="36">
        <v>21</v>
      </c>
      <c r="B24" s="29" t="s">
        <v>72</v>
      </c>
      <c r="C24" s="37" t="s">
        <v>92</v>
      </c>
      <c r="D24" s="37" t="s">
        <v>93</v>
      </c>
      <c r="E24" s="29" t="s">
        <v>18</v>
      </c>
      <c r="F24" s="29" t="s">
        <v>23</v>
      </c>
      <c r="G24" s="30" t="s">
        <v>20</v>
      </c>
      <c r="H24" s="27">
        <v>10499.99</v>
      </c>
      <c r="I24" s="40">
        <v>0</v>
      </c>
      <c r="J24" s="39">
        <f t="shared" si="1"/>
        <v>0</v>
      </c>
      <c r="K24" s="38" t="str">
        <f t="shared" si="0"/>
        <v>OK</v>
      </c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spans="1:26" ht="45" x14ac:dyDescent="0.25">
      <c r="A25" s="35">
        <v>22</v>
      </c>
      <c r="B25" s="31" t="s">
        <v>72</v>
      </c>
      <c r="C25" s="31" t="s">
        <v>94</v>
      </c>
      <c r="D25" s="31" t="s">
        <v>95</v>
      </c>
      <c r="E25" s="31" t="s">
        <v>61</v>
      </c>
      <c r="F25" s="31" t="s">
        <v>62</v>
      </c>
      <c r="G25" s="32" t="s">
        <v>21</v>
      </c>
      <c r="H25" s="28">
        <v>289.08</v>
      </c>
      <c r="I25" s="40">
        <v>0</v>
      </c>
      <c r="J25" s="39">
        <f t="shared" si="1"/>
        <v>0</v>
      </c>
      <c r="K25" s="38" t="str">
        <f t="shared" si="0"/>
        <v>OK</v>
      </c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 spans="1:26" ht="30" x14ac:dyDescent="0.25">
      <c r="A26" s="36">
        <v>23</v>
      </c>
      <c r="B26" s="29" t="s">
        <v>75</v>
      </c>
      <c r="C26" s="37" t="s">
        <v>96</v>
      </c>
      <c r="D26" s="37" t="s">
        <v>97</v>
      </c>
      <c r="E26" s="29" t="s">
        <v>61</v>
      </c>
      <c r="F26" s="29" t="s">
        <v>98</v>
      </c>
      <c r="G26" s="30" t="s">
        <v>20</v>
      </c>
      <c r="H26" s="27">
        <v>3940</v>
      </c>
      <c r="I26" s="40">
        <v>0</v>
      </c>
      <c r="J26" s="39">
        <f t="shared" si="1"/>
        <v>0</v>
      </c>
      <c r="K26" s="38" t="str">
        <f t="shared" si="0"/>
        <v>OK</v>
      </c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1:26" ht="45" x14ac:dyDescent="0.25">
      <c r="A27" s="35">
        <v>24</v>
      </c>
      <c r="B27" s="31" t="s">
        <v>99</v>
      </c>
      <c r="C27" s="31" t="s">
        <v>100</v>
      </c>
      <c r="D27" s="31" t="s">
        <v>101</v>
      </c>
      <c r="E27" s="31" t="s">
        <v>24</v>
      </c>
      <c r="F27" s="31" t="s">
        <v>69</v>
      </c>
      <c r="G27" s="32" t="s">
        <v>20</v>
      </c>
      <c r="H27" s="28">
        <v>2900</v>
      </c>
      <c r="I27" s="40">
        <v>0</v>
      </c>
      <c r="J27" s="39">
        <f t="shared" si="1"/>
        <v>0</v>
      </c>
      <c r="K27" s="38" t="str">
        <f t="shared" si="0"/>
        <v>OK</v>
      </c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6" ht="45" x14ac:dyDescent="0.25">
      <c r="A28" s="36">
        <v>25</v>
      </c>
      <c r="B28" s="29" t="s">
        <v>72</v>
      </c>
      <c r="C28" s="37" t="s">
        <v>102</v>
      </c>
      <c r="D28" s="37" t="s">
        <v>103</v>
      </c>
      <c r="E28" s="29" t="s">
        <v>24</v>
      </c>
      <c r="F28" s="29" t="s">
        <v>69</v>
      </c>
      <c r="G28" s="30" t="s">
        <v>20</v>
      </c>
      <c r="H28" s="27">
        <v>3168</v>
      </c>
      <c r="I28" s="40">
        <v>0</v>
      </c>
      <c r="J28" s="39">
        <f t="shared" si="1"/>
        <v>0</v>
      </c>
      <c r="K28" s="38" t="str">
        <f t="shared" si="0"/>
        <v>OK</v>
      </c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6" ht="45" x14ac:dyDescent="0.25">
      <c r="A29" s="35">
        <v>26</v>
      </c>
      <c r="B29" s="31" t="s">
        <v>72</v>
      </c>
      <c r="C29" s="31" t="s">
        <v>104</v>
      </c>
      <c r="D29" s="31" t="s">
        <v>105</v>
      </c>
      <c r="E29" s="31" t="s">
        <v>18</v>
      </c>
      <c r="F29" s="31" t="s">
        <v>23</v>
      </c>
      <c r="G29" s="32" t="s">
        <v>20</v>
      </c>
      <c r="H29" s="28">
        <v>15633.99</v>
      </c>
      <c r="I29" s="40">
        <v>0</v>
      </c>
      <c r="J29" s="39">
        <f t="shared" si="1"/>
        <v>0</v>
      </c>
      <c r="K29" s="38" t="str">
        <f t="shared" si="0"/>
        <v>OK</v>
      </c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6" x14ac:dyDescent="0.25">
      <c r="A30" s="41">
        <v>27</v>
      </c>
      <c r="B30" s="175" t="s">
        <v>131</v>
      </c>
      <c r="C30" s="176"/>
      <c r="D30" s="176"/>
      <c r="E30" s="176"/>
      <c r="F30" s="176"/>
      <c r="G30" s="176"/>
      <c r="H30" s="177"/>
      <c r="I30" s="40">
        <v>0</v>
      </c>
      <c r="J30" s="39">
        <f t="shared" si="1"/>
        <v>0</v>
      </c>
      <c r="K30" s="38" t="str">
        <f t="shared" si="0"/>
        <v>OK</v>
      </c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6" ht="45" x14ac:dyDescent="0.25">
      <c r="A31" s="36">
        <v>28</v>
      </c>
      <c r="B31" s="29" t="s">
        <v>72</v>
      </c>
      <c r="C31" s="37" t="s">
        <v>106</v>
      </c>
      <c r="D31" s="37" t="s">
        <v>107</v>
      </c>
      <c r="E31" s="29" t="s">
        <v>61</v>
      </c>
      <c r="F31" s="29" t="s">
        <v>108</v>
      </c>
      <c r="G31" s="30" t="s">
        <v>109</v>
      </c>
      <c r="H31" s="27">
        <v>513.05999999999995</v>
      </c>
      <c r="I31" s="40">
        <v>0</v>
      </c>
      <c r="J31" s="39">
        <f t="shared" si="1"/>
        <v>0</v>
      </c>
      <c r="K31" s="38" t="str">
        <f t="shared" si="0"/>
        <v>OK</v>
      </c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6" ht="45" x14ac:dyDescent="0.25">
      <c r="A32" s="35">
        <v>29</v>
      </c>
      <c r="B32" s="31" t="s">
        <v>110</v>
      </c>
      <c r="C32" s="31" t="s">
        <v>111</v>
      </c>
      <c r="D32" s="31" t="s">
        <v>112</v>
      </c>
      <c r="E32" s="31" t="s">
        <v>61</v>
      </c>
      <c r="F32" s="31" t="s">
        <v>113</v>
      </c>
      <c r="G32" s="32" t="s">
        <v>109</v>
      </c>
      <c r="H32" s="28">
        <v>54.25</v>
      </c>
      <c r="I32" s="40">
        <v>0</v>
      </c>
      <c r="J32" s="39">
        <f t="shared" si="1"/>
        <v>0</v>
      </c>
      <c r="K32" s="38" t="str">
        <f t="shared" si="0"/>
        <v>OK</v>
      </c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 ht="45" x14ac:dyDescent="0.25">
      <c r="A33" s="36">
        <v>30</v>
      </c>
      <c r="B33" s="29" t="s">
        <v>114</v>
      </c>
      <c r="C33" s="37" t="s">
        <v>115</v>
      </c>
      <c r="D33" s="37" t="s">
        <v>116</v>
      </c>
      <c r="E33" s="29" t="s">
        <v>61</v>
      </c>
      <c r="F33" s="29" t="s">
        <v>113</v>
      </c>
      <c r="G33" s="30" t="s">
        <v>109</v>
      </c>
      <c r="H33" s="27">
        <v>89.6</v>
      </c>
      <c r="I33" s="40">
        <v>0</v>
      </c>
      <c r="J33" s="39">
        <f t="shared" si="1"/>
        <v>0</v>
      </c>
      <c r="K33" s="38" t="str">
        <f t="shared" si="0"/>
        <v>OK</v>
      </c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 ht="45" x14ac:dyDescent="0.25">
      <c r="A34" s="35">
        <v>31</v>
      </c>
      <c r="B34" s="31" t="s">
        <v>117</v>
      </c>
      <c r="C34" s="31" t="s">
        <v>118</v>
      </c>
      <c r="D34" s="31" t="s">
        <v>119</v>
      </c>
      <c r="E34" s="31" t="s">
        <v>52</v>
      </c>
      <c r="F34" s="31" t="s">
        <v>120</v>
      </c>
      <c r="G34" s="32" t="s">
        <v>20</v>
      </c>
      <c r="H34" s="28">
        <v>6200</v>
      </c>
      <c r="I34" s="40">
        <v>0</v>
      </c>
      <c r="J34" s="39">
        <f t="shared" si="1"/>
        <v>0</v>
      </c>
      <c r="K34" s="38" t="str">
        <f t="shared" si="0"/>
        <v>OK</v>
      </c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 ht="45" x14ac:dyDescent="0.25">
      <c r="A35" s="36">
        <v>32</v>
      </c>
      <c r="B35" s="29" t="s">
        <v>117</v>
      </c>
      <c r="C35" s="37" t="s">
        <v>121</v>
      </c>
      <c r="D35" s="37" t="s">
        <v>122</v>
      </c>
      <c r="E35" s="29" t="s">
        <v>52</v>
      </c>
      <c r="F35" s="29" t="s">
        <v>120</v>
      </c>
      <c r="G35" s="30" t="s">
        <v>20</v>
      </c>
      <c r="H35" s="27">
        <v>9000</v>
      </c>
      <c r="I35" s="40">
        <v>0</v>
      </c>
      <c r="J35" s="39">
        <f t="shared" si="1"/>
        <v>0</v>
      </c>
      <c r="K35" s="38" t="str">
        <f t="shared" si="0"/>
        <v>OK</v>
      </c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 ht="45" x14ac:dyDescent="0.25">
      <c r="A36" s="35">
        <v>33</v>
      </c>
      <c r="B36" s="31" t="s">
        <v>123</v>
      </c>
      <c r="C36" s="31" t="s">
        <v>124</v>
      </c>
      <c r="D36" s="31" t="s">
        <v>125</v>
      </c>
      <c r="E36" s="31" t="s">
        <v>18</v>
      </c>
      <c r="F36" s="31" t="s">
        <v>23</v>
      </c>
      <c r="G36" s="32" t="s">
        <v>20</v>
      </c>
      <c r="H36" s="28">
        <v>19000</v>
      </c>
      <c r="I36" s="40">
        <v>0</v>
      </c>
      <c r="J36" s="39">
        <f t="shared" si="1"/>
        <v>0</v>
      </c>
      <c r="K36" s="38" t="str">
        <f t="shared" si="0"/>
        <v>OK</v>
      </c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 ht="45" x14ac:dyDescent="0.25">
      <c r="A37" s="36">
        <v>34</v>
      </c>
      <c r="B37" s="29" t="s">
        <v>117</v>
      </c>
      <c r="C37" s="37" t="s">
        <v>126</v>
      </c>
      <c r="D37" s="37" t="s">
        <v>127</v>
      </c>
      <c r="E37" s="29" t="s">
        <v>18</v>
      </c>
      <c r="F37" s="29" t="s">
        <v>23</v>
      </c>
      <c r="G37" s="30" t="s">
        <v>20</v>
      </c>
      <c r="H37" s="27">
        <v>16500</v>
      </c>
      <c r="I37" s="40">
        <v>0</v>
      </c>
      <c r="J37" s="39">
        <f t="shared" si="1"/>
        <v>0</v>
      </c>
      <c r="K37" s="38" t="str">
        <f t="shared" si="0"/>
        <v>OK</v>
      </c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 spans="1:26" x14ac:dyDescent="0.25">
      <c r="A38" s="41">
        <v>35</v>
      </c>
      <c r="B38" s="175" t="s">
        <v>131</v>
      </c>
      <c r="C38" s="176"/>
      <c r="D38" s="176"/>
      <c r="E38" s="176"/>
      <c r="F38" s="176"/>
      <c r="G38" s="176"/>
      <c r="H38" s="177"/>
      <c r="I38" s="40">
        <v>0</v>
      </c>
      <c r="J38" s="39">
        <f t="shared" si="1"/>
        <v>0</v>
      </c>
      <c r="K38" s="38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 spans="1:26" ht="30" x14ac:dyDescent="0.25">
      <c r="A39" s="35">
        <v>36</v>
      </c>
      <c r="B39" s="31" t="s">
        <v>123</v>
      </c>
      <c r="C39" s="31" t="s">
        <v>128</v>
      </c>
      <c r="D39" s="31" t="s">
        <v>129</v>
      </c>
      <c r="E39" s="31" t="s">
        <v>18</v>
      </c>
      <c r="F39" s="31" t="s">
        <v>22</v>
      </c>
      <c r="G39" s="32" t="s">
        <v>20</v>
      </c>
      <c r="H39" s="28">
        <v>9350</v>
      </c>
      <c r="I39" s="40">
        <v>0</v>
      </c>
      <c r="J39" s="39">
        <f t="shared" si="1"/>
        <v>0</v>
      </c>
      <c r="K39" s="38" t="str">
        <f t="shared" si="0"/>
        <v>OK</v>
      </c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</row>
    <row r="40" spans="1:26" x14ac:dyDescent="0.25">
      <c r="I40" s="5">
        <f>SUM(I4:I39)</f>
        <v>85</v>
      </c>
      <c r="J40" s="5">
        <f>SUM(J4:J39)</f>
        <v>61</v>
      </c>
      <c r="L40" s="158">
        <f>SUMPRODUCT($H$4:$H$39,L4:L39)</f>
        <v>59400</v>
      </c>
      <c r="M40" s="158">
        <f t="shared" ref="M40" si="2">SUMPRODUCT($H$4:$H$39,M4:M39)</f>
        <v>10050</v>
      </c>
      <c r="N40" s="33">
        <f t="shared" ref="N40:Z40" si="3">SUMPRODUCT($H$4:$H$39,N4:N39)</f>
        <v>0</v>
      </c>
      <c r="O40" s="33">
        <f t="shared" si="3"/>
        <v>0</v>
      </c>
      <c r="P40" s="33">
        <f t="shared" si="3"/>
        <v>0</v>
      </c>
      <c r="Q40" s="33">
        <f t="shared" si="3"/>
        <v>0</v>
      </c>
      <c r="R40" s="33">
        <f t="shared" si="3"/>
        <v>0</v>
      </c>
      <c r="S40" s="33">
        <f t="shared" si="3"/>
        <v>0</v>
      </c>
      <c r="T40" s="33">
        <f t="shared" si="3"/>
        <v>0</v>
      </c>
      <c r="U40" s="33">
        <f t="shared" si="3"/>
        <v>0</v>
      </c>
      <c r="V40" s="33">
        <f t="shared" si="3"/>
        <v>0</v>
      </c>
      <c r="W40" s="33">
        <f t="shared" si="3"/>
        <v>0</v>
      </c>
      <c r="X40" s="33">
        <f t="shared" si="3"/>
        <v>0</v>
      </c>
      <c r="Y40" s="33">
        <f t="shared" si="3"/>
        <v>0</v>
      </c>
      <c r="Z40" s="33">
        <f t="shared" si="3"/>
        <v>0</v>
      </c>
    </row>
  </sheetData>
  <mergeCells count="23">
    <mergeCell ref="B38:H38"/>
    <mergeCell ref="U1:U2"/>
    <mergeCell ref="O1:O2"/>
    <mergeCell ref="P1:P2"/>
    <mergeCell ref="Q1:Q2"/>
    <mergeCell ref="R1:R2"/>
    <mergeCell ref="S1:S2"/>
    <mergeCell ref="T1:T2"/>
    <mergeCell ref="A1:B1"/>
    <mergeCell ref="C1:H1"/>
    <mergeCell ref="I1:K1"/>
    <mergeCell ref="L1:L2"/>
    <mergeCell ref="M1:M2"/>
    <mergeCell ref="Y1:Y2"/>
    <mergeCell ref="Z1:Z2"/>
    <mergeCell ref="B8:H8"/>
    <mergeCell ref="B12:H12"/>
    <mergeCell ref="B30:H30"/>
    <mergeCell ref="N1:N2"/>
    <mergeCell ref="A2:K2"/>
    <mergeCell ref="V1:V2"/>
    <mergeCell ref="W1:W2"/>
    <mergeCell ref="X1:X2"/>
  </mergeCells>
  <conditionalFormatting sqref="N4:Z39">
    <cfRule type="cellIs" dxfId="118" priority="4" operator="greaterThan">
      <formula>0</formula>
    </cfRule>
    <cfRule type="cellIs" dxfId="117" priority="5" operator="greaterThan">
      <formula>0</formula>
    </cfRule>
    <cfRule type="cellIs" dxfId="116" priority="6" operator="greaterThan">
      <formula>1</formula>
    </cfRule>
  </conditionalFormatting>
  <conditionalFormatting sqref="L4:M39">
    <cfRule type="cellIs" dxfId="115" priority="1" operator="greaterThan">
      <formula>0</formula>
    </cfRule>
    <cfRule type="cellIs" dxfId="114" priority="2" operator="greaterThan">
      <formula>0</formula>
    </cfRule>
    <cfRule type="cellIs" dxfId="113" priority="3" operator="greaterThan">
      <formula>1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5562A-A0D9-4215-AE69-7B31F610DABF}">
  <sheetPr>
    <tabColor rgb="FFFFFF00"/>
  </sheetPr>
  <dimension ref="A1:Z40"/>
  <sheetViews>
    <sheetView zoomScale="80" zoomScaleNormal="80" workbookViewId="0">
      <selection activeCell="M14" sqref="M14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24.42578125" style="13" customWidth="1"/>
    <col min="4" max="4" width="25" style="13" customWidth="1"/>
    <col min="5" max="5" width="12.28515625" style="1" customWidth="1"/>
    <col min="6" max="7" width="14.85546875" style="1" customWidth="1"/>
    <col min="8" max="8" width="15.7109375" style="18" bestFit="1" customWidth="1"/>
    <col min="9" max="9" width="13.28515625" style="5" customWidth="1"/>
    <col min="10" max="10" width="13.28515625" style="14" customWidth="1"/>
    <col min="11" max="11" width="12.5703125" style="4" customWidth="1"/>
    <col min="12" max="12" width="13.7109375" style="2" customWidth="1"/>
    <col min="13" max="13" width="15.28515625" style="2" customWidth="1"/>
    <col min="14" max="14" width="16.28515625" style="2" customWidth="1"/>
    <col min="15" max="26" width="13.7109375" style="2" customWidth="1"/>
    <col min="27" max="16384" width="9.7109375" style="2"/>
  </cols>
  <sheetData>
    <row r="1" spans="1:26" ht="26.1" customHeight="1" x14ac:dyDescent="0.25">
      <c r="A1" s="181" t="s">
        <v>25</v>
      </c>
      <c r="B1" s="182"/>
      <c r="C1" s="183" t="s">
        <v>130</v>
      </c>
      <c r="D1" s="184"/>
      <c r="E1" s="184"/>
      <c r="F1" s="184"/>
      <c r="G1" s="184"/>
      <c r="H1" s="185"/>
      <c r="I1" s="178" t="s">
        <v>26</v>
      </c>
      <c r="J1" s="179"/>
      <c r="K1" s="180"/>
      <c r="L1" s="174" t="s">
        <v>217</v>
      </c>
      <c r="M1" s="174" t="s">
        <v>218</v>
      </c>
      <c r="N1" s="174" t="s">
        <v>219</v>
      </c>
      <c r="O1" s="172" t="s">
        <v>28</v>
      </c>
      <c r="P1" s="172" t="s">
        <v>28</v>
      </c>
      <c r="Q1" s="172" t="s">
        <v>28</v>
      </c>
      <c r="R1" s="172" t="s">
        <v>28</v>
      </c>
      <c r="S1" s="172" t="s">
        <v>28</v>
      </c>
      <c r="T1" s="172" t="s">
        <v>28</v>
      </c>
      <c r="U1" s="172" t="s">
        <v>28</v>
      </c>
      <c r="V1" s="172" t="s">
        <v>28</v>
      </c>
      <c r="W1" s="172" t="s">
        <v>28</v>
      </c>
      <c r="X1" s="172" t="s">
        <v>28</v>
      </c>
      <c r="Y1" s="172" t="s">
        <v>28</v>
      </c>
      <c r="Z1" s="172" t="s">
        <v>28</v>
      </c>
    </row>
    <row r="2" spans="1:26" ht="23.1" customHeight="1" x14ac:dyDescent="0.25">
      <c r="A2" s="173" t="s">
        <v>133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4"/>
      <c r="M2" s="174"/>
      <c r="N2" s="174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</row>
    <row r="3" spans="1:26" s="3" customFormat="1" ht="30" x14ac:dyDescent="0.2">
      <c r="A3" s="15" t="s">
        <v>3</v>
      </c>
      <c r="B3" s="15" t="s">
        <v>15</v>
      </c>
      <c r="C3" s="15" t="s">
        <v>12</v>
      </c>
      <c r="D3" s="15" t="s">
        <v>27</v>
      </c>
      <c r="E3" s="16" t="s">
        <v>13</v>
      </c>
      <c r="F3" s="16" t="s">
        <v>14</v>
      </c>
      <c r="G3" s="16" t="s">
        <v>19</v>
      </c>
      <c r="H3" s="17" t="s">
        <v>16</v>
      </c>
      <c r="I3" s="11" t="s">
        <v>4</v>
      </c>
      <c r="J3" s="12" t="s">
        <v>0</v>
      </c>
      <c r="K3" s="10" t="s">
        <v>2</v>
      </c>
      <c r="L3" s="76">
        <v>45449</v>
      </c>
      <c r="M3" s="76">
        <v>45462</v>
      </c>
      <c r="N3" s="76">
        <v>45462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</row>
    <row r="4" spans="1:26" ht="45" x14ac:dyDescent="0.25">
      <c r="A4" s="34">
        <v>1</v>
      </c>
      <c r="B4" s="29" t="s">
        <v>29</v>
      </c>
      <c r="C4" s="29" t="s">
        <v>30</v>
      </c>
      <c r="D4" s="29" t="s">
        <v>31</v>
      </c>
      <c r="E4" s="29" t="s">
        <v>18</v>
      </c>
      <c r="F4" s="29" t="s">
        <v>32</v>
      </c>
      <c r="G4" s="30" t="s">
        <v>20</v>
      </c>
      <c r="H4" s="27">
        <v>4703</v>
      </c>
      <c r="I4" s="40">
        <v>0</v>
      </c>
      <c r="J4" s="39">
        <f>I4-(SUM(L4:Z4))</f>
        <v>0</v>
      </c>
      <c r="K4" s="38" t="str">
        <f t="shared" ref="K4:K39" si="0">IF(J4&lt;0,"ATENÇÃO","OK")</f>
        <v>OK</v>
      </c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26" ht="45" x14ac:dyDescent="0.25">
      <c r="A5" s="35">
        <v>2</v>
      </c>
      <c r="B5" s="31" t="s">
        <v>29</v>
      </c>
      <c r="C5" s="31" t="s">
        <v>33</v>
      </c>
      <c r="D5" s="31" t="s">
        <v>34</v>
      </c>
      <c r="E5" s="31" t="s">
        <v>18</v>
      </c>
      <c r="F5" s="31" t="s">
        <v>35</v>
      </c>
      <c r="G5" s="32" t="s">
        <v>20</v>
      </c>
      <c r="H5" s="28">
        <v>6458</v>
      </c>
      <c r="I5" s="40">
        <v>75</v>
      </c>
      <c r="J5" s="39">
        <f t="shared" ref="J5:J39" si="1">I5-(SUM(L5:Z5))</f>
        <v>45</v>
      </c>
      <c r="K5" s="38" t="str">
        <f t="shared" si="0"/>
        <v>OK</v>
      </c>
      <c r="L5" s="42"/>
      <c r="M5" s="42">
        <v>30</v>
      </c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</row>
    <row r="6" spans="1:26" ht="30" x14ac:dyDescent="0.25">
      <c r="A6" s="36">
        <v>3</v>
      </c>
      <c r="B6" s="29" t="s">
        <v>36</v>
      </c>
      <c r="C6" s="37" t="s">
        <v>37</v>
      </c>
      <c r="D6" s="37" t="s">
        <v>38</v>
      </c>
      <c r="E6" s="29" t="s">
        <v>18</v>
      </c>
      <c r="F6" s="29" t="s">
        <v>39</v>
      </c>
      <c r="G6" s="30" t="s">
        <v>20</v>
      </c>
      <c r="H6" s="27">
        <v>4295.3900000000003</v>
      </c>
      <c r="I6" s="40">
        <v>0</v>
      </c>
      <c r="J6" s="39">
        <f t="shared" si="1"/>
        <v>0</v>
      </c>
      <c r="K6" s="38" t="str">
        <f t="shared" si="0"/>
        <v>OK</v>
      </c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</row>
    <row r="7" spans="1:26" ht="30" x14ac:dyDescent="0.25">
      <c r="A7" s="35">
        <v>4</v>
      </c>
      <c r="B7" s="31" t="s">
        <v>40</v>
      </c>
      <c r="C7" s="31" t="s">
        <v>41</v>
      </c>
      <c r="D7" s="31" t="s">
        <v>42</v>
      </c>
      <c r="E7" s="31" t="s">
        <v>18</v>
      </c>
      <c r="F7" s="31" t="s">
        <v>43</v>
      </c>
      <c r="G7" s="32" t="s">
        <v>20</v>
      </c>
      <c r="H7" s="28">
        <v>6600</v>
      </c>
      <c r="I7" s="40">
        <v>10</v>
      </c>
      <c r="J7" s="39">
        <f t="shared" si="1"/>
        <v>0</v>
      </c>
      <c r="K7" s="38" t="str">
        <f t="shared" si="0"/>
        <v>OK</v>
      </c>
      <c r="L7" s="42"/>
      <c r="M7" s="42"/>
      <c r="N7" s="42">
        <v>10</v>
      </c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spans="1:26" x14ac:dyDescent="0.25">
      <c r="A8" s="41">
        <v>5</v>
      </c>
      <c r="B8" s="175" t="s">
        <v>131</v>
      </c>
      <c r="C8" s="176"/>
      <c r="D8" s="176"/>
      <c r="E8" s="176"/>
      <c r="F8" s="176"/>
      <c r="G8" s="176"/>
      <c r="H8" s="177"/>
      <c r="I8" s="40">
        <v>0</v>
      </c>
      <c r="J8" s="39">
        <f t="shared" si="1"/>
        <v>0</v>
      </c>
      <c r="K8" s="38" t="str">
        <f t="shared" si="0"/>
        <v>OK</v>
      </c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pans="1:26" ht="30" x14ac:dyDescent="0.25">
      <c r="A9" s="36">
        <v>6</v>
      </c>
      <c r="B9" s="29" t="s">
        <v>44</v>
      </c>
      <c r="C9" s="37" t="s">
        <v>45</v>
      </c>
      <c r="D9" s="37" t="s">
        <v>46</v>
      </c>
      <c r="E9" s="29" t="s">
        <v>47</v>
      </c>
      <c r="F9" s="29" t="s">
        <v>48</v>
      </c>
      <c r="G9" s="30" t="s">
        <v>20</v>
      </c>
      <c r="H9" s="27">
        <v>670</v>
      </c>
      <c r="I9" s="40">
        <v>0</v>
      </c>
      <c r="J9" s="39">
        <f t="shared" si="1"/>
        <v>0</v>
      </c>
      <c r="K9" s="38" t="str">
        <f t="shared" si="0"/>
        <v>OK</v>
      </c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1:26" ht="45" x14ac:dyDescent="0.25">
      <c r="A10" s="35">
        <v>7</v>
      </c>
      <c r="B10" s="31" t="s">
        <v>49</v>
      </c>
      <c r="C10" s="31" t="s">
        <v>50</v>
      </c>
      <c r="D10" s="31" t="s">
        <v>51</v>
      </c>
      <c r="E10" s="31" t="s">
        <v>52</v>
      </c>
      <c r="F10" s="31" t="s">
        <v>53</v>
      </c>
      <c r="G10" s="32" t="s">
        <v>20</v>
      </c>
      <c r="H10" s="28">
        <v>1100</v>
      </c>
      <c r="I10" s="40">
        <v>20</v>
      </c>
      <c r="J10" s="39">
        <f t="shared" si="1"/>
        <v>0</v>
      </c>
      <c r="K10" s="38" t="str">
        <f t="shared" si="0"/>
        <v>OK</v>
      </c>
      <c r="L10" s="42">
        <v>20</v>
      </c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1:26" ht="45" x14ac:dyDescent="0.25">
      <c r="A11" s="36">
        <v>8</v>
      </c>
      <c r="B11" s="29" t="s">
        <v>40</v>
      </c>
      <c r="C11" s="37" t="s">
        <v>54</v>
      </c>
      <c r="D11" s="37" t="s">
        <v>55</v>
      </c>
      <c r="E11" s="29" t="s">
        <v>56</v>
      </c>
      <c r="F11" s="29" t="s">
        <v>57</v>
      </c>
      <c r="G11" s="30" t="s">
        <v>20</v>
      </c>
      <c r="H11" s="27">
        <v>1200</v>
      </c>
      <c r="I11" s="40">
        <v>0</v>
      </c>
      <c r="J11" s="39">
        <f t="shared" si="1"/>
        <v>0</v>
      </c>
      <c r="K11" s="38" t="str">
        <f t="shared" si="0"/>
        <v>OK</v>
      </c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26" x14ac:dyDescent="0.25">
      <c r="A12" s="41">
        <v>9</v>
      </c>
      <c r="B12" s="175" t="s">
        <v>131</v>
      </c>
      <c r="C12" s="176"/>
      <c r="D12" s="176"/>
      <c r="E12" s="176"/>
      <c r="F12" s="176"/>
      <c r="G12" s="176"/>
      <c r="H12" s="177"/>
      <c r="I12" s="40">
        <v>0</v>
      </c>
      <c r="J12" s="39">
        <f t="shared" si="1"/>
        <v>0</v>
      </c>
      <c r="K12" s="38" t="str">
        <f t="shared" si="0"/>
        <v>OK</v>
      </c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60" x14ac:dyDescent="0.25">
      <c r="A13" s="35">
        <v>10</v>
      </c>
      <c r="B13" s="31" t="s">
        <v>58</v>
      </c>
      <c r="C13" s="31" t="s">
        <v>59</v>
      </c>
      <c r="D13" s="31" t="s">
        <v>60</v>
      </c>
      <c r="E13" s="31" t="s">
        <v>61</v>
      </c>
      <c r="F13" s="31" t="s">
        <v>62</v>
      </c>
      <c r="G13" s="32" t="s">
        <v>21</v>
      </c>
      <c r="H13" s="28">
        <v>4600</v>
      </c>
      <c r="I13" s="40">
        <v>0</v>
      </c>
      <c r="J13" s="39">
        <f t="shared" si="1"/>
        <v>0</v>
      </c>
      <c r="K13" s="38" t="str">
        <f t="shared" si="0"/>
        <v>OK</v>
      </c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30" x14ac:dyDescent="0.25">
      <c r="A14" s="36">
        <v>11</v>
      </c>
      <c r="B14" s="29" t="s">
        <v>63</v>
      </c>
      <c r="C14" s="37" t="s">
        <v>64</v>
      </c>
      <c r="D14" s="37" t="s">
        <v>65</v>
      </c>
      <c r="E14" s="29" t="s">
        <v>52</v>
      </c>
      <c r="F14" s="29" t="s">
        <v>53</v>
      </c>
      <c r="G14" s="30" t="s">
        <v>20</v>
      </c>
      <c r="H14" s="27">
        <v>2200</v>
      </c>
      <c r="I14" s="40">
        <v>0</v>
      </c>
      <c r="J14" s="39">
        <f t="shared" si="1"/>
        <v>0</v>
      </c>
      <c r="K14" s="38" t="str">
        <f t="shared" si="0"/>
        <v>OK</v>
      </c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6" ht="60" x14ac:dyDescent="0.25">
      <c r="A15" s="35">
        <v>12</v>
      </c>
      <c r="B15" s="31" t="s">
        <v>66</v>
      </c>
      <c r="C15" s="31" t="s">
        <v>67</v>
      </c>
      <c r="D15" s="31" t="s">
        <v>68</v>
      </c>
      <c r="E15" s="31" t="s">
        <v>24</v>
      </c>
      <c r="F15" s="31" t="s">
        <v>69</v>
      </c>
      <c r="G15" s="32" t="s">
        <v>20</v>
      </c>
      <c r="H15" s="28">
        <v>39000</v>
      </c>
      <c r="I15" s="40">
        <v>1</v>
      </c>
      <c r="J15" s="39">
        <f t="shared" si="1"/>
        <v>1</v>
      </c>
      <c r="K15" s="38" t="str">
        <f t="shared" si="0"/>
        <v>OK</v>
      </c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ht="60" x14ac:dyDescent="0.25">
      <c r="A16" s="36">
        <v>13</v>
      </c>
      <c r="B16" s="29" t="s">
        <v>66</v>
      </c>
      <c r="C16" s="37" t="s">
        <v>70</v>
      </c>
      <c r="D16" s="37" t="s">
        <v>71</v>
      </c>
      <c r="E16" s="29" t="s">
        <v>24</v>
      </c>
      <c r="F16" s="29" t="s">
        <v>69</v>
      </c>
      <c r="G16" s="30" t="s">
        <v>20</v>
      </c>
      <c r="H16" s="27">
        <v>48000</v>
      </c>
      <c r="I16" s="40">
        <v>0</v>
      </c>
      <c r="J16" s="39">
        <f t="shared" si="1"/>
        <v>0</v>
      </c>
      <c r="K16" s="38" t="str">
        <f t="shared" si="0"/>
        <v>OK</v>
      </c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spans="1:26" ht="45" x14ac:dyDescent="0.25">
      <c r="A17" s="35">
        <v>14</v>
      </c>
      <c r="B17" s="31" t="s">
        <v>72</v>
      </c>
      <c r="C17" s="31" t="s">
        <v>73</v>
      </c>
      <c r="D17" s="31" t="s">
        <v>74</v>
      </c>
      <c r="E17" s="31" t="s">
        <v>61</v>
      </c>
      <c r="F17" s="31" t="s">
        <v>62</v>
      </c>
      <c r="G17" s="32" t="s">
        <v>21</v>
      </c>
      <c r="H17" s="28">
        <v>3069</v>
      </c>
      <c r="I17" s="40">
        <v>0</v>
      </c>
      <c r="J17" s="39">
        <f t="shared" si="1"/>
        <v>0</v>
      </c>
      <c r="K17" s="38" t="str">
        <f t="shared" si="0"/>
        <v>OK</v>
      </c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ht="30" x14ac:dyDescent="0.25">
      <c r="A18" s="36">
        <v>15</v>
      </c>
      <c r="B18" s="29" t="s">
        <v>75</v>
      </c>
      <c r="C18" s="37" t="s">
        <v>76</v>
      </c>
      <c r="D18" s="37" t="s">
        <v>77</v>
      </c>
      <c r="E18" s="29" t="s">
        <v>18</v>
      </c>
      <c r="F18" s="29" t="s">
        <v>22</v>
      </c>
      <c r="G18" s="30" t="s">
        <v>20</v>
      </c>
      <c r="H18" s="27">
        <v>16500</v>
      </c>
      <c r="I18" s="40">
        <v>0</v>
      </c>
      <c r="J18" s="39">
        <f t="shared" si="1"/>
        <v>0</v>
      </c>
      <c r="K18" s="38" t="str">
        <f t="shared" si="0"/>
        <v>OK</v>
      </c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spans="1:26" ht="45" x14ac:dyDescent="0.25">
      <c r="A19" s="35">
        <v>16</v>
      </c>
      <c r="B19" s="31" t="s">
        <v>72</v>
      </c>
      <c r="C19" s="31" t="s">
        <v>78</v>
      </c>
      <c r="D19" s="31" t="s">
        <v>79</v>
      </c>
      <c r="E19" s="31" t="s">
        <v>18</v>
      </c>
      <c r="F19" s="31" t="s">
        <v>22</v>
      </c>
      <c r="G19" s="32" t="s">
        <v>20</v>
      </c>
      <c r="H19" s="28">
        <v>18503.099999999999</v>
      </c>
      <c r="I19" s="40">
        <v>0</v>
      </c>
      <c r="J19" s="39">
        <f t="shared" si="1"/>
        <v>0</v>
      </c>
      <c r="K19" s="38" t="str">
        <f t="shared" si="0"/>
        <v>OK</v>
      </c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spans="1:26" ht="45" x14ac:dyDescent="0.25">
      <c r="A20" s="36">
        <v>17</v>
      </c>
      <c r="B20" s="29" t="s">
        <v>80</v>
      </c>
      <c r="C20" s="37" t="s">
        <v>81</v>
      </c>
      <c r="D20" s="37" t="s">
        <v>82</v>
      </c>
      <c r="E20" s="29" t="s">
        <v>18</v>
      </c>
      <c r="F20" s="29" t="s">
        <v>22</v>
      </c>
      <c r="G20" s="30" t="s">
        <v>20</v>
      </c>
      <c r="H20" s="27">
        <v>35550</v>
      </c>
      <c r="I20" s="40">
        <v>3</v>
      </c>
      <c r="J20" s="39">
        <f t="shared" si="1"/>
        <v>0</v>
      </c>
      <c r="K20" s="38" t="str">
        <f t="shared" si="0"/>
        <v>OK</v>
      </c>
      <c r="L20" s="42"/>
      <c r="M20" s="42"/>
      <c r="N20" s="42">
        <v>3</v>
      </c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spans="1:26" ht="60" x14ac:dyDescent="0.25">
      <c r="A21" s="35">
        <v>18</v>
      </c>
      <c r="B21" s="31" t="s">
        <v>58</v>
      </c>
      <c r="C21" s="31" t="s">
        <v>83</v>
      </c>
      <c r="D21" s="31" t="s">
        <v>84</v>
      </c>
      <c r="E21" s="31" t="s">
        <v>61</v>
      </c>
      <c r="F21" s="31" t="s">
        <v>85</v>
      </c>
      <c r="G21" s="32" t="s">
        <v>20</v>
      </c>
      <c r="H21" s="28">
        <v>5590</v>
      </c>
      <c r="I21" s="40">
        <v>0</v>
      </c>
      <c r="J21" s="39">
        <f t="shared" si="1"/>
        <v>0</v>
      </c>
      <c r="K21" s="38" t="str">
        <f t="shared" si="0"/>
        <v>OK</v>
      </c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spans="1:26" ht="60" x14ac:dyDescent="0.25">
      <c r="A22" s="36">
        <v>19</v>
      </c>
      <c r="B22" s="29" t="s">
        <v>58</v>
      </c>
      <c r="C22" s="37" t="s">
        <v>86</v>
      </c>
      <c r="D22" s="37" t="s">
        <v>87</v>
      </c>
      <c r="E22" s="29" t="s">
        <v>24</v>
      </c>
      <c r="F22" s="29" t="s">
        <v>88</v>
      </c>
      <c r="G22" s="30" t="s">
        <v>20</v>
      </c>
      <c r="H22" s="27">
        <v>18980</v>
      </c>
      <c r="I22" s="40">
        <v>0</v>
      </c>
      <c r="J22" s="39">
        <f t="shared" si="1"/>
        <v>0</v>
      </c>
      <c r="K22" s="38" t="str">
        <f t="shared" si="0"/>
        <v>OK</v>
      </c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spans="1:26" ht="45" x14ac:dyDescent="0.25">
      <c r="A23" s="35">
        <v>20</v>
      </c>
      <c r="B23" s="31" t="s">
        <v>72</v>
      </c>
      <c r="C23" s="31" t="s">
        <v>89</v>
      </c>
      <c r="D23" s="31" t="s">
        <v>90</v>
      </c>
      <c r="E23" s="31" t="s">
        <v>24</v>
      </c>
      <c r="F23" s="31" t="s">
        <v>91</v>
      </c>
      <c r="G23" s="32" t="s">
        <v>20</v>
      </c>
      <c r="H23" s="28">
        <v>7959</v>
      </c>
      <c r="I23" s="40">
        <v>0</v>
      </c>
      <c r="J23" s="39">
        <f t="shared" si="1"/>
        <v>0</v>
      </c>
      <c r="K23" s="38" t="str">
        <f t="shared" si="0"/>
        <v>OK</v>
      </c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spans="1:26" ht="45" x14ac:dyDescent="0.25">
      <c r="A24" s="36">
        <v>21</v>
      </c>
      <c r="B24" s="29" t="s">
        <v>72</v>
      </c>
      <c r="C24" s="37" t="s">
        <v>92</v>
      </c>
      <c r="D24" s="37" t="s">
        <v>93</v>
      </c>
      <c r="E24" s="29" t="s">
        <v>18</v>
      </c>
      <c r="F24" s="29" t="s">
        <v>23</v>
      </c>
      <c r="G24" s="30" t="s">
        <v>20</v>
      </c>
      <c r="H24" s="27">
        <v>10499.99</v>
      </c>
      <c r="I24" s="40">
        <v>0</v>
      </c>
      <c r="J24" s="39">
        <f t="shared" si="1"/>
        <v>0</v>
      </c>
      <c r="K24" s="38" t="str">
        <f t="shared" si="0"/>
        <v>OK</v>
      </c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spans="1:26" ht="45" x14ac:dyDescent="0.25">
      <c r="A25" s="35">
        <v>22</v>
      </c>
      <c r="B25" s="31" t="s">
        <v>72</v>
      </c>
      <c r="C25" s="31" t="s">
        <v>94</v>
      </c>
      <c r="D25" s="31" t="s">
        <v>95</v>
      </c>
      <c r="E25" s="31" t="s">
        <v>61</v>
      </c>
      <c r="F25" s="31" t="s">
        <v>62</v>
      </c>
      <c r="G25" s="32" t="s">
        <v>21</v>
      </c>
      <c r="H25" s="28">
        <v>289.08</v>
      </c>
      <c r="I25" s="40">
        <v>0</v>
      </c>
      <c r="J25" s="39">
        <f t="shared" si="1"/>
        <v>0</v>
      </c>
      <c r="K25" s="38" t="str">
        <f t="shared" si="0"/>
        <v>OK</v>
      </c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 spans="1:26" ht="30" x14ac:dyDescent="0.25">
      <c r="A26" s="36">
        <v>23</v>
      </c>
      <c r="B26" s="29" t="s">
        <v>75</v>
      </c>
      <c r="C26" s="37" t="s">
        <v>96</v>
      </c>
      <c r="D26" s="37" t="s">
        <v>97</v>
      </c>
      <c r="E26" s="29" t="s">
        <v>61</v>
      </c>
      <c r="F26" s="29" t="s">
        <v>98</v>
      </c>
      <c r="G26" s="30" t="s">
        <v>20</v>
      </c>
      <c r="H26" s="27">
        <v>3940</v>
      </c>
      <c r="I26" s="40">
        <v>0</v>
      </c>
      <c r="J26" s="39">
        <f t="shared" si="1"/>
        <v>0</v>
      </c>
      <c r="K26" s="38" t="str">
        <f t="shared" si="0"/>
        <v>OK</v>
      </c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1:26" ht="45" x14ac:dyDescent="0.25">
      <c r="A27" s="35">
        <v>24</v>
      </c>
      <c r="B27" s="31" t="s">
        <v>99</v>
      </c>
      <c r="C27" s="31" t="s">
        <v>100</v>
      </c>
      <c r="D27" s="31" t="s">
        <v>101</v>
      </c>
      <c r="E27" s="31" t="s">
        <v>24</v>
      </c>
      <c r="F27" s="31" t="s">
        <v>69</v>
      </c>
      <c r="G27" s="32" t="s">
        <v>20</v>
      </c>
      <c r="H27" s="28">
        <v>2900</v>
      </c>
      <c r="I27" s="40">
        <v>0</v>
      </c>
      <c r="J27" s="39">
        <f t="shared" si="1"/>
        <v>0</v>
      </c>
      <c r="K27" s="38" t="str">
        <f t="shared" si="0"/>
        <v>OK</v>
      </c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6" ht="45" x14ac:dyDescent="0.25">
      <c r="A28" s="36">
        <v>25</v>
      </c>
      <c r="B28" s="29" t="s">
        <v>72</v>
      </c>
      <c r="C28" s="37" t="s">
        <v>102</v>
      </c>
      <c r="D28" s="37" t="s">
        <v>103</v>
      </c>
      <c r="E28" s="29" t="s">
        <v>24</v>
      </c>
      <c r="F28" s="29" t="s">
        <v>69</v>
      </c>
      <c r="G28" s="30" t="s">
        <v>20</v>
      </c>
      <c r="H28" s="27">
        <v>3168</v>
      </c>
      <c r="I28" s="40">
        <v>0</v>
      </c>
      <c r="J28" s="39">
        <f t="shared" si="1"/>
        <v>0</v>
      </c>
      <c r="K28" s="38" t="str">
        <f t="shared" si="0"/>
        <v>OK</v>
      </c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6" ht="45" x14ac:dyDescent="0.25">
      <c r="A29" s="35">
        <v>26</v>
      </c>
      <c r="B29" s="31" t="s">
        <v>72</v>
      </c>
      <c r="C29" s="31" t="s">
        <v>104</v>
      </c>
      <c r="D29" s="31" t="s">
        <v>105</v>
      </c>
      <c r="E29" s="31" t="s">
        <v>18</v>
      </c>
      <c r="F29" s="31" t="s">
        <v>23</v>
      </c>
      <c r="G29" s="32" t="s">
        <v>20</v>
      </c>
      <c r="H29" s="28">
        <v>15633.99</v>
      </c>
      <c r="I29" s="40">
        <v>0</v>
      </c>
      <c r="J29" s="39">
        <f t="shared" si="1"/>
        <v>0</v>
      </c>
      <c r="K29" s="38" t="str">
        <f t="shared" si="0"/>
        <v>OK</v>
      </c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6" x14ac:dyDescent="0.25">
      <c r="A30" s="41">
        <v>27</v>
      </c>
      <c r="B30" s="175" t="s">
        <v>131</v>
      </c>
      <c r="C30" s="176"/>
      <c r="D30" s="176"/>
      <c r="E30" s="176"/>
      <c r="F30" s="176"/>
      <c r="G30" s="176"/>
      <c r="H30" s="177"/>
      <c r="I30" s="40">
        <v>0</v>
      </c>
      <c r="J30" s="39">
        <f t="shared" si="1"/>
        <v>0</v>
      </c>
      <c r="K30" s="38" t="str">
        <f t="shared" si="0"/>
        <v>OK</v>
      </c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6" ht="45" x14ac:dyDescent="0.25">
      <c r="A31" s="36">
        <v>28</v>
      </c>
      <c r="B31" s="29" t="s">
        <v>72</v>
      </c>
      <c r="C31" s="37" t="s">
        <v>106</v>
      </c>
      <c r="D31" s="37" t="s">
        <v>107</v>
      </c>
      <c r="E31" s="29" t="s">
        <v>61</v>
      </c>
      <c r="F31" s="29" t="s">
        <v>108</v>
      </c>
      <c r="G31" s="30" t="s">
        <v>109</v>
      </c>
      <c r="H31" s="27">
        <v>513.05999999999995</v>
      </c>
      <c r="I31" s="40">
        <v>0</v>
      </c>
      <c r="J31" s="39">
        <f t="shared" si="1"/>
        <v>0</v>
      </c>
      <c r="K31" s="38" t="str">
        <f t="shared" si="0"/>
        <v>OK</v>
      </c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6" ht="45" x14ac:dyDescent="0.25">
      <c r="A32" s="35">
        <v>29</v>
      </c>
      <c r="B32" s="31" t="s">
        <v>110</v>
      </c>
      <c r="C32" s="31" t="s">
        <v>111</v>
      </c>
      <c r="D32" s="31" t="s">
        <v>112</v>
      </c>
      <c r="E32" s="31" t="s">
        <v>61</v>
      </c>
      <c r="F32" s="31" t="s">
        <v>113</v>
      </c>
      <c r="G32" s="32" t="s">
        <v>109</v>
      </c>
      <c r="H32" s="28">
        <v>54.25</v>
      </c>
      <c r="I32" s="40">
        <v>0</v>
      </c>
      <c r="J32" s="39">
        <f t="shared" si="1"/>
        <v>0</v>
      </c>
      <c r="K32" s="38" t="str">
        <f t="shared" si="0"/>
        <v>OK</v>
      </c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 ht="45" x14ac:dyDescent="0.25">
      <c r="A33" s="36">
        <v>30</v>
      </c>
      <c r="B33" s="29" t="s">
        <v>114</v>
      </c>
      <c r="C33" s="37" t="s">
        <v>115</v>
      </c>
      <c r="D33" s="37" t="s">
        <v>116</v>
      </c>
      <c r="E33" s="29" t="s">
        <v>61</v>
      </c>
      <c r="F33" s="29" t="s">
        <v>113</v>
      </c>
      <c r="G33" s="30" t="s">
        <v>109</v>
      </c>
      <c r="H33" s="27">
        <v>89.6</v>
      </c>
      <c r="I33" s="40">
        <v>0</v>
      </c>
      <c r="J33" s="39">
        <f t="shared" si="1"/>
        <v>0</v>
      </c>
      <c r="K33" s="38" t="str">
        <f t="shared" si="0"/>
        <v>OK</v>
      </c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 ht="45" x14ac:dyDescent="0.25">
      <c r="A34" s="35">
        <v>31</v>
      </c>
      <c r="B34" s="31" t="s">
        <v>117</v>
      </c>
      <c r="C34" s="31" t="s">
        <v>118</v>
      </c>
      <c r="D34" s="31" t="s">
        <v>119</v>
      </c>
      <c r="E34" s="31" t="s">
        <v>52</v>
      </c>
      <c r="F34" s="31" t="s">
        <v>120</v>
      </c>
      <c r="G34" s="32" t="s">
        <v>20</v>
      </c>
      <c r="H34" s="28">
        <v>6200</v>
      </c>
      <c r="I34" s="40">
        <v>0</v>
      </c>
      <c r="J34" s="39">
        <f t="shared" si="1"/>
        <v>0</v>
      </c>
      <c r="K34" s="38" t="str">
        <f t="shared" si="0"/>
        <v>OK</v>
      </c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 ht="45" x14ac:dyDescent="0.25">
      <c r="A35" s="36">
        <v>32</v>
      </c>
      <c r="B35" s="29" t="s">
        <v>117</v>
      </c>
      <c r="C35" s="37" t="s">
        <v>121</v>
      </c>
      <c r="D35" s="37" t="s">
        <v>122</v>
      </c>
      <c r="E35" s="29" t="s">
        <v>52</v>
      </c>
      <c r="F35" s="29" t="s">
        <v>120</v>
      </c>
      <c r="G35" s="30" t="s">
        <v>20</v>
      </c>
      <c r="H35" s="27">
        <v>9000</v>
      </c>
      <c r="I35" s="40">
        <v>0</v>
      </c>
      <c r="J35" s="39">
        <f t="shared" si="1"/>
        <v>0</v>
      </c>
      <c r="K35" s="38" t="str">
        <f t="shared" si="0"/>
        <v>OK</v>
      </c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 ht="45" x14ac:dyDescent="0.25">
      <c r="A36" s="35">
        <v>33</v>
      </c>
      <c r="B36" s="31" t="s">
        <v>123</v>
      </c>
      <c r="C36" s="31" t="s">
        <v>124</v>
      </c>
      <c r="D36" s="31" t="s">
        <v>125</v>
      </c>
      <c r="E36" s="31" t="s">
        <v>18</v>
      </c>
      <c r="F36" s="31" t="s">
        <v>23</v>
      </c>
      <c r="G36" s="32" t="s">
        <v>20</v>
      </c>
      <c r="H36" s="28">
        <v>19000</v>
      </c>
      <c r="I36" s="40">
        <v>0</v>
      </c>
      <c r="J36" s="39">
        <f t="shared" si="1"/>
        <v>0</v>
      </c>
      <c r="K36" s="38" t="str">
        <f t="shared" si="0"/>
        <v>OK</v>
      </c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 ht="45" x14ac:dyDescent="0.25">
      <c r="A37" s="36">
        <v>34</v>
      </c>
      <c r="B37" s="29" t="s">
        <v>117</v>
      </c>
      <c r="C37" s="37" t="s">
        <v>126</v>
      </c>
      <c r="D37" s="37" t="s">
        <v>127</v>
      </c>
      <c r="E37" s="29" t="s">
        <v>18</v>
      </c>
      <c r="F37" s="29" t="s">
        <v>23</v>
      </c>
      <c r="G37" s="30" t="s">
        <v>20</v>
      </c>
      <c r="H37" s="27">
        <v>16500</v>
      </c>
      <c r="I37" s="40">
        <v>0</v>
      </c>
      <c r="J37" s="39">
        <f t="shared" si="1"/>
        <v>0</v>
      </c>
      <c r="K37" s="38" t="str">
        <f t="shared" si="0"/>
        <v>OK</v>
      </c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 spans="1:26" x14ac:dyDescent="0.25">
      <c r="A38" s="41">
        <v>35</v>
      </c>
      <c r="B38" s="175" t="s">
        <v>131</v>
      </c>
      <c r="C38" s="176"/>
      <c r="D38" s="176"/>
      <c r="E38" s="176"/>
      <c r="F38" s="176"/>
      <c r="G38" s="176"/>
      <c r="H38" s="177"/>
      <c r="I38" s="40">
        <v>0</v>
      </c>
      <c r="J38" s="39">
        <f t="shared" si="1"/>
        <v>0</v>
      </c>
      <c r="K38" s="38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 spans="1:26" ht="30" x14ac:dyDescent="0.25">
      <c r="A39" s="35">
        <v>36</v>
      </c>
      <c r="B39" s="31" t="s">
        <v>123</v>
      </c>
      <c r="C39" s="31" t="s">
        <v>128</v>
      </c>
      <c r="D39" s="31" t="s">
        <v>129</v>
      </c>
      <c r="E39" s="31" t="s">
        <v>18</v>
      </c>
      <c r="F39" s="31" t="s">
        <v>22</v>
      </c>
      <c r="G39" s="32" t="s">
        <v>20</v>
      </c>
      <c r="H39" s="28">
        <v>9350</v>
      </c>
      <c r="I39" s="40">
        <v>0</v>
      </c>
      <c r="J39" s="39">
        <f t="shared" si="1"/>
        <v>0</v>
      </c>
      <c r="K39" s="38" t="str">
        <f t="shared" si="0"/>
        <v>OK</v>
      </c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</row>
    <row r="40" spans="1:26" x14ac:dyDescent="0.25">
      <c r="I40" s="5">
        <f>SUM(I4:I39)</f>
        <v>109</v>
      </c>
      <c r="J40" s="5">
        <f>SUM(J4:J39)</f>
        <v>46</v>
      </c>
      <c r="L40" s="158">
        <f>SUMPRODUCT($H$4:$H$39,L4:L39)</f>
        <v>22000</v>
      </c>
      <c r="M40" s="158">
        <f t="shared" ref="M40:N40" si="2">SUMPRODUCT($H$4:$H$39,M4:M39)</f>
        <v>193740</v>
      </c>
      <c r="N40" s="158">
        <f t="shared" si="2"/>
        <v>172650</v>
      </c>
      <c r="O40" s="33">
        <f t="shared" ref="O40:Z40" si="3">SUMPRODUCT($H$4:$H$39,O4:O39)</f>
        <v>0</v>
      </c>
      <c r="P40" s="33">
        <f t="shared" si="3"/>
        <v>0</v>
      </c>
      <c r="Q40" s="33">
        <f t="shared" si="3"/>
        <v>0</v>
      </c>
      <c r="R40" s="33">
        <f t="shared" si="3"/>
        <v>0</v>
      </c>
      <c r="S40" s="33">
        <f t="shared" si="3"/>
        <v>0</v>
      </c>
      <c r="T40" s="33">
        <f t="shared" si="3"/>
        <v>0</v>
      </c>
      <c r="U40" s="33">
        <f t="shared" si="3"/>
        <v>0</v>
      </c>
      <c r="V40" s="33">
        <f t="shared" si="3"/>
        <v>0</v>
      </c>
      <c r="W40" s="33">
        <f t="shared" si="3"/>
        <v>0</v>
      </c>
      <c r="X40" s="33">
        <f t="shared" si="3"/>
        <v>0</v>
      </c>
      <c r="Y40" s="33">
        <f t="shared" si="3"/>
        <v>0</v>
      </c>
      <c r="Z40" s="33">
        <f t="shared" si="3"/>
        <v>0</v>
      </c>
    </row>
  </sheetData>
  <mergeCells count="23">
    <mergeCell ref="Y1:Y2"/>
    <mergeCell ref="Z1:Z2"/>
    <mergeCell ref="B8:H8"/>
    <mergeCell ref="B12:H12"/>
    <mergeCell ref="B30:H30"/>
    <mergeCell ref="N1:N2"/>
    <mergeCell ref="A2:K2"/>
    <mergeCell ref="V1:V2"/>
    <mergeCell ref="W1:W2"/>
    <mergeCell ref="X1:X2"/>
    <mergeCell ref="B38:H38"/>
    <mergeCell ref="U1:U2"/>
    <mergeCell ref="O1:O2"/>
    <mergeCell ref="P1:P2"/>
    <mergeCell ref="Q1:Q2"/>
    <mergeCell ref="R1:R2"/>
    <mergeCell ref="S1:S2"/>
    <mergeCell ref="T1:T2"/>
    <mergeCell ref="A1:B1"/>
    <mergeCell ref="C1:H1"/>
    <mergeCell ref="I1:K1"/>
    <mergeCell ref="L1:L2"/>
    <mergeCell ref="M1:M2"/>
  </mergeCells>
  <conditionalFormatting sqref="O4:Z39">
    <cfRule type="cellIs" dxfId="112" priority="4" operator="greaterThan">
      <formula>0</formula>
    </cfRule>
    <cfRule type="cellIs" dxfId="111" priority="5" operator="greaterThan">
      <formula>0</formula>
    </cfRule>
    <cfRule type="cellIs" dxfId="110" priority="6" operator="greaterThan">
      <formula>1</formula>
    </cfRule>
  </conditionalFormatting>
  <conditionalFormatting sqref="L4:N39">
    <cfRule type="cellIs" dxfId="109" priority="1" operator="greaterThan">
      <formula>0</formula>
    </cfRule>
    <cfRule type="cellIs" dxfId="108" priority="2" operator="greaterThan">
      <formula>0</formula>
    </cfRule>
    <cfRule type="cellIs" dxfId="107" priority="3" operator="greaterThan">
      <formula>1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EAD4F-4015-4793-9C91-FE78D318F605}">
  <sheetPr>
    <tabColor rgb="FFFFFF00"/>
  </sheetPr>
  <dimension ref="A1:Z44"/>
  <sheetViews>
    <sheetView topLeftCell="A25" zoomScale="80" zoomScaleNormal="80" workbookViewId="0">
      <selection activeCell="D16" sqref="D16"/>
    </sheetView>
  </sheetViews>
  <sheetFormatPr defaultColWidth="9.7109375" defaultRowHeight="15" x14ac:dyDescent="0.25"/>
  <cols>
    <col min="1" max="1" width="7.7109375" style="1" customWidth="1"/>
    <col min="2" max="2" width="23.28515625" style="1" customWidth="1"/>
    <col min="3" max="3" width="20.140625" style="13" customWidth="1"/>
    <col min="4" max="4" width="18.28515625" style="13" customWidth="1"/>
    <col min="5" max="5" width="12.28515625" style="1" customWidth="1"/>
    <col min="6" max="7" width="14.85546875" style="1" customWidth="1"/>
    <col min="8" max="8" width="15.7109375" style="18" bestFit="1" customWidth="1"/>
    <col min="9" max="9" width="13.28515625" style="5" customWidth="1"/>
    <col min="10" max="10" width="13.28515625" style="14" customWidth="1"/>
    <col min="11" max="11" width="12.5703125" style="4" customWidth="1"/>
    <col min="12" max="20" width="14.85546875" style="6" customWidth="1"/>
    <col min="21" max="26" width="13.7109375" style="2" customWidth="1"/>
    <col min="27" max="16384" width="9.7109375" style="2"/>
  </cols>
  <sheetData>
    <row r="1" spans="1:26" ht="26.1" customHeight="1" x14ac:dyDescent="0.25">
      <c r="A1" s="181" t="s">
        <v>25</v>
      </c>
      <c r="B1" s="182"/>
      <c r="C1" s="183" t="s">
        <v>130</v>
      </c>
      <c r="D1" s="184"/>
      <c r="E1" s="184"/>
      <c r="F1" s="184"/>
      <c r="G1" s="184"/>
      <c r="H1" s="185"/>
      <c r="I1" s="178" t="s">
        <v>26</v>
      </c>
      <c r="J1" s="179"/>
      <c r="K1" s="180"/>
      <c r="L1" s="174" t="s">
        <v>222</v>
      </c>
      <c r="M1" s="174" t="s">
        <v>223</v>
      </c>
      <c r="N1" s="174" t="s">
        <v>224</v>
      </c>
      <c r="O1" s="174" t="s">
        <v>225</v>
      </c>
      <c r="P1" s="174" t="s">
        <v>226</v>
      </c>
      <c r="Q1" s="174" t="s">
        <v>227</v>
      </c>
      <c r="R1" s="174" t="s">
        <v>228</v>
      </c>
      <c r="S1" s="174" t="s">
        <v>229</v>
      </c>
      <c r="T1" s="174" t="s">
        <v>230</v>
      </c>
      <c r="U1" s="172" t="s">
        <v>28</v>
      </c>
      <c r="V1" s="172" t="s">
        <v>28</v>
      </c>
      <c r="W1" s="172" t="s">
        <v>28</v>
      </c>
      <c r="X1" s="172" t="s">
        <v>28</v>
      </c>
      <c r="Y1" s="172" t="s">
        <v>28</v>
      </c>
      <c r="Z1" s="172" t="s">
        <v>28</v>
      </c>
    </row>
    <row r="2" spans="1:26" ht="23.1" customHeight="1" x14ac:dyDescent="0.25">
      <c r="A2" s="173" t="s">
        <v>134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4"/>
      <c r="M2" s="174"/>
      <c r="N2" s="174"/>
      <c r="O2" s="174"/>
      <c r="P2" s="174"/>
      <c r="Q2" s="174"/>
      <c r="R2" s="174"/>
      <c r="S2" s="174"/>
      <c r="T2" s="174"/>
      <c r="U2" s="172"/>
      <c r="V2" s="172"/>
      <c r="W2" s="172"/>
      <c r="X2" s="172"/>
      <c r="Y2" s="172"/>
      <c r="Z2" s="172"/>
    </row>
    <row r="3" spans="1:26" s="3" customFormat="1" ht="30" x14ac:dyDescent="0.2">
      <c r="A3" s="15" t="s">
        <v>3</v>
      </c>
      <c r="B3" s="15" t="s">
        <v>15</v>
      </c>
      <c r="C3" s="15" t="s">
        <v>12</v>
      </c>
      <c r="D3" s="15" t="s">
        <v>27</v>
      </c>
      <c r="E3" s="16" t="s">
        <v>13</v>
      </c>
      <c r="F3" s="16" t="s">
        <v>14</v>
      </c>
      <c r="G3" s="16" t="s">
        <v>19</v>
      </c>
      <c r="H3" s="17" t="s">
        <v>16</v>
      </c>
      <c r="I3" s="11" t="s">
        <v>4</v>
      </c>
      <c r="J3" s="12" t="s">
        <v>0</v>
      </c>
      <c r="K3" s="10" t="s">
        <v>2</v>
      </c>
      <c r="L3" s="163">
        <v>45394</v>
      </c>
      <c r="M3" s="163">
        <v>45404</v>
      </c>
      <c r="N3" s="163">
        <v>45406</v>
      </c>
      <c r="O3" s="164">
        <v>24042024</v>
      </c>
      <c r="P3" s="163">
        <v>45406</v>
      </c>
      <c r="Q3" s="163">
        <v>45405</v>
      </c>
      <c r="R3" s="163">
        <v>45405</v>
      </c>
      <c r="S3" s="163">
        <v>45406</v>
      </c>
      <c r="T3" s="163">
        <v>45495</v>
      </c>
      <c r="U3" s="162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</row>
    <row r="4" spans="1:26" ht="45" x14ac:dyDescent="0.25">
      <c r="A4" s="34">
        <v>1</v>
      </c>
      <c r="B4" s="29" t="s">
        <v>29</v>
      </c>
      <c r="C4" s="29" t="s">
        <v>30</v>
      </c>
      <c r="D4" s="29" t="s">
        <v>31</v>
      </c>
      <c r="E4" s="29" t="s">
        <v>18</v>
      </c>
      <c r="F4" s="29" t="s">
        <v>32</v>
      </c>
      <c r="G4" s="30" t="s">
        <v>20</v>
      </c>
      <c r="H4" s="27">
        <v>4703</v>
      </c>
      <c r="I4" s="40">
        <v>0</v>
      </c>
      <c r="J4" s="39">
        <f>I4-(SUM(L4:Z4))</f>
        <v>0</v>
      </c>
      <c r="K4" s="38" t="str">
        <f t="shared" ref="K4:K39" si="0">IF(J4&lt;0,"ATENÇÃO","OK")</f>
        <v>OK</v>
      </c>
      <c r="L4" s="159"/>
      <c r="M4" s="159"/>
      <c r="N4" s="159"/>
      <c r="O4" s="159"/>
      <c r="P4" s="159"/>
      <c r="Q4" s="159"/>
      <c r="R4" s="159"/>
      <c r="S4" s="159"/>
      <c r="T4" s="159"/>
      <c r="U4" s="42"/>
      <c r="V4" s="42"/>
      <c r="W4" s="42"/>
      <c r="X4" s="42"/>
      <c r="Y4" s="42"/>
      <c r="Z4" s="42"/>
    </row>
    <row r="5" spans="1:26" ht="45" x14ac:dyDescent="0.25">
      <c r="A5" s="35">
        <v>2</v>
      </c>
      <c r="B5" s="31" t="s">
        <v>29</v>
      </c>
      <c r="C5" s="31" t="s">
        <v>33</v>
      </c>
      <c r="D5" s="31" t="s">
        <v>34</v>
      </c>
      <c r="E5" s="31" t="s">
        <v>18</v>
      </c>
      <c r="F5" s="31" t="s">
        <v>35</v>
      </c>
      <c r="G5" s="32" t="s">
        <v>20</v>
      </c>
      <c r="H5" s="28">
        <v>6458</v>
      </c>
      <c r="I5" s="40">
        <v>90</v>
      </c>
      <c r="J5" s="39">
        <f t="shared" ref="J5:J39" si="1">I5-(SUM(L5:Z5))</f>
        <v>0</v>
      </c>
      <c r="K5" s="38" t="str">
        <f t="shared" si="0"/>
        <v>OK</v>
      </c>
      <c r="L5" s="159"/>
      <c r="M5" s="159">
        <v>90</v>
      </c>
      <c r="N5" s="159"/>
      <c r="O5" s="159"/>
      <c r="P5" s="159"/>
      <c r="Q5" s="159"/>
      <c r="R5" s="159"/>
      <c r="S5" s="159"/>
      <c r="T5" s="159"/>
      <c r="U5" s="42"/>
      <c r="V5" s="42"/>
      <c r="W5" s="42"/>
      <c r="X5" s="42"/>
      <c r="Y5" s="42"/>
      <c r="Z5" s="42"/>
    </row>
    <row r="6" spans="1:26" ht="30" customHeight="1" x14ac:dyDescent="0.25">
      <c r="A6" s="36">
        <v>3</v>
      </c>
      <c r="B6" s="29" t="s">
        <v>36</v>
      </c>
      <c r="C6" s="37" t="s">
        <v>37</v>
      </c>
      <c r="D6" s="37" t="s">
        <v>38</v>
      </c>
      <c r="E6" s="29" t="s">
        <v>18</v>
      </c>
      <c r="F6" s="29" t="s">
        <v>39</v>
      </c>
      <c r="G6" s="30" t="s">
        <v>20</v>
      </c>
      <c r="H6" s="27">
        <v>4295.3900000000003</v>
      </c>
      <c r="I6" s="40">
        <v>5</v>
      </c>
      <c r="J6" s="39">
        <f t="shared" si="1"/>
        <v>0</v>
      </c>
      <c r="K6" s="38" t="str">
        <f t="shared" si="0"/>
        <v>OK</v>
      </c>
      <c r="L6" s="159"/>
      <c r="M6" s="159"/>
      <c r="N6" s="159">
        <v>5</v>
      </c>
      <c r="O6" s="159"/>
      <c r="P6" s="159"/>
      <c r="Q6" s="159"/>
      <c r="R6" s="159"/>
      <c r="S6" s="159"/>
      <c r="T6" s="159"/>
      <c r="U6" s="42"/>
      <c r="V6" s="42"/>
      <c r="W6" s="42"/>
      <c r="X6" s="42"/>
      <c r="Y6" s="42"/>
      <c r="Z6" s="42"/>
    </row>
    <row r="7" spans="1:26" ht="30" customHeight="1" x14ac:dyDescent="0.25">
      <c r="A7" s="35">
        <v>4</v>
      </c>
      <c r="B7" s="31" t="s">
        <v>40</v>
      </c>
      <c r="C7" s="31" t="s">
        <v>41</v>
      </c>
      <c r="D7" s="31" t="s">
        <v>42</v>
      </c>
      <c r="E7" s="31" t="s">
        <v>18</v>
      </c>
      <c r="F7" s="31" t="s">
        <v>43</v>
      </c>
      <c r="G7" s="32" t="s">
        <v>20</v>
      </c>
      <c r="H7" s="28">
        <v>6600</v>
      </c>
      <c r="I7" s="40">
        <v>5</v>
      </c>
      <c r="J7" s="39">
        <f t="shared" si="1"/>
        <v>0</v>
      </c>
      <c r="K7" s="38" t="str">
        <f t="shared" si="0"/>
        <v>OK</v>
      </c>
      <c r="L7" s="159"/>
      <c r="M7" s="159"/>
      <c r="N7" s="159"/>
      <c r="O7" s="159">
        <v>5</v>
      </c>
      <c r="P7" s="159"/>
      <c r="Q7" s="159"/>
      <c r="R7" s="159"/>
      <c r="S7" s="159"/>
      <c r="T7" s="159"/>
      <c r="U7" s="42"/>
      <c r="V7" s="42"/>
      <c r="W7" s="42"/>
      <c r="X7" s="42"/>
      <c r="Y7" s="42"/>
      <c r="Z7" s="42"/>
    </row>
    <row r="8" spans="1:26" x14ac:dyDescent="0.25">
      <c r="A8" s="41">
        <v>5</v>
      </c>
      <c r="B8" s="175" t="s">
        <v>131</v>
      </c>
      <c r="C8" s="176"/>
      <c r="D8" s="176"/>
      <c r="E8" s="176"/>
      <c r="F8" s="176"/>
      <c r="G8" s="176"/>
      <c r="H8" s="177"/>
      <c r="I8" s="40">
        <v>0</v>
      </c>
      <c r="J8" s="39">
        <f t="shared" si="1"/>
        <v>0</v>
      </c>
      <c r="K8" s="38" t="str">
        <f t="shared" si="0"/>
        <v>OK</v>
      </c>
      <c r="L8" s="159"/>
      <c r="M8" s="159"/>
      <c r="N8" s="159"/>
      <c r="O8" s="159"/>
      <c r="P8" s="159"/>
      <c r="Q8" s="159"/>
      <c r="R8" s="159"/>
      <c r="S8" s="159"/>
      <c r="T8" s="159"/>
      <c r="U8" s="42"/>
      <c r="V8" s="42"/>
      <c r="W8" s="42"/>
      <c r="X8" s="42"/>
      <c r="Y8" s="42"/>
      <c r="Z8" s="42"/>
    </row>
    <row r="9" spans="1:26" ht="30" customHeight="1" x14ac:dyDescent="0.25">
      <c r="A9" s="36">
        <v>6</v>
      </c>
      <c r="B9" s="29" t="s">
        <v>44</v>
      </c>
      <c r="C9" s="37" t="s">
        <v>45</v>
      </c>
      <c r="D9" s="37" t="s">
        <v>46</v>
      </c>
      <c r="E9" s="29" t="s">
        <v>47</v>
      </c>
      <c r="F9" s="29" t="s">
        <v>48</v>
      </c>
      <c r="G9" s="30" t="s">
        <v>20</v>
      </c>
      <c r="H9" s="27">
        <v>670</v>
      </c>
      <c r="I9" s="40">
        <v>50</v>
      </c>
      <c r="J9" s="39">
        <f t="shared" si="1"/>
        <v>0</v>
      </c>
      <c r="K9" s="38" t="str">
        <f t="shared" si="0"/>
        <v>OK</v>
      </c>
      <c r="L9" s="159"/>
      <c r="M9" s="159"/>
      <c r="N9" s="159"/>
      <c r="O9" s="159"/>
      <c r="P9" s="159">
        <v>50</v>
      </c>
      <c r="Q9" s="159"/>
      <c r="R9" s="159"/>
      <c r="S9" s="159"/>
      <c r="T9" s="159"/>
      <c r="U9" s="42"/>
      <c r="V9" s="42"/>
      <c r="W9" s="42"/>
      <c r="X9" s="42"/>
      <c r="Y9" s="42"/>
      <c r="Z9" s="42"/>
    </row>
    <row r="10" spans="1:26" ht="45" customHeight="1" x14ac:dyDescent="0.25">
      <c r="A10" s="35">
        <v>7</v>
      </c>
      <c r="B10" s="31" t="s">
        <v>49</v>
      </c>
      <c r="C10" s="31" t="s">
        <v>50</v>
      </c>
      <c r="D10" s="31" t="s">
        <v>51</v>
      </c>
      <c r="E10" s="31" t="s">
        <v>52</v>
      </c>
      <c r="F10" s="31" t="s">
        <v>53</v>
      </c>
      <c r="G10" s="32" t="s">
        <v>20</v>
      </c>
      <c r="H10" s="28">
        <v>1100</v>
      </c>
      <c r="I10" s="40">
        <v>0</v>
      </c>
      <c r="J10" s="39">
        <f t="shared" si="1"/>
        <v>0</v>
      </c>
      <c r="K10" s="38" t="str">
        <f t="shared" si="0"/>
        <v>OK</v>
      </c>
      <c r="L10" s="159"/>
      <c r="M10" s="159"/>
      <c r="N10" s="159"/>
      <c r="O10" s="159"/>
      <c r="P10" s="159"/>
      <c r="Q10" s="159"/>
      <c r="R10" s="159"/>
      <c r="S10" s="159"/>
      <c r="T10" s="159"/>
      <c r="U10" s="42"/>
      <c r="V10" s="42"/>
      <c r="W10" s="42"/>
      <c r="X10" s="42"/>
      <c r="Y10" s="42"/>
      <c r="Z10" s="42"/>
    </row>
    <row r="11" spans="1:26" ht="45" x14ac:dyDescent="0.25">
      <c r="A11" s="36">
        <v>8</v>
      </c>
      <c r="B11" s="29" t="s">
        <v>40</v>
      </c>
      <c r="C11" s="37" t="s">
        <v>54</v>
      </c>
      <c r="D11" s="37" t="s">
        <v>55</v>
      </c>
      <c r="E11" s="29" t="s">
        <v>56</v>
      </c>
      <c r="F11" s="29" t="s">
        <v>57</v>
      </c>
      <c r="G11" s="30" t="s">
        <v>20</v>
      </c>
      <c r="H11" s="27">
        <v>1200</v>
      </c>
      <c r="I11" s="40">
        <v>0</v>
      </c>
      <c r="J11" s="39">
        <f t="shared" si="1"/>
        <v>0</v>
      </c>
      <c r="K11" s="38" t="str">
        <f t="shared" si="0"/>
        <v>OK</v>
      </c>
      <c r="L11" s="159"/>
      <c r="M11" s="159"/>
      <c r="N11" s="159"/>
      <c r="O11" s="159"/>
      <c r="P11" s="159"/>
      <c r="Q11" s="159"/>
      <c r="R11" s="159"/>
      <c r="S11" s="159"/>
      <c r="T11" s="159"/>
      <c r="U11" s="42"/>
      <c r="V11" s="42"/>
      <c r="W11" s="42"/>
      <c r="X11" s="42"/>
      <c r="Y11" s="42"/>
      <c r="Z11" s="42"/>
    </row>
    <row r="12" spans="1:26" x14ac:dyDescent="0.25">
      <c r="A12" s="41">
        <v>9</v>
      </c>
      <c r="B12" s="175" t="s">
        <v>131</v>
      </c>
      <c r="C12" s="176"/>
      <c r="D12" s="176"/>
      <c r="E12" s="176"/>
      <c r="F12" s="176"/>
      <c r="G12" s="176"/>
      <c r="H12" s="177"/>
      <c r="I12" s="40">
        <v>0</v>
      </c>
      <c r="J12" s="39">
        <f t="shared" si="1"/>
        <v>0</v>
      </c>
      <c r="K12" s="38" t="str">
        <f t="shared" si="0"/>
        <v>OK</v>
      </c>
      <c r="L12" s="159"/>
      <c r="M12" s="159"/>
      <c r="N12" s="159"/>
      <c r="O12" s="159"/>
      <c r="P12" s="159"/>
      <c r="Q12" s="159"/>
      <c r="R12" s="159"/>
      <c r="S12" s="159"/>
      <c r="T12" s="159"/>
      <c r="U12" s="42"/>
      <c r="V12" s="42"/>
      <c r="W12" s="42"/>
      <c r="X12" s="42"/>
      <c r="Y12" s="42"/>
      <c r="Z12" s="42"/>
    </row>
    <row r="13" spans="1:26" ht="60" customHeight="1" x14ac:dyDescent="0.25">
      <c r="A13" s="35">
        <v>10</v>
      </c>
      <c r="B13" s="31" t="s">
        <v>58</v>
      </c>
      <c r="C13" s="31" t="s">
        <v>59</v>
      </c>
      <c r="D13" s="31" t="s">
        <v>60</v>
      </c>
      <c r="E13" s="31" t="s">
        <v>61</v>
      </c>
      <c r="F13" s="31" t="s">
        <v>62</v>
      </c>
      <c r="G13" s="32" t="s">
        <v>21</v>
      </c>
      <c r="H13" s="28">
        <v>4600</v>
      </c>
      <c r="I13" s="40">
        <v>0</v>
      </c>
      <c r="J13" s="39">
        <f t="shared" si="1"/>
        <v>0</v>
      </c>
      <c r="K13" s="38" t="str">
        <f t="shared" si="0"/>
        <v>OK</v>
      </c>
      <c r="L13" s="159"/>
      <c r="M13" s="159"/>
      <c r="N13" s="159"/>
      <c r="O13" s="159"/>
      <c r="P13" s="159"/>
      <c r="Q13" s="159"/>
      <c r="R13" s="159"/>
      <c r="S13" s="159"/>
      <c r="T13" s="159"/>
      <c r="U13" s="42"/>
      <c r="V13" s="42"/>
      <c r="W13" s="42"/>
      <c r="X13" s="42"/>
      <c r="Y13" s="42"/>
      <c r="Z13" s="42"/>
    </row>
    <row r="14" spans="1:26" ht="30" customHeight="1" x14ac:dyDescent="0.25">
      <c r="A14" s="36">
        <v>11</v>
      </c>
      <c r="B14" s="29" t="s">
        <v>63</v>
      </c>
      <c r="C14" s="37" t="s">
        <v>64</v>
      </c>
      <c r="D14" s="37" t="s">
        <v>65</v>
      </c>
      <c r="E14" s="29" t="s">
        <v>52</v>
      </c>
      <c r="F14" s="29" t="s">
        <v>53</v>
      </c>
      <c r="G14" s="30" t="s">
        <v>20</v>
      </c>
      <c r="H14" s="27">
        <v>2200</v>
      </c>
      <c r="I14" s="40">
        <v>2</v>
      </c>
      <c r="J14" s="39">
        <f t="shared" si="1"/>
        <v>0</v>
      </c>
      <c r="K14" s="38" t="str">
        <f t="shared" si="0"/>
        <v>OK</v>
      </c>
      <c r="L14" s="159"/>
      <c r="M14" s="159"/>
      <c r="N14" s="159"/>
      <c r="O14" s="159"/>
      <c r="P14" s="159"/>
      <c r="Q14" s="159">
        <v>2</v>
      </c>
      <c r="R14" s="159"/>
      <c r="S14" s="159"/>
      <c r="T14" s="159"/>
      <c r="U14" s="42"/>
      <c r="V14" s="42"/>
      <c r="W14" s="42"/>
      <c r="X14" s="42"/>
      <c r="Y14" s="42"/>
      <c r="Z14" s="42"/>
    </row>
    <row r="15" spans="1:26" ht="60" customHeight="1" x14ac:dyDescent="0.25">
      <c r="A15" s="35">
        <v>12</v>
      </c>
      <c r="B15" s="31" t="s">
        <v>66</v>
      </c>
      <c r="C15" s="31" t="s">
        <v>67</v>
      </c>
      <c r="D15" s="31" t="s">
        <v>68</v>
      </c>
      <c r="E15" s="31" t="s">
        <v>24</v>
      </c>
      <c r="F15" s="31" t="s">
        <v>69</v>
      </c>
      <c r="G15" s="32" t="s">
        <v>20</v>
      </c>
      <c r="H15" s="28">
        <v>39000</v>
      </c>
      <c r="I15" s="40">
        <v>1</v>
      </c>
      <c r="J15" s="39">
        <f t="shared" si="1"/>
        <v>0</v>
      </c>
      <c r="K15" s="38" t="str">
        <f t="shared" si="0"/>
        <v>OK</v>
      </c>
      <c r="L15" s="159">
        <v>1</v>
      </c>
      <c r="M15" s="159"/>
      <c r="N15" s="159"/>
      <c r="O15" s="159"/>
      <c r="P15" s="159"/>
      <c r="Q15" s="159"/>
      <c r="R15" s="159"/>
      <c r="S15" s="159"/>
      <c r="T15" s="159"/>
      <c r="U15" s="42"/>
      <c r="V15" s="42"/>
      <c r="W15" s="42"/>
      <c r="X15" s="42"/>
      <c r="Y15" s="42"/>
      <c r="Z15" s="42"/>
    </row>
    <row r="16" spans="1:26" ht="60" customHeight="1" x14ac:dyDescent="0.25">
      <c r="A16" s="36">
        <v>13</v>
      </c>
      <c r="B16" s="29" t="s">
        <v>66</v>
      </c>
      <c r="C16" s="37" t="s">
        <v>70</v>
      </c>
      <c r="D16" s="37" t="s">
        <v>71</v>
      </c>
      <c r="E16" s="29" t="s">
        <v>24</v>
      </c>
      <c r="F16" s="29" t="s">
        <v>69</v>
      </c>
      <c r="G16" s="30" t="s">
        <v>20</v>
      </c>
      <c r="H16" s="27">
        <v>48000</v>
      </c>
      <c r="I16" s="40">
        <v>1</v>
      </c>
      <c r="J16" s="39">
        <f t="shared" si="1"/>
        <v>0</v>
      </c>
      <c r="K16" s="38" t="str">
        <f t="shared" si="0"/>
        <v>OK</v>
      </c>
      <c r="L16" s="159">
        <v>1</v>
      </c>
      <c r="M16" s="159"/>
      <c r="N16" s="159"/>
      <c r="O16" s="159"/>
      <c r="P16" s="159"/>
      <c r="Q16" s="159"/>
      <c r="R16" s="159"/>
      <c r="S16" s="159"/>
      <c r="T16" s="159"/>
      <c r="U16" s="42"/>
      <c r="V16" s="42"/>
      <c r="W16" s="42"/>
      <c r="X16" s="42"/>
      <c r="Y16" s="42"/>
      <c r="Z16" s="42"/>
    </row>
    <row r="17" spans="1:26" ht="45" x14ac:dyDescent="0.25">
      <c r="A17" s="35">
        <v>14</v>
      </c>
      <c r="B17" s="31" t="s">
        <v>72</v>
      </c>
      <c r="C17" s="31" t="s">
        <v>73</v>
      </c>
      <c r="D17" s="31" t="s">
        <v>74</v>
      </c>
      <c r="E17" s="31" t="s">
        <v>61</v>
      </c>
      <c r="F17" s="31" t="s">
        <v>62</v>
      </c>
      <c r="G17" s="32" t="s">
        <v>21</v>
      </c>
      <c r="H17" s="28">
        <v>3069</v>
      </c>
      <c r="I17" s="40">
        <v>1</v>
      </c>
      <c r="J17" s="39">
        <f t="shared" si="1"/>
        <v>0</v>
      </c>
      <c r="K17" s="38" t="str">
        <f t="shared" si="0"/>
        <v>OK</v>
      </c>
      <c r="L17" s="159"/>
      <c r="M17" s="159"/>
      <c r="N17" s="159"/>
      <c r="O17" s="159"/>
      <c r="P17" s="159"/>
      <c r="Q17" s="159"/>
      <c r="R17" s="159">
        <v>1</v>
      </c>
      <c r="S17" s="159"/>
      <c r="T17" s="159"/>
      <c r="U17" s="42"/>
      <c r="V17" s="42"/>
      <c r="W17" s="42"/>
      <c r="X17" s="42"/>
      <c r="Y17" s="42"/>
      <c r="Z17" s="42"/>
    </row>
    <row r="18" spans="1:26" ht="30" customHeight="1" x14ac:dyDescent="0.25">
      <c r="A18" s="36">
        <v>15</v>
      </c>
      <c r="B18" s="29" t="s">
        <v>75</v>
      </c>
      <c r="C18" s="37" t="s">
        <v>76</v>
      </c>
      <c r="D18" s="37" t="s">
        <v>77</v>
      </c>
      <c r="E18" s="29" t="s">
        <v>18</v>
      </c>
      <c r="F18" s="29" t="s">
        <v>22</v>
      </c>
      <c r="G18" s="30" t="s">
        <v>20</v>
      </c>
      <c r="H18" s="27">
        <v>16500</v>
      </c>
      <c r="I18" s="40">
        <v>0</v>
      </c>
      <c r="J18" s="39">
        <f t="shared" si="1"/>
        <v>0</v>
      </c>
      <c r="K18" s="38" t="str">
        <f t="shared" si="0"/>
        <v>OK</v>
      </c>
      <c r="L18" s="159"/>
      <c r="M18" s="159"/>
      <c r="N18" s="159"/>
      <c r="O18" s="159"/>
      <c r="P18" s="159"/>
      <c r="Q18" s="159"/>
      <c r="R18" s="159"/>
      <c r="S18" s="159"/>
      <c r="T18" s="159"/>
      <c r="U18" s="42"/>
      <c r="V18" s="42"/>
      <c r="W18" s="42"/>
      <c r="X18" s="42"/>
      <c r="Y18" s="42"/>
      <c r="Z18" s="42"/>
    </row>
    <row r="19" spans="1:26" ht="45" x14ac:dyDescent="0.25">
      <c r="A19" s="35">
        <v>16</v>
      </c>
      <c r="B19" s="31" t="s">
        <v>72</v>
      </c>
      <c r="C19" s="31" t="s">
        <v>78</v>
      </c>
      <c r="D19" s="31" t="s">
        <v>79</v>
      </c>
      <c r="E19" s="31" t="s">
        <v>18</v>
      </c>
      <c r="F19" s="31" t="s">
        <v>22</v>
      </c>
      <c r="G19" s="32" t="s">
        <v>20</v>
      </c>
      <c r="H19" s="28">
        <v>18503.099999999999</v>
      </c>
      <c r="I19" s="40">
        <f>0+1</f>
        <v>1</v>
      </c>
      <c r="J19" s="39">
        <f t="shared" si="1"/>
        <v>0</v>
      </c>
      <c r="K19" s="38" t="str">
        <f t="shared" si="0"/>
        <v>OK</v>
      </c>
      <c r="L19" s="159"/>
      <c r="M19" s="159"/>
      <c r="N19" s="159"/>
      <c r="O19" s="159"/>
      <c r="P19" s="159"/>
      <c r="Q19" s="159"/>
      <c r="R19" s="159"/>
      <c r="S19" s="159"/>
      <c r="T19" s="159">
        <v>1</v>
      </c>
      <c r="U19" s="42"/>
      <c r="V19" s="42"/>
      <c r="W19" s="42"/>
      <c r="X19" s="42"/>
      <c r="Y19" s="42"/>
      <c r="Z19" s="42"/>
    </row>
    <row r="20" spans="1:26" ht="45" customHeight="1" x14ac:dyDescent="0.25">
      <c r="A20" s="36">
        <v>17</v>
      </c>
      <c r="B20" s="29" t="s">
        <v>80</v>
      </c>
      <c r="C20" s="37" t="s">
        <v>81</v>
      </c>
      <c r="D20" s="37" t="s">
        <v>82</v>
      </c>
      <c r="E20" s="29" t="s">
        <v>18</v>
      </c>
      <c r="F20" s="29" t="s">
        <v>22</v>
      </c>
      <c r="G20" s="30" t="s">
        <v>20</v>
      </c>
      <c r="H20" s="27">
        <v>35550</v>
      </c>
      <c r="I20" s="40">
        <v>0</v>
      </c>
      <c r="J20" s="39">
        <f t="shared" si="1"/>
        <v>0</v>
      </c>
      <c r="K20" s="38" t="str">
        <f t="shared" si="0"/>
        <v>OK</v>
      </c>
      <c r="L20" s="159"/>
      <c r="M20" s="159"/>
      <c r="N20" s="159"/>
      <c r="O20" s="159"/>
      <c r="P20" s="159"/>
      <c r="Q20" s="159"/>
      <c r="R20" s="159"/>
      <c r="S20" s="159"/>
      <c r="T20" s="159"/>
      <c r="U20" s="42"/>
      <c r="V20" s="42"/>
      <c r="W20" s="42"/>
      <c r="X20" s="42"/>
      <c r="Y20" s="42"/>
      <c r="Z20" s="42"/>
    </row>
    <row r="21" spans="1:26" ht="60" customHeight="1" x14ac:dyDescent="0.25">
      <c r="A21" s="35">
        <v>18</v>
      </c>
      <c r="B21" s="31" t="s">
        <v>58</v>
      </c>
      <c r="C21" s="31" t="s">
        <v>83</v>
      </c>
      <c r="D21" s="31" t="s">
        <v>84</v>
      </c>
      <c r="E21" s="31" t="s">
        <v>61</v>
      </c>
      <c r="F21" s="31" t="s">
        <v>85</v>
      </c>
      <c r="G21" s="32" t="s">
        <v>20</v>
      </c>
      <c r="H21" s="28">
        <v>5590</v>
      </c>
      <c r="I21" s="40">
        <v>0</v>
      </c>
      <c r="J21" s="39">
        <f t="shared" si="1"/>
        <v>0</v>
      </c>
      <c r="K21" s="38" t="str">
        <f t="shared" si="0"/>
        <v>OK</v>
      </c>
      <c r="L21" s="159"/>
      <c r="M21" s="159"/>
      <c r="N21" s="159"/>
      <c r="O21" s="159"/>
      <c r="P21" s="159"/>
      <c r="Q21" s="159"/>
      <c r="R21" s="159"/>
      <c r="S21" s="159"/>
      <c r="T21" s="159"/>
      <c r="U21" s="42"/>
      <c r="V21" s="42"/>
      <c r="W21" s="42"/>
      <c r="X21" s="42"/>
      <c r="Y21" s="42"/>
      <c r="Z21" s="42"/>
    </row>
    <row r="22" spans="1:26" ht="60" customHeight="1" x14ac:dyDescent="0.25">
      <c r="A22" s="36">
        <v>19</v>
      </c>
      <c r="B22" s="29" t="s">
        <v>58</v>
      </c>
      <c r="C22" s="37" t="s">
        <v>86</v>
      </c>
      <c r="D22" s="37" t="s">
        <v>87</v>
      </c>
      <c r="E22" s="29" t="s">
        <v>24</v>
      </c>
      <c r="F22" s="29" t="s">
        <v>88</v>
      </c>
      <c r="G22" s="30" t="s">
        <v>20</v>
      </c>
      <c r="H22" s="27">
        <v>18980</v>
      </c>
      <c r="I22" s="40">
        <v>0</v>
      </c>
      <c r="J22" s="39">
        <f t="shared" si="1"/>
        <v>0</v>
      </c>
      <c r="K22" s="38" t="str">
        <f t="shared" si="0"/>
        <v>OK</v>
      </c>
      <c r="L22" s="159"/>
      <c r="M22" s="159"/>
      <c r="N22" s="159"/>
      <c r="O22" s="159"/>
      <c r="P22" s="159"/>
      <c r="Q22" s="159"/>
      <c r="R22" s="159"/>
      <c r="S22" s="159"/>
      <c r="T22" s="159"/>
      <c r="U22" s="42"/>
      <c r="V22" s="42"/>
      <c r="W22" s="42"/>
      <c r="X22" s="42"/>
      <c r="Y22" s="42"/>
      <c r="Z22" s="42"/>
    </row>
    <row r="23" spans="1:26" ht="45" x14ac:dyDescent="0.25">
      <c r="A23" s="35">
        <v>20</v>
      </c>
      <c r="B23" s="31" t="s">
        <v>72</v>
      </c>
      <c r="C23" s="31" t="s">
        <v>89</v>
      </c>
      <c r="D23" s="31" t="s">
        <v>90</v>
      </c>
      <c r="E23" s="31" t="s">
        <v>24</v>
      </c>
      <c r="F23" s="31" t="s">
        <v>91</v>
      </c>
      <c r="G23" s="32" t="s">
        <v>20</v>
      </c>
      <c r="H23" s="28">
        <v>7959</v>
      </c>
      <c r="I23" s="40">
        <v>0</v>
      </c>
      <c r="J23" s="39">
        <f t="shared" si="1"/>
        <v>0</v>
      </c>
      <c r="K23" s="38" t="str">
        <f t="shared" si="0"/>
        <v>OK</v>
      </c>
      <c r="L23" s="159"/>
      <c r="M23" s="159"/>
      <c r="N23" s="159"/>
      <c r="O23" s="159"/>
      <c r="P23" s="159"/>
      <c r="Q23" s="159"/>
      <c r="R23" s="159"/>
      <c r="S23" s="159"/>
      <c r="T23" s="159"/>
      <c r="U23" s="42"/>
      <c r="V23" s="42"/>
      <c r="W23" s="42"/>
      <c r="X23" s="42"/>
      <c r="Y23" s="42"/>
      <c r="Z23" s="42"/>
    </row>
    <row r="24" spans="1:26" ht="45" x14ac:dyDescent="0.25">
      <c r="A24" s="36">
        <v>21</v>
      </c>
      <c r="B24" s="29" t="s">
        <v>72</v>
      </c>
      <c r="C24" s="37" t="s">
        <v>92</v>
      </c>
      <c r="D24" s="37" t="s">
        <v>93</v>
      </c>
      <c r="E24" s="29" t="s">
        <v>18</v>
      </c>
      <c r="F24" s="29" t="s">
        <v>23</v>
      </c>
      <c r="G24" s="30" t="s">
        <v>20</v>
      </c>
      <c r="H24" s="27">
        <v>10499.99</v>
      </c>
      <c r="I24" s="40">
        <v>0</v>
      </c>
      <c r="J24" s="39">
        <f t="shared" si="1"/>
        <v>0</v>
      </c>
      <c r="K24" s="38" t="str">
        <f t="shared" si="0"/>
        <v>OK</v>
      </c>
      <c r="L24" s="159"/>
      <c r="M24" s="159"/>
      <c r="N24" s="159"/>
      <c r="O24" s="159"/>
      <c r="P24" s="159"/>
      <c r="Q24" s="159"/>
      <c r="R24" s="159"/>
      <c r="S24" s="159"/>
      <c r="T24" s="159"/>
      <c r="U24" s="42"/>
      <c r="V24" s="42"/>
      <c r="W24" s="42"/>
      <c r="X24" s="42"/>
      <c r="Y24" s="42"/>
      <c r="Z24" s="42"/>
    </row>
    <row r="25" spans="1:26" ht="45" x14ac:dyDescent="0.25">
      <c r="A25" s="35">
        <v>22</v>
      </c>
      <c r="B25" s="31" t="s">
        <v>72</v>
      </c>
      <c r="C25" s="31" t="s">
        <v>94</v>
      </c>
      <c r="D25" s="31" t="s">
        <v>95</v>
      </c>
      <c r="E25" s="31" t="s">
        <v>61</v>
      </c>
      <c r="F25" s="31" t="s">
        <v>62</v>
      </c>
      <c r="G25" s="32" t="s">
        <v>21</v>
      </c>
      <c r="H25" s="28">
        <v>289.08</v>
      </c>
      <c r="I25" s="40">
        <v>0</v>
      </c>
      <c r="J25" s="39">
        <f t="shared" si="1"/>
        <v>0</v>
      </c>
      <c r="K25" s="38" t="str">
        <f t="shared" si="0"/>
        <v>OK</v>
      </c>
      <c r="L25" s="159"/>
      <c r="M25" s="159"/>
      <c r="N25" s="159"/>
      <c r="O25" s="159"/>
      <c r="P25" s="159"/>
      <c r="Q25" s="159"/>
      <c r="R25" s="159"/>
      <c r="S25" s="159"/>
      <c r="T25" s="159"/>
      <c r="U25" s="42"/>
      <c r="V25" s="42"/>
      <c r="W25" s="42"/>
      <c r="X25" s="42"/>
      <c r="Y25" s="42"/>
      <c r="Z25" s="42"/>
    </row>
    <row r="26" spans="1:26" ht="30" customHeight="1" x14ac:dyDescent="0.25">
      <c r="A26" s="36">
        <v>23</v>
      </c>
      <c r="B26" s="29" t="s">
        <v>75</v>
      </c>
      <c r="C26" s="37" t="s">
        <v>96</v>
      </c>
      <c r="D26" s="37" t="s">
        <v>97</v>
      </c>
      <c r="E26" s="29" t="s">
        <v>61</v>
      </c>
      <c r="F26" s="29" t="s">
        <v>98</v>
      </c>
      <c r="G26" s="30" t="s">
        <v>20</v>
      </c>
      <c r="H26" s="27">
        <v>3940</v>
      </c>
      <c r="I26" s="40">
        <v>0</v>
      </c>
      <c r="J26" s="39">
        <f t="shared" si="1"/>
        <v>0</v>
      </c>
      <c r="K26" s="38" t="str">
        <f t="shared" si="0"/>
        <v>OK</v>
      </c>
      <c r="L26" s="159"/>
      <c r="M26" s="159"/>
      <c r="N26" s="159"/>
      <c r="O26" s="159"/>
      <c r="P26" s="159"/>
      <c r="Q26" s="159"/>
      <c r="R26" s="159"/>
      <c r="S26" s="159"/>
      <c r="T26" s="159"/>
      <c r="U26" s="42"/>
      <c r="V26" s="42"/>
      <c r="W26" s="42"/>
      <c r="X26" s="42"/>
      <c r="Y26" s="42"/>
      <c r="Z26" s="42"/>
    </row>
    <row r="27" spans="1:26" ht="45" x14ac:dyDescent="0.25">
      <c r="A27" s="35">
        <v>24</v>
      </c>
      <c r="B27" s="31" t="s">
        <v>99</v>
      </c>
      <c r="C27" s="31" t="s">
        <v>100</v>
      </c>
      <c r="D27" s="31" t="s">
        <v>101</v>
      </c>
      <c r="E27" s="31" t="s">
        <v>24</v>
      </c>
      <c r="F27" s="31" t="s">
        <v>69</v>
      </c>
      <c r="G27" s="32" t="s">
        <v>20</v>
      </c>
      <c r="H27" s="28">
        <v>2900</v>
      </c>
      <c r="I27" s="40">
        <v>0</v>
      </c>
      <c r="J27" s="39">
        <f t="shared" si="1"/>
        <v>0</v>
      </c>
      <c r="K27" s="38" t="str">
        <f t="shared" si="0"/>
        <v>OK</v>
      </c>
      <c r="L27" s="159"/>
      <c r="M27" s="159"/>
      <c r="N27" s="159"/>
      <c r="O27" s="159"/>
      <c r="P27" s="159"/>
      <c r="Q27" s="159"/>
      <c r="R27" s="159"/>
      <c r="S27" s="159"/>
      <c r="T27" s="159"/>
      <c r="U27" s="42"/>
      <c r="V27" s="42"/>
      <c r="W27" s="42"/>
      <c r="X27" s="42"/>
      <c r="Y27" s="42"/>
      <c r="Z27" s="42"/>
    </row>
    <row r="28" spans="1:26" ht="45" x14ac:dyDescent="0.25">
      <c r="A28" s="36">
        <v>25</v>
      </c>
      <c r="B28" s="29" t="s">
        <v>72</v>
      </c>
      <c r="C28" s="37" t="s">
        <v>102</v>
      </c>
      <c r="D28" s="37" t="s">
        <v>103</v>
      </c>
      <c r="E28" s="29" t="s">
        <v>24</v>
      </c>
      <c r="F28" s="29" t="s">
        <v>69</v>
      </c>
      <c r="G28" s="30" t="s">
        <v>20</v>
      </c>
      <c r="H28" s="27">
        <v>3168</v>
      </c>
      <c r="I28" s="40">
        <v>0</v>
      </c>
      <c r="J28" s="39">
        <f t="shared" si="1"/>
        <v>0</v>
      </c>
      <c r="K28" s="38" t="str">
        <f t="shared" si="0"/>
        <v>OK</v>
      </c>
      <c r="L28" s="159"/>
      <c r="M28" s="159"/>
      <c r="N28" s="159"/>
      <c r="O28" s="159"/>
      <c r="P28" s="159"/>
      <c r="Q28" s="159"/>
      <c r="R28" s="159"/>
      <c r="S28" s="159"/>
      <c r="T28" s="159"/>
      <c r="U28" s="42"/>
      <c r="V28" s="42"/>
      <c r="W28" s="42"/>
      <c r="X28" s="42"/>
      <c r="Y28" s="42"/>
      <c r="Z28" s="42"/>
    </row>
    <row r="29" spans="1:26" ht="45" x14ac:dyDescent="0.25">
      <c r="A29" s="35">
        <v>26</v>
      </c>
      <c r="B29" s="31" t="s">
        <v>72</v>
      </c>
      <c r="C29" s="31" t="s">
        <v>104</v>
      </c>
      <c r="D29" s="31" t="s">
        <v>105</v>
      </c>
      <c r="E29" s="31" t="s">
        <v>18</v>
      </c>
      <c r="F29" s="31" t="s">
        <v>23</v>
      </c>
      <c r="G29" s="32" t="s">
        <v>20</v>
      </c>
      <c r="H29" s="28">
        <v>15633.99</v>
      </c>
      <c r="I29" s="40">
        <v>0</v>
      </c>
      <c r="J29" s="39">
        <f t="shared" si="1"/>
        <v>0</v>
      </c>
      <c r="K29" s="38" t="str">
        <f t="shared" si="0"/>
        <v>OK</v>
      </c>
      <c r="L29" s="159"/>
      <c r="M29" s="159"/>
      <c r="N29" s="159"/>
      <c r="O29" s="159"/>
      <c r="P29" s="159"/>
      <c r="Q29" s="159"/>
      <c r="R29" s="159"/>
      <c r="S29" s="159"/>
      <c r="T29" s="159"/>
      <c r="U29" s="42"/>
      <c r="V29" s="42"/>
      <c r="W29" s="42"/>
      <c r="X29" s="42"/>
      <c r="Y29" s="42"/>
      <c r="Z29" s="42"/>
    </row>
    <row r="30" spans="1:26" x14ac:dyDescent="0.25">
      <c r="A30" s="41">
        <v>27</v>
      </c>
      <c r="B30" s="175" t="s">
        <v>131</v>
      </c>
      <c r="C30" s="176"/>
      <c r="D30" s="176"/>
      <c r="E30" s="176"/>
      <c r="F30" s="176"/>
      <c r="G30" s="176"/>
      <c r="H30" s="177"/>
      <c r="I30" s="40">
        <v>0</v>
      </c>
      <c r="J30" s="39">
        <f t="shared" si="1"/>
        <v>0</v>
      </c>
      <c r="K30" s="38" t="str">
        <f t="shared" si="0"/>
        <v>OK</v>
      </c>
      <c r="L30" s="159"/>
      <c r="M30" s="159"/>
      <c r="N30" s="159"/>
      <c r="O30" s="159"/>
      <c r="P30" s="159"/>
      <c r="Q30" s="159"/>
      <c r="R30" s="159"/>
      <c r="S30" s="159"/>
      <c r="T30" s="159"/>
      <c r="U30" s="42"/>
      <c r="V30" s="42"/>
      <c r="W30" s="42"/>
      <c r="X30" s="42"/>
      <c r="Y30" s="42"/>
      <c r="Z30" s="42"/>
    </row>
    <row r="31" spans="1:26" ht="45" x14ac:dyDescent="0.25">
      <c r="A31" s="36">
        <v>28</v>
      </c>
      <c r="B31" s="29" t="s">
        <v>72</v>
      </c>
      <c r="C31" s="37" t="s">
        <v>106</v>
      </c>
      <c r="D31" s="37" t="s">
        <v>107</v>
      </c>
      <c r="E31" s="29" t="s">
        <v>61</v>
      </c>
      <c r="F31" s="29" t="s">
        <v>108</v>
      </c>
      <c r="G31" s="30" t="s">
        <v>109</v>
      </c>
      <c r="H31" s="27">
        <v>513.05999999999995</v>
      </c>
      <c r="I31" s="40">
        <v>0</v>
      </c>
      <c r="J31" s="39">
        <f t="shared" si="1"/>
        <v>0</v>
      </c>
      <c r="K31" s="38" t="str">
        <f t="shared" si="0"/>
        <v>OK</v>
      </c>
      <c r="L31" s="159"/>
      <c r="M31" s="159"/>
      <c r="N31" s="159"/>
      <c r="O31" s="159"/>
      <c r="P31" s="159"/>
      <c r="Q31" s="159"/>
      <c r="R31" s="159"/>
      <c r="S31" s="159"/>
      <c r="T31" s="159"/>
      <c r="U31" s="42"/>
      <c r="V31" s="42"/>
      <c r="W31" s="42"/>
      <c r="X31" s="42"/>
      <c r="Y31" s="42"/>
      <c r="Z31" s="42"/>
    </row>
    <row r="32" spans="1:26" ht="45" customHeight="1" x14ac:dyDescent="0.25">
      <c r="A32" s="35">
        <v>29</v>
      </c>
      <c r="B32" s="31" t="s">
        <v>110</v>
      </c>
      <c r="C32" s="31" t="s">
        <v>111</v>
      </c>
      <c r="D32" s="31" t="s">
        <v>112</v>
      </c>
      <c r="E32" s="31" t="s">
        <v>61</v>
      </c>
      <c r="F32" s="31" t="s">
        <v>113</v>
      </c>
      <c r="G32" s="32" t="s">
        <v>109</v>
      </c>
      <c r="H32" s="28">
        <v>54.25</v>
      </c>
      <c r="I32" s="40">
        <v>0</v>
      </c>
      <c r="J32" s="39">
        <f t="shared" si="1"/>
        <v>0</v>
      </c>
      <c r="K32" s="38" t="str">
        <f t="shared" si="0"/>
        <v>OK</v>
      </c>
      <c r="L32" s="159"/>
      <c r="M32" s="159"/>
      <c r="N32" s="159"/>
      <c r="O32" s="159"/>
      <c r="P32" s="159"/>
      <c r="Q32" s="159"/>
      <c r="R32" s="159"/>
      <c r="S32" s="159"/>
      <c r="T32" s="159"/>
      <c r="U32" s="42"/>
      <c r="V32" s="42"/>
      <c r="W32" s="42"/>
      <c r="X32" s="42"/>
      <c r="Y32" s="42"/>
      <c r="Z32" s="42"/>
    </row>
    <row r="33" spans="1:26" ht="45" x14ac:dyDescent="0.25">
      <c r="A33" s="36">
        <v>30</v>
      </c>
      <c r="B33" s="29" t="s">
        <v>114</v>
      </c>
      <c r="C33" s="37" t="s">
        <v>115</v>
      </c>
      <c r="D33" s="37" t="s">
        <v>116</v>
      </c>
      <c r="E33" s="29" t="s">
        <v>61</v>
      </c>
      <c r="F33" s="29" t="s">
        <v>113</v>
      </c>
      <c r="G33" s="30" t="s">
        <v>109</v>
      </c>
      <c r="H33" s="27">
        <v>89.6</v>
      </c>
      <c r="I33" s="40">
        <v>0</v>
      </c>
      <c r="J33" s="39">
        <f t="shared" si="1"/>
        <v>0</v>
      </c>
      <c r="K33" s="38" t="str">
        <f t="shared" si="0"/>
        <v>OK</v>
      </c>
      <c r="L33" s="159"/>
      <c r="M33" s="159"/>
      <c r="N33" s="159"/>
      <c r="O33" s="159"/>
      <c r="P33" s="159"/>
      <c r="Q33" s="159"/>
      <c r="R33" s="159"/>
      <c r="S33" s="159"/>
      <c r="T33" s="159"/>
      <c r="U33" s="42"/>
      <c r="V33" s="42"/>
      <c r="W33" s="42"/>
      <c r="X33" s="42"/>
      <c r="Y33" s="42"/>
      <c r="Z33" s="42"/>
    </row>
    <row r="34" spans="1:26" ht="45" x14ac:dyDescent="0.25">
      <c r="A34" s="35">
        <v>31</v>
      </c>
      <c r="B34" s="31" t="s">
        <v>117</v>
      </c>
      <c r="C34" s="31" t="s">
        <v>118</v>
      </c>
      <c r="D34" s="31" t="s">
        <v>119</v>
      </c>
      <c r="E34" s="31" t="s">
        <v>52</v>
      </c>
      <c r="F34" s="31" t="s">
        <v>120</v>
      </c>
      <c r="G34" s="32" t="s">
        <v>20</v>
      </c>
      <c r="H34" s="28">
        <v>6200</v>
      </c>
      <c r="I34" s="40">
        <v>0</v>
      </c>
      <c r="J34" s="39">
        <f t="shared" si="1"/>
        <v>0</v>
      </c>
      <c r="K34" s="38" t="str">
        <f t="shared" si="0"/>
        <v>OK</v>
      </c>
      <c r="L34" s="159"/>
      <c r="M34" s="159"/>
      <c r="N34" s="159"/>
      <c r="O34" s="159"/>
      <c r="P34" s="159"/>
      <c r="Q34" s="159"/>
      <c r="R34" s="159"/>
      <c r="S34" s="159"/>
      <c r="T34" s="159"/>
      <c r="U34" s="42"/>
      <c r="V34" s="42"/>
      <c r="W34" s="42"/>
      <c r="X34" s="42"/>
      <c r="Y34" s="42"/>
      <c r="Z34" s="42"/>
    </row>
    <row r="35" spans="1:26" ht="45" x14ac:dyDescent="0.25">
      <c r="A35" s="36">
        <v>32</v>
      </c>
      <c r="B35" s="29" t="s">
        <v>117</v>
      </c>
      <c r="C35" s="37" t="s">
        <v>121</v>
      </c>
      <c r="D35" s="37" t="s">
        <v>122</v>
      </c>
      <c r="E35" s="29" t="s">
        <v>52</v>
      </c>
      <c r="F35" s="29" t="s">
        <v>120</v>
      </c>
      <c r="G35" s="30" t="s">
        <v>20</v>
      </c>
      <c r="H35" s="27">
        <v>9000</v>
      </c>
      <c r="I35" s="40">
        <v>0</v>
      </c>
      <c r="J35" s="39">
        <f t="shared" si="1"/>
        <v>0</v>
      </c>
      <c r="K35" s="38" t="str">
        <f t="shared" si="0"/>
        <v>OK</v>
      </c>
      <c r="L35" s="159"/>
      <c r="M35" s="159"/>
      <c r="N35" s="159"/>
      <c r="O35" s="159"/>
      <c r="P35" s="159"/>
      <c r="Q35" s="159"/>
      <c r="R35" s="159"/>
      <c r="S35" s="159"/>
      <c r="T35" s="159"/>
      <c r="U35" s="42"/>
      <c r="V35" s="42"/>
      <c r="W35" s="42"/>
      <c r="X35" s="42"/>
      <c r="Y35" s="42"/>
      <c r="Z35" s="42"/>
    </row>
    <row r="36" spans="1:26" ht="45" customHeight="1" x14ac:dyDescent="0.25">
      <c r="A36" s="35">
        <v>33</v>
      </c>
      <c r="B36" s="31" t="s">
        <v>123</v>
      </c>
      <c r="C36" s="31" t="s">
        <v>124</v>
      </c>
      <c r="D36" s="31" t="s">
        <v>125</v>
      </c>
      <c r="E36" s="31" t="s">
        <v>18</v>
      </c>
      <c r="F36" s="31" t="s">
        <v>23</v>
      </c>
      <c r="G36" s="32" t="s">
        <v>20</v>
      </c>
      <c r="H36" s="28">
        <v>19000</v>
      </c>
      <c r="I36" s="40">
        <v>0</v>
      </c>
      <c r="J36" s="39">
        <f t="shared" si="1"/>
        <v>0</v>
      </c>
      <c r="K36" s="38" t="str">
        <f t="shared" si="0"/>
        <v>OK</v>
      </c>
      <c r="L36" s="159"/>
      <c r="M36" s="159"/>
      <c r="N36" s="159"/>
      <c r="O36" s="159"/>
      <c r="P36" s="159"/>
      <c r="Q36" s="159"/>
      <c r="R36" s="159"/>
      <c r="S36" s="159"/>
      <c r="T36" s="159"/>
      <c r="U36" s="42"/>
      <c r="V36" s="42"/>
      <c r="W36" s="42"/>
      <c r="X36" s="42"/>
      <c r="Y36" s="42"/>
      <c r="Z36" s="42"/>
    </row>
    <row r="37" spans="1:26" ht="45" x14ac:dyDescent="0.25">
      <c r="A37" s="36">
        <v>34</v>
      </c>
      <c r="B37" s="29" t="s">
        <v>117</v>
      </c>
      <c r="C37" s="37" t="s">
        <v>126</v>
      </c>
      <c r="D37" s="37" t="s">
        <v>127</v>
      </c>
      <c r="E37" s="29" t="s">
        <v>18</v>
      </c>
      <c r="F37" s="29" t="s">
        <v>23</v>
      </c>
      <c r="G37" s="30" t="s">
        <v>20</v>
      </c>
      <c r="H37" s="27">
        <v>16500</v>
      </c>
      <c r="I37" s="40">
        <v>0</v>
      </c>
      <c r="J37" s="39">
        <f t="shared" si="1"/>
        <v>0</v>
      </c>
      <c r="K37" s="38" t="str">
        <f t="shared" si="0"/>
        <v>OK</v>
      </c>
      <c r="L37" s="159"/>
      <c r="M37" s="159"/>
      <c r="N37" s="159"/>
      <c r="O37" s="159"/>
      <c r="P37" s="159"/>
      <c r="Q37" s="159"/>
      <c r="R37" s="159"/>
      <c r="S37" s="159"/>
      <c r="T37" s="159"/>
      <c r="U37" s="42"/>
      <c r="V37" s="42"/>
      <c r="W37" s="42"/>
      <c r="X37" s="42"/>
      <c r="Y37" s="42"/>
      <c r="Z37" s="42"/>
    </row>
    <row r="38" spans="1:26" x14ac:dyDescent="0.25">
      <c r="A38" s="41">
        <v>35</v>
      </c>
      <c r="B38" s="175" t="s">
        <v>131</v>
      </c>
      <c r="C38" s="176"/>
      <c r="D38" s="176"/>
      <c r="E38" s="176"/>
      <c r="F38" s="176"/>
      <c r="G38" s="176"/>
      <c r="H38" s="177"/>
      <c r="I38" s="40">
        <v>0</v>
      </c>
      <c r="J38" s="39">
        <f t="shared" si="1"/>
        <v>0</v>
      </c>
      <c r="K38" s="38"/>
      <c r="L38" s="159"/>
      <c r="M38" s="159"/>
      <c r="N38" s="159"/>
      <c r="O38" s="159"/>
      <c r="P38" s="159"/>
      <c r="Q38" s="159"/>
      <c r="R38" s="159"/>
      <c r="S38" s="159"/>
      <c r="T38" s="159"/>
      <c r="U38" s="42"/>
      <c r="V38" s="42"/>
      <c r="W38" s="42"/>
      <c r="X38" s="42"/>
      <c r="Y38" s="42"/>
      <c r="Z38" s="42"/>
    </row>
    <row r="39" spans="1:26" ht="30" customHeight="1" x14ac:dyDescent="0.25">
      <c r="A39" s="56">
        <v>36</v>
      </c>
      <c r="B39" s="57" t="s">
        <v>123</v>
      </c>
      <c r="C39" s="57" t="s">
        <v>128</v>
      </c>
      <c r="D39" s="57" t="s">
        <v>129</v>
      </c>
      <c r="E39" s="57" t="s">
        <v>18</v>
      </c>
      <c r="F39" s="57" t="s">
        <v>22</v>
      </c>
      <c r="G39" s="58" t="s">
        <v>20</v>
      </c>
      <c r="H39" s="59">
        <v>9350</v>
      </c>
      <c r="I39" s="40">
        <v>25</v>
      </c>
      <c r="J39" s="39">
        <f t="shared" si="1"/>
        <v>0</v>
      </c>
      <c r="K39" s="38" t="str">
        <f t="shared" si="0"/>
        <v>OK</v>
      </c>
      <c r="L39" s="159"/>
      <c r="M39" s="159"/>
      <c r="N39" s="159"/>
      <c r="O39" s="159"/>
      <c r="P39" s="159"/>
      <c r="Q39" s="159"/>
      <c r="R39" s="159"/>
      <c r="S39" s="159">
        <v>25</v>
      </c>
      <c r="T39" s="159"/>
      <c r="U39" s="42"/>
      <c r="V39" s="42"/>
      <c r="W39" s="42"/>
      <c r="X39" s="42"/>
      <c r="Y39" s="42"/>
      <c r="Z39" s="42"/>
    </row>
    <row r="40" spans="1:26" x14ac:dyDescent="0.25">
      <c r="I40" s="5">
        <f>SUM(I4:I39)</f>
        <v>181</v>
      </c>
      <c r="J40" s="5">
        <f>SUM(J4:J39)</f>
        <v>0</v>
      </c>
      <c r="L40" s="160">
        <f>SUMPRODUCT($H$4:$H$39,L4:L39)</f>
        <v>87000</v>
      </c>
      <c r="M40" s="160">
        <f t="shared" ref="M40:T40" si="2">SUMPRODUCT($H$4:$H$39,M4:M39)</f>
        <v>581220</v>
      </c>
      <c r="N40" s="160">
        <f t="shared" si="2"/>
        <v>21476.95</v>
      </c>
      <c r="O40" s="160">
        <f t="shared" si="2"/>
        <v>33000</v>
      </c>
      <c r="P40" s="160">
        <f t="shared" si="2"/>
        <v>33500</v>
      </c>
      <c r="Q40" s="160">
        <f t="shared" si="2"/>
        <v>4400</v>
      </c>
      <c r="R40" s="160">
        <f t="shared" si="2"/>
        <v>3069</v>
      </c>
      <c r="S40" s="160">
        <f t="shared" si="2"/>
        <v>233750</v>
      </c>
      <c r="T40" s="160">
        <f t="shared" si="2"/>
        <v>18503.099999999999</v>
      </c>
      <c r="U40" s="33">
        <f t="shared" ref="U40:Z40" si="3">SUMPRODUCT($H$4:$H$39,U4:U39)</f>
        <v>0</v>
      </c>
      <c r="V40" s="33">
        <f t="shared" si="3"/>
        <v>0</v>
      </c>
      <c r="W40" s="33">
        <f t="shared" si="3"/>
        <v>0</v>
      </c>
      <c r="X40" s="33">
        <f t="shared" si="3"/>
        <v>0</v>
      </c>
      <c r="Y40" s="33">
        <f t="shared" si="3"/>
        <v>0</v>
      </c>
      <c r="Z40" s="33">
        <f t="shared" si="3"/>
        <v>0</v>
      </c>
    </row>
    <row r="41" spans="1:26" x14ac:dyDescent="0.25">
      <c r="L41" s="160"/>
      <c r="M41" s="160"/>
      <c r="N41" s="160"/>
      <c r="O41" s="160"/>
      <c r="P41" s="160"/>
      <c r="Q41" s="160"/>
      <c r="R41" s="160"/>
      <c r="S41" s="160"/>
      <c r="T41" s="160"/>
    </row>
    <row r="44" spans="1:26" x14ac:dyDescent="0.25">
      <c r="S44" s="161"/>
    </row>
  </sheetData>
  <mergeCells count="23">
    <mergeCell ref="Y1:Y2"/>
    <mergeCell ref="Z1:Z2"/>
    <mergeCell ref="B8:H8"/>
    <mergeCell ref="B12:H12"/>
    <mergeCell ref="B30:H30"/>
    <mergeCell ref="N1:N2"/>
    <mergeCell ref="A2:K2"/>
    <mergeCell ref="V1:V2"/>
    <mergeCell ref="W1:W2"/>
    <mergeCell ref="X1:X2"/>
    <mergeCell ref="B38:H38"/>
    <mergeCell ref="U1:U2"/>
    <mergeCell ref="O1:O2"/>
    <mergeCell ref="P1:P2"/>
    <mergeCell ref="Q1:Q2"/>
    <mergeCell ref="R1:R2"/>
    <mergeCell ref="S1:S2"/>
    <mergeCell ref="T1:T2"/>
    <mergeCell ref="A1:B1"/>
    <mergeCell ref="C1:H1"/>
    <mergeCell ref="I1:K1"/>
    <mergeCell ref="L1:L2"/>
    <mergeCell ref="M1:M2"/>
  </mergeCells>
  <conditionalFormatting sqref="U4:Z39">
    <cfRule type="cellIs" dxfId="106" priority="4" operator="greaterThan">
      <formula>0</formula>
    </cfRule>
    <cfRule type="cellIs" dxfId="105" priority="5" operator="greaterThan">
      <formula>0</formula>
    </cfRule>
    <cfRule type="cellIs" dxfId="104" priority="6" operator="greaterThan">
      <formula>1</formula>
    </cfRule>
  </conditionalFormatting>
  <conditionalFormatting sqref="L4:T39">
    <cfRule type="cellIs" dxfId="103" priority="1" operator="greaterThan">
      <formula>0</formula>
    </cfRule>
    <cfRule type="cellIs" dxfId="102" priority="2" operator="greaterThan">
      <formula>0</formula>
    </cfRule>
    <cfRule type="cellIs" dxfId="101" priority="3" operator="greaterThan">
      <formula>1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B53F7-187A-4D1E-A4C1-1BBF77B23CF1}">
  <sheetPr>
    <tabColor rgb="FFFFFF00"/>
  </sheetPr>
  <dimension ref="A1:Z40"/>
  <sheetViews>
    <sheetView topLeftCell="A34" zoomScale="70" zoomScaleNormal="70" workbookViewId="0">
      <selection activeCell="E60" sqref="E60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24.42578125" style="13" customWidth="1"/>
    <col min="4" max="4" width="25" style="13" customWidth="1"/>
    <col min="5" max="5" width="12.28515625" style="1" customWidth="1"/>
    <col min="6" max="7" width="14.85546875" style="1" customWidth="1"/>
    <col min="8" max="8" width="15.7109375" style="18" bestFit="1" customWidth="1"/>
    <col min="9" max="9" width="13.28515625" style="5" customWidth="1"/>
    <col min="10" max="10" width="13.28515625" style="14" customWidth="1"/>
    <col min="11" max="11" width="12.5703125" style="4" customWidth="1"/>
    <col min="12" max="12" width="14.7109375" style="2" customWidth="1"/>
    <col min="13" max="26" width="13.7109375" style="2" customWidth="1"/>
    <col min="27" max="16384" width="9.7109375" style="2"/>
  </cols>
  <sheetData>
    <row r="1" spans="1:26" ht="26.1" customHeight="1" x14ac:dyDescent="0.25">
      <c r="A1" s="181" t="s">
        <v>25</v>
      </c>
      <c r="B1" s="182"/>
      <c r="C1" s="183" t="s">
        <v>130</v>
      </c>
      <c r="D1" s="184"/>
      <c r="E1" s="184"/>
      <c r="F1" s="184"/>
      <c r="G1" s="184"/>
      <c r="H1" s="185"/>
      <c r="I1" s="178" t="s">
        <v>26</v>
      </c>
      <c r="J1" s="179"/>
      <c r="K1" s="180"/>
      <c r="L1" s="174" t="s">
        <v>231</v>
      </c>
      <c r="M1" s="174" t="s">
        <v>232</v>
      </c>
      <c r="N1" s="172" t="s">
        <v>28</v>
      </c>
      <c r="O1" s="172" t="s">
        <v>28</v>
      </c>
      <c r="P1" s="172" t="s">
        <v>28</v>
      </c>
      <c r="Q1" s="172" t="s">
        <v>28</v>
      </c>
      <c r="R1" s="172" t="s">
        <v>28</v>
      </c>
      <c r="S1" s="172" t="s">
        <v>28</v>
      </c>
      <c r="T1" s="172" t="s">
        <v>28</v>
      </c>
      <c r="U1" s="172" t="s">
        <v>28</v>
      </c>
      <c r="V1" s="172" t="s">
        <v>28</v>
      </c>
      <c r="W1" s="172" t="s">
        <v>28</v>
      </c>
      <c r="X1" s="172" t="s">
        <v>28</v>
      </c>
      <c r="Y1" s="172" t="s">
        <v>28</v>
      </c>
      <c r="Z1" s="172" t="s">
        <v>28</v>
      </c>
    </row>
    <row r="2" spans="1:26" ht="23.1" customHeight="1" x14ac:dyDescent="0.25">
      <c r="A2" s="173" t="s">
        <v>135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4"/>
      <c r="M2" s="174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</row>
    <row r="3" spans="1:26" s="3" customFormat="1" ht="30" x14ac:dyDescent="0.2">
      <c r="A3" s="15" t="s">
        <v>3</v>
      </c>
      <c r="B3" s="15" t="s">
        <v>15</v>
      </c>
      <c r="C3" s="15" t="s">
        <v>12</v>
      </c>
      <c r="D3" s="15" t="s">
        <v>27</v>
      </c>
      <c r="E3" s="16" t="s">
        <v>13</v>
      </c>
      <c r="F3" s="16" t="s">
        <v>14</v>
      </c>
      <c r="G3" s="16" t="s">
        <v>19</v>
      </c>
      <c r="H3" s="17" t="s">
        <v>16</v>
      </c>
      <c r="I3" s="11" t="s">
        <v>4</v>
      </c>
      <c r="J3" s="12" t="s">
        <v>0</v>
      </c>
      <c r="K3" s="10" t="s">
        <v>2</v>
      </c>
      <c r="L3" s="76">
        <v>45509</v>
      </c>
      <c r="M3" s="76">
        <v>45509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</row>
    <row r="4" spans="1:26" ht="29.1" customHeight="1" x14ac:dyDescent="0.25">
      <c r="A4" s="34">
        <v>1</v>
      </c>
      <c r="B4" s="29" t="s">
        <v>29</v>
      </c>
      <c r="C4" s="29" t="s">
        <v>30</v>
      </c>
      <c r="D4" s="29" t="s">
        <v>31</v>
      </c>
      <c r="E4" s="29" t="s">
        <v>18</v>
      </c>
      <c r="F4" s="29" t="s">
        <v>32</v>
      </c>
      <c r="G4" s="30" t="s">
        <v>20</v>
      </c>
      <c r="H4" s="27">
        <v>4703</v>
      </c>
      <c r="I4" s="40">
        <v>0</v>
      </c>
      <c r="J4" s="39">
        <f>I4-(SUM(L4:Z4))</f>
        <v>0</v>
      </c>
      <c r="K4" s="38" t="str">
        <f t="shared" ref="K4:K39" si="0">IF(J4&lt;0,"ATENÇÃO","OK")</f>
        <v>OK</v>
      </c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26" ht="29.1" customHeight="1" x14ac:dyDescent="0.25">
      <c r="A5" s="35">
        <v>2</v>
      </c>
      <c r="B5" s="31" t="s">
        <v>29</v>
      </c>
      <c r="C5" s="31" t="s">
        <v>33</v>
      </c>
      <c r="D5" s="31" t="s">
        <v>34</v>
      </c>
      <c r="E5" s="31" t="s">
        <v>18</v>
      </c>
      <c r="F5" s="31" t="s">
        <v>35</v>
      </c>
      <c r="G5" s="32" t="s">
        <v>20</v>
      </c>
      <c r="H5" s="28">
        <v>6458</v>
      </c>
      <c r="I5" s="40">
        <v>33</v>
      </c>
      <c r="J5" s="39">
        <f t="shared" ref="J5:J39" si="1">I5-(SUM(L5:Z5))</f>
        <v>33</v>
      </c>
      <c r="K5" s="38" t="str">
        <f t="shared" si="0"/>
        <v>OK</v>
      </c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</row>
    <row r="6" spans="1:26" ht="30" x14ac:dyDescent="0.25">
      <c r="A6" s="36">
        <v>3</v>
      </c>
      <c r="B6" s="29" t="s">
        <v>36</v>
      </c>
      <c r="C6" s="37" t="s">
        <v>37</v>
      </c>
      <c r="D6" s="37" t="s">
        <v>38</v>
      </c>
      <c r="E6" s="29" t="s">
        <v>18</v>
      </c>
      <c r="F6" s="29" t="s">
        <v>39</v>
      </c>
      <c r="G6" s="30" t="s">
        <v>20</v>
      </c>
      <c r="H6" s="27">
        <v>4295.3900000000003</v>
      </c>
      <c r="I6" s="40">
        <v>0</v>
      </c>
      <c r="J6" s="39">
        <f t="shared" si="1"/>
        <v>0</v>
      </c>
      <c r="K6" s="38" t="str">
        <f t="shared" si="0"/>
        <v>OK</v>
      </c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</row>
    <row r="7" spans="1:26" ht="30" x14ac:dyDescent="0.25">
      <c r="A7" s="35">
        <v>4</v>
      </c>
      <c r="B7" s="31" t="s">
        <v>40</v>
      </c>
      <c r="C7" s="31" t="s">
        <v>41</v>
      </c>
      <c r="D7" s="31" t="s">
        <v>42</v>
      </c>
      <c r="E7" s="31" t="s">
        <v>18</v>
      </c>
      <c r="F7" s="31" t="s">
        <v>43</v>
      </c>
      <c r="G7" s="32" t="s">
        <v>20</v>
      </c>
      <c r="H7" s="28">
        <v>6600</v>
      </c>
      <c r="I7" s="40">
        <v>8</v>
      </c>
      <c r="J7" s="39">
        <f t="shared" si="1"/>
        <v>0</v>
      </c>
      <c r="K7" s="38" t="str">
        <f t="shared" si="0"/>
        <v>OK</v>
      </c>
      <c r="L7" s="42">
        <v>8</v>
      </c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spans="1:26" x14ac:dyDescent="0.25">
      <c r="A8" s="41">
        <v>5</v>
      </c>
      <c r="B8" s="175" t="s">
        <v>131</v>
      </c>
      <c r="C8" s="176"/>
      <c r="D8" s="176"/>
      <c r="E8" s="176"/>
      <c r="F8" s="176"/>
      <c r="G8" s="176"/>
      <c r="H8" s="177"/>
      <c r="I8" s="40">
        <v>0</v>
      </c>
      <c r="J8" s="39">
        <f t="shared" si="1"/>
        <v>0</v>
      </c>
      <c r="K8" s="38" t="str">
        <f t="shared" si="0"/>
        <v>OK</v>
      </c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pans="1:26" ht="30" x14ac:dyDescent="0.25">
      <c r="A9" s="36">
        <v>6</v>
      </c>
      <c r="B9" s="29" t="s">
        <v>44</v>
      </c>
      <c r="C9" s="37" t="s">
        <v>45</v>
      </c>
      <c r="D9" s="37" t="s">
        <v>46</v>
      </c>
      <c r="E9" s="29" t="s">
        <v>47</v>
      </c>
      <c r="F9" s="29" t="s">
        <v>48</v>
      </c>
      <c r="G9" s="30" t="s">
        <v>20</v>
      </c>
      <c r="H9" s="27">
        <v>670</v>
      </c>
      <c r="I9" s="40">
        <v>0</v>
      </c>
      <c r="J9" s="39">
        <f t="shared" si="1"/>
        <v>0</v>
      </c>
      <c r="K9" s="38" t="str">
        <f t="shared" si="0"/>
        <v>OK</v>
      </c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1:26" ht="45" x14ac:dyDescent="0.25">
      <c r="A10" s="35">
        <v>7</v>
      </c>
      <c r="B10" s="31" t="s">
        <v>49</v>
      </c>
      <c r="C10" s="31" t="s">
        <v>50</v>
      </c>
      <c r="D10" s="31" t="s">
        <v>51</v>
      </c>
      <c r="E10" s="31" t="s">
        <v>52</v>
      </c>
      <c r="F10" s="31" t="s">
        <v>53</v>
      </c>
      <c r="G10" s="32" t="s">
        <v>20</v>
      </c>
      <c r="H10" s="28">
        <v>1100</v>
      </c>
      <c r="I10" s="40">
        <v>6</v>
      </c>
      <c r="J10" s="39">
        <f t="shared" si="1"/>
        <v>0</v>
      </c>
      <c r="K10" s="38" t="str">
        <f t="shared" si="0"/>
        <v>OK</v>
      </c>
      <c r="L10" s="42"/>
      <c r="M10" s="42">
        <v>6</v>
      </c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1:26" ht="45" x14ac:dyDescent="0.25">
      <c r="A11" s="36">
        <v>8</v>
      </c>
      <c r="B11" s="29" t="s">
        <v>40</v>
      </c>
      <c r="C11" s="37" t="s">
        <v>54</v>
      </c>
      <c r="D11" s="37" t="s">
        <v>55</v>
      </c>
      <c r="E11" s="29" t="s">
        <v>56</v>
      </c>
      <c r="F11" s="29" t="s">
        <v>57</v>
      </c>
      <c r="G11" s="30" t="s">
        <v>20</v>
      </c>
      <c r="H11" s="27">
        <v>1200</v>
      </c>
      <c r="I11" s="40">
        <v>0</v>
      </c>
      <c r="J11" s="39">
        <f t="shared" si="1"/>
        <v>0</v>
      </c>
      <c r="K11" s="38" t="str">
        <f t="shared" si="0"/>
        <v>OK</v>
      </c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26" x14ac:dyDescent="0.25">
      <c r="A12" s="41">
        <v>9</v>
      </c>
      <c r="B12" s="175" t="s">
        <v>131</v>
      </c>
      <c r="C12" s="176"/>
      <c r="D12" s="176"/>
      <c r="E12" s="176"/>
      <c r="F12" s="176"/>
      <c r="G12" s="176"/>
      <c r="H12" s="177"/>
      <c r="I12" s="40">
        <v>0</v>
      </c>
      <c r="J12" s="39">
        <f t="shared" si="1"/>
        <v>0</v>
      </c>
      <c r="K12" s="38" t="str">
        <f t="shared" si="0"/>
        <v>OK</v>
      </c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60" x14ac:dyDescent="0.25">
      <c r="A13" s="35">
        <v>10</v>
      </c>
      <c r="B13" s="31" t="s">
        <v>58</v>
      </c>
      <c r="C13" s="31" t="s">
        <v>59</v>
      </c>
      <c r="D13" s="31" t="s">
        <v>60</v>
      </c>
      <c r="E13" s="31" t="s">
        <v>61</v>
      </c>
      <c r="F13" s="31" t="s">
        <v>62</v>
      </c>
      <c r="G13" s="32" t="s">
        <v>21</v>
      </c>
      <c r="H13" s="28">
        <v>4600</v>
      </c>
      <c r="I13" s="40">
        <v>0</v>
      </c>
      <c r="J13" s="39">
        <f t="shared" si="1"/>
        <v>0</v>
      </c>
      <c r="K13" s="38" t="str">
        <f t="shared" si="0"/>
        <v>OK</v>
      </c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30" x14ac:dyDescent="0.25">
      <c r="A14" s="36">
        <v>11</v>
      </c>
      <c r="B14" s="29" t="s">
        <v>63</v>
      </c>
      <c r="C14" s="37" t="s">
        <v>64</v>
      </c>
      <c r="D14" s="37" t="s">
        <v>65</v>
      </c>
      <c r="E14" s="29" t="s">
        <v>52</v>
      </c>
      <c r="F14" s="29" t="s">
        <v>53</v>
      </c>
      <c r="G14" s="30" t="s">
        <v>20</v>
      </c>
      <c r="H14" s="27">
        <v>2200</v>
      </c>
      <c r="I14" s="40">
        <v>0</v>
      </c>
      <c r="J14" s="39">
        <f t="shared" si="1"/>
        <v>0</v>
      </c>
      <c r="K14" s="38" t="str">
        <f t="shared" si="0"/>
        <v>OK</v>
      </c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6" ht="60" x14ac:dyDescent="0.25">
      <c r="A15" s="35">
        <v>12</v>
      </c>
      <c r="B15" s="31" t="s">
        <v>66</v>
      </c>
      <c r="C15" s="31" t="s">
        <v>67</v>
      </c>
      <c r="D15" s="31" t="s">
        <v>68</v>
      </c>
      <c r="E15" s="31" t="s">
        <v>24</v>
      </c>
      <c r="F15" s="31" t="s">
        <v>69</v>
      </c>
      <c r="G15" s="32" t="s">
        <v>20</v>
      </c>
      <c r="H15" s="28">
        <v>39000</v>
      </c>
      <c r="I15" s="40">
        <v>0</v>
      </c>
      <c r="J15" s="39">
        <f t="shared" si="1"/>
        <v>0</v>
      </c>
      <c r="K15" s="38" t="str">
        <f t="shared" si="0"/>
        <v>OK</v>
      </c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ht="60" x14ac:dyDescent="0.25">
      <c r="A16" s="36">
        <v>13</v>
      </c>
      <c r="B16" s="29" t="s">
        <v>66</v>
      </c>
      <c r="C16" s="37" t="s">
        <v>70</v>
      </c>
      <c r="D16" s="37" t="s">
        <v>71</v>
      </c>
      <c r="E16" s="29" t="s">
        <v>24</v>
      </c>
      <c r="F16" s="29" t="s">
        <v>69</v>
      </c>
      <c r="G16" s="30" t="s">
        <v>20</v>
      </c>
      <c r="H16" s="27">
        <v>48000</v>
      </c>
      <c r="I16" s="40">
        <v>0</v>
      </c>
      <c r="J16" s="39">
        <f t="shared" si="1"/>
        <v>0</v>
      </c>
      <c r="K16" s="38" t="str">
        <f t="shared" si="0"/>
        <v>OK</v>
      </c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spans="1:26" ht="45" x14ac:dyDescent="0.25">
      <c r="A17" s="35">
        <v>14</v>
      </c>
      <c r="B17" s="31" t="s">
        <v>72</v>
      </c>
      <c r="C17" s="31" t="s">
        <v>73</v>
      </c>
      <c r="D17" s="31" t="s">
        <v>74</v>
      </c>
      <c r="E17" s="31" t="s">
        <v>61</v>
      </c>
      <c r="F17" s="31" t="s">
        <v>62</v>
      </c>
      <c r="G17" s="32" t="s">
        <v>21</v>
      </c>
      <c r="H17" s="28">
        <v>3069</v>
      </c>
      <c r="I17" s="40">
        <v>0</v>
      </c>
      <c r="J17" s="39">
        <f t="shared" si="1"/>
        <v>0</v>
      </c>
      <c r="K17" s="38" t="str">
        <f t="shared" si="0"/>
        <v>OK</v>
      </c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ht="30" x14ac:dyDescent="0.25">
      <c r="A18" s="36">
        <v>15</v>
      </c>
      <c r="B18" s="29" t="s">
        <v>75</v>
      </c>
      <c r="C18" s="37" t="s">
        <v>76</v>
      </c>
      <c r="D18" s="37" t="s">
        <v>77</v>
      </c>
      <c r="E18" s="29" t="s">
        <v>18</v>
      </c>
      <c r="F18" s="29" t="s">
        <v>22</v>
      </c>
      <c r="G18" s="30" t="s">
        <v>20</v>
      </c>
      <c r="H18" s="27">
        <v>16500</v>
      </c>
      <c r="I18" s="40">
        <v>0</v>
      </c>
      <c r="J18" s="39">
        <f t="shared" si="1"/>
        <v>0</v>
      </c>
      <c r="K18" s="38" t="str">
        <f t="shared" si="0"/>
        <v>OK</v>
      </c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spans="1:26" ht="45" x14ac:dyDescent="0.25">
      <c r="A19" s="35">
        <v>16</v>
      </c>
      <c r="B19" s="31" t="s">
        <v>72</v>
      </c>
      <c r="C19" s="31" t="s">
        <v>78</v>
      </c>
      <c r="D19" s="31" t="s">
        <v>79</v>
      </c>
      <c r="E19" s="31" t="s">
        <v>18</v>
      </c>
      <c r="F19" s="31" t="s">
        <v>22</v>
      </c>
      <c r="G19" s="32" t="s">
        <v>20</v>
      </c>
      <c r="H19" s="28">
        <v>18503.099999999999</v>
      </c>
      <c r="I19" s="40">
        <v>0</v>
      </c>
      <c r="J19" s="39">
        <f t="shared" si="1"/>
        <v>0</v>
      </c>
      <c r="K19" s="38" t="str">
        <f t="shared" si="0"/>
        <v>OK</v>
      </c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spans="1:26" ht="45" x14ac:dyDescent="0.25">
      <c r="A20" s="36">
        <v>17</v>
      </c>
      <c r="B20" s="29" t="s">
        <v>80</v>
      </c>
      <c r="C20" s="37" t="s">
        <v>81</v>
      </c>
      <c r="D20" s="37" t="s">
        <v>82</v>
      </c>
      <c r="E20" s="29" t="s">
        <v>18</v>
      </c>
      <c r="F20" s="29" t="s">
        <v>22</v>
      </c>
      <c r="G20" s="30" t="s">
        <v>20</v>
      </c>
      <c r="H20" s="27">
        <v>35550</v>
      </c>
      <c r="I20" s="40">
        <v>0</v>
      </c>
      <c r="J20" s="39">
        <f t="shared" si="1"/>
        <v>0</v>
      </c>
      <c r="K20" s="38" t="str">
        <f t="shared" si="0"/>
        <v>OK</v>
      </c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spans="1:26" ht="60" x14ac:dyDescent="0.25">
      <c r="A21" s="35">
        <v>18</v>
      </c>
      <c r="B21" s="31" t="s">
        <v>58</v>
      </c>
      <c r="C21" s="31" t="s">
        <v>83</v>
      </c>
      <c r="D21" s="31" t="s">
        <v>84</v>
      </c>
      <c r="E21" s="31" t="s">
        <v>61</v>
      </c>
      <c r="F21" s="31" t="s">
        <v>85</v>
      </c>
      <c r="G21" s="32" t="s">
        <v>20</v>
      </c>
      <c r="H21" s="28">
        <v>5590</v>
      </c>
      <c r="I21" s="40">
        <v>0</v>
      </c>
      <c r="J21" s="39">
        <f t="shared" si="1"/>
        <v>0</v>
      </c>
      <c r="K21" s="38" t="str">
        <f t="shared" si="0"/>
        <v>OK</v>
      </c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spans="1:26" ht="60" x14ac:dyDescent="0.25">
      <c r="A22" s="36">
        <v>19</v>
      </c>
      <c r="B22" s="29" t="s">
        <v>58</v>
      </c>
      <c r="C22" s="37" t="s">
        <v>86</v>
      </c>
      <c r="D22" s="37" t="s">
        <v>87</v>
      </c>
      <c r="E22" s="29" t="s">
        <v>24</v>
      </c>
      <c r="F22" s="29" t="s">
        <v>88</v>
      </c>
      <c r="G22" s="30" t="s">
        <v>20</v>
      </c>
      <c r="H22" s="27">
        <v>18980</v>
      </c>
      <c r="I22" s="40">
        <v>0</v>
      </c>
      <c r="J22" s="39">
        <f t="shared" si="1"/>
        <v>0</v>
      </c>
      <c r="K22" s="38" t="str">
        <f t="shared" si="0"/>
        <v>OK</v>
      </c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spans="1:26" ht="45" x14ac:dyDescent="0.25">
      <c r="A23" s="35">
        <v>20</v>
      </c>
      <c r="B23" s="31" t="s">
        <v>72</v>
      </c>
      <c r="C23" s="31" t="s">
        <v>89</v>
      </c>
      <c r="D23" s="31" t="s">
        <v>90</v>
      </c>
      <c r="E23" s="31" t="s">
        <v>24</v>
      </c>
      <c r="F23" s="31" t="s">
        <v>91</v>
      </c>
      <c r="G23" s="32" t="s">
        <v>20</v>
      </c>
      <c r="H23" s="28">
        <v>7959</v>
      </c>
      <c r="I23" s="40">
        <v>0</v>
      </c>
      <c r="J23" s="39">
        <f t="shared" si="1"/>
        <v>0</v>
      </c>
      <c r="K23" s="38" t="str">
        <f t="shared" si="0"/>
        <v>OK</v>
      </c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spans="1:26" ht="45" x14ac:dyDescent="0.25">
      <c r="A24" s="36">
        <v>21</v>
      </c>
      <c r="B24" s="29" t="s">
        <v>72</v>
      </c>
      <c r="C24" s="37" t="s">
        <v>92</v>
      </c>
      <c r="D24" s="37" t="s">
        <v>93</v>
      </c>
      <c r="E24" s="29" t="s">
        <v>18</v>
      </c>
      <c r="F24" s="29" t="s">
        <v>23</v>
      </c>
      <c r="G24" s="30" t="s">
        <v>20</v>
      </c>
      <c r="H24" s="27">
        <v>10499.99</v>
      </c>
      <c r="I24" s="40">
        <v>0</v>
      </c>
      <c r="J24" s="39">
        <f t="shared" si="1"/>
        <v>0</v>
      </c>
      <c r="K24" s="38" t="str">
        <f t="shared" si="0"/>
        <v>OK</v>
      </c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spans="1:26" ht="45" x14ac:dyDescent="0.25">
      <c r="A25" s="35">
        <v>22</v>
      </c>
      <c r="B25" s="31" t="s">
        <v>72</v>
      </c>
      <c r="C25" s="31" t="s">
        <v>94</v>
      </c>
      <c r="D25" s="31" t="s">
        <v>95</v>
      </c>
      <c r="E25" s="31" t="s">
        <v>61</v>
      </c>
      <c r="F25" s="31" t="s">
        <v>62</v>
      </c>
      <c r="G25" s="32" t="s">
        <v>21</v>
      </c>
      <c r="H25" s="28">
        <v>289.08</v>
      </c>
      <c r="I25" s="40">
        <v>0</v>
      </c>
      <c r="J25" s="39">
        <f t="shared" si="1"/>
        <v>0</v>
      </c>
      <c r="K25" s="38" t="str">
        <f t="shared" si="0"/>
        <v>OK</v>
      </c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 spans="1:26" ht="30" x14ac:dyDescent="0.25">
      <c r="A26" s="36">
        <v>23</v>
      </c>
      <c r="B26" s="29" t="s">
        <v>75</v>
      </c>
      <c r="C26" s="37" t="s">
        <v>96</v>
      </c>
      <c r="D26" s="37" t="s">
        <v>97</v>
      </c>
      <c r="E26" s="29" t="s">
        <v>61</v>
      </c>
      <c r="F26" s="29" t="s">
        <v>98</v>
      </c>
      <c r="G26" s="30" t="s">
        <v>20</v>
      </c>
      <c r="H26" s="27">
        <v>3940</v>
      </c>
      <c r="I26" s="40">
        <v>0</v>
      </c>
      <c r="J26" s="39">
        <f t="shared" si="1"/>
        <v>0</v>
      </c>
      <c r="K26" s="38" t="str">
        <f t="shared" si="0"/>
        <v>OK</v>
      </c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1:26" ht="45" x14ac:dyDescent="0.25">
      <c r="A27" s="35">
        <v>24</v>
      </c>
      <c r="B27" s="31" t="s">
        <v>99</v>
      </c>
      <c r="C27" s="31" t="s">
        <v>100</v>
      </c>
      <c r="D27" s="31" t="s">
        <v>101</v>
      </c>
      <c r="E27" s="31" t="s">
        <v>24</v>
      </c>
      <c r="F27" s="31" t="s">
        <v>69</v>
      </c>
      <c r="G27" s="32" t="s">
        <v>20</v>
      </c>
      <c r="H27" s="28">
        <v>2900</v>
      </c>
      <c r="I27" s="40">
        <v>0</v>
      </c>
      <c r="J27" s="39">
        <f t="shared" si="1"/>
        <v>0</v>
      </c>
      <c r="K27" s="38" t="str">
        <f t="shared" si="0"/>
        <v>OK</v>
      </c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6" ht="45" x14ac:dyDescent="0.25">
      <c r="A28" s="36">
        <v>25</v>
      </c>
      <c r="B28" s="29" t="s">
        <v>72</v>
      </c>
      <c r="C28" s="37" t="s">
        <v>102</v>
      </c>
      <c r="D28" s="37" t="s">
        <v>103</v>
      </c>
      <c r="E28" s="29" t="s">
        <v>24</v>
      </c>
      <c r="F28" s="29" t="s">
        <v>69</v>
      </c>
      <c r="G28" s="30" t="s">
        <v>20</v>
      </c>
      <c r="H28" s="27">
        <v>3168</v>
      </c>
      <c r="I28" s="40">
        <v>0</v>
      </c>
      <c r="J28" s="39">
        <f t="shared" si="1"/>
        <v>0</v>
      </c>
      <c r="K28" s="38" t="str">
        <f t="shared" si="0"/>
        <v>OK</v>
      </c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6" ht="45" x14ac:dyDescent="0.25">
      <c r="A29" s="35">
        <v>26</v>
      </c>
      <c r="B29" s="31" t="s">
        <v>72</v>
      </c>
      <c r="C29" s="31" t="s">
        <v>104</v>
      </c>
      <c r="D29" s="31" t="s">
        <v>105</v>
      </c>
      <c r="E29" s="31" t="s">
        <v>18</v>
      </c>
      <c r="F29" s="31" t="s">
        <v>23</v>
      </c>
      <c r="G29" s="32" t="s">
        <v>20</v>
      </c>
      <c r="H29" s="28">
        <v>15633.99</v>
      </c>
      <c r="I29" s="40">
        <v>0</v>
      </c>
      <c r="J29" s="39">
        <f t="shared" si="1"/>
        <v>0</v>
      </c>
      <c r="K29" s="38" t="str">
        <f t="shared" si="0"/>
        <v>OK</v>
      </c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6" x14ac:dyDescent="0.25">
      <c r="A30" s="41">
        <v>27</v>
      </c>
      <c r="B30" s="175" t="s">
        <v>131</v>
      </c>
      <c r="C30" s="176"/>
      <c r="D30" s="176"/>
      <c r="E30" s="176"/>
      <c r="F30" s="176"/>
      <c r="G30" s="176"/>
      <c r="H30" s="177"/>
      <c r="I30" s="40">
        <v>0</v>
      </c>
      <c r="J30" s="39">
        <f t="shared" si="1"/>
        <v>0</v>
      </c>
      <c r="K30" s="38" t="str">
        <f t="shared" si="0"/>
        <v>OK</v>
      </c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6" ht="45" x14ac:dyDescent="0.25">
      <c r="A31" s="36">
        <v>28</v>
      </c>
      <c r="B31" s="29" t="s">
        <v>72</v>
      </c>
      <c r="C31" s="37" t="s">
        <v>106</v>
      </c>
      <c r="D31" s="37" t="s">
        <v>107</v>
      </c>
      <c r="E31" s="29" t="s">
        <v>61</v>
      </c>
      <c r="F31" s="29" t="s">
        <v>108</v>
      </c>
      <c r="G31" s="30" t="s">
        <v>109</v>
      </c>
      <c r="H31" s="27">
        <v>513.05999999999995</v>
      </c>
      <c r="I31" s="40">
        <v>0</v>
      </c>
      <c r="J31" s="39">
        <f t="shared" si="1"/>
        <v>0</v>
      </c>
      <c r="K31" s="38" t="str">
        <f t="shared" si="0"/>
        <v>OK</v>
      </c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6" ht="45" x14ac:dyDescent="0.25">
      <c r="A32" s="35">
        <v>29</v>
      </c>
      <c r="B32" s="31" t="s">
        <v>110</v>
      </c>
      <c r="C32" s="31" t="s">
        <v>111</v>
      </c>
      <c r="D32" s="31" t="s">
        <v>112</v>
      </c>
      <c r="E32" s="31" t="s">
        <v>61</v>
      </c>
      <c r="F32" s="31" t="s">
        <v>113</v>
      </c>
      <c r="G32" s="32" t="s">
        <v>109</v>
      </c>
      <c r="H32" s="28">
        <v>54.25</v>
      </c>
      <c r="I32" s="40">
        <v>0</v>
      </c>
      <c r="J32" s="39">
        <f t="shared" si="1"/>
        <v>0</v>
      </c>
      <c r="K32" s="38" t="str">
        <f t="shared" si="0"/>
        <v>OK</v>
      </c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 ht="45" x14ac:dyDescent="0.25">
      <c r="A33" s="36">
        <v>30</v>
      </c>
      <c r="B33" s="29" t="s">
        <v>114</v>
      </c>
      <c r="C33" s="37" t="s">
        <v>115</v>
      </c>
      <c r="D33" s="37" t="s">
        <v>116</v>
      </c>
      <c r="E33" s="29" t="s">
        <v>61</v>
      </c>
      <c r="F33" s="29" t="s">
        <v>113</v>
      </c>
      <c r="G33" s="30" t="s">
        <v>109</v>
      </c>
      <c r="H33" s="27">
        <v>89.6</v>
      </c>
      <c r="I33" s="40">
        <v>0</v>
      </c>
      <c r="J33" s="39">
        <f t="shared" si="1"/>
        <v>0</v>
      </c>
      <c r="K33" s="38" t="str">
        <f t="shared" si="0"/>
        <v>OK</v>
      </c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 ht="45" x14ac:dyDescent="0.25">
      <c r="A34" s="35">
        <v>31</v>
      </c>
      <c r="B34" s="31" t="s">
        <v>117</v>
      </c>
      <c r="C34" s="31" t="s">
        <v>118</v>
      </c>
      <c r="D34" s="31" t="s">
        <v>119</v>
      </c>
      <c r="E34" s="31" t="s">
        <v>52</v>
      </c>
      <c r="F34" s="31" t="s">
        <v>120</v>
      </c>
      <c r="G34" s="32" t="s">
        <v>20</v>
      </c>
      <c r="H34" s="28">
        <v>6200</v>
      </c>
      <c r="I34" s="40">
        <v>0</v>
      </c>
      <c r="J34" s="39">
        <f t="shared" si="1"/>
        <v>0</v>
      </c>
      <c r="K34" s="38" t="str">
        <f t="shared" si="0"/>
        <v>OK</v>
      </c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 ht="45" x14ac:dyDescent="0.25">
      <c r="A35" s="36">
        <v>32</v>
      </c>
      <c r="B35" s="29" t="s">
        <v>117</v>
      </c>
      <c r="C35" s="37" t="s">
        <v>121</v>
      </c>
      <c r="D35" s="37" t="s">
        <v>122</v>
      </c>
      <c r="E35" s="29" t="s">
        <v>52</v>
      </c>
      <c r="F35" s="29" t="s">
        <v>120</v>
      </c>
      <c r="G35" s="30" t="s">
        <v>20</v>
      </c>
      <c r="H35" s="27">
        <v>9000</v>
      </c>
      <c r="I35" s="40">
        <v>0</v>
      </c>
      <c r="J35" s="39">
        <f t="shared" si="1"/>
        <v>0</v>
      </c>
      <c r="K35" s="38" t="str">
        <f t="shared" si="0"/>
        <v>OK</v>
      </c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 ht="45" x14ac:dyDescent="0.25">
      <c r="A36" s="35">
        <v>33</v>
      </c>
      <c r="B36" s="31" t="s">
        <v>123</v>
      </c>
      <c r="C36" s="31" t="s">
        <v>124</v>
      </c>
      <c r="D36" s="31" t="s">
        <v>125</v>
      </c>
      <c r="E36" s="31" t="s">
        <v>18</v>
      </c>
      <c r="F36" s="31" t="s">
        <v>23</v>
      </c>
      <c r="G36" s="32" t="s">
        <v>20</v>
      </c>
      <c r="H36" s="28">
        <v>19000</v>
      </c>
      <c r="I36" s="40">
        <v>0</v>
      </c>
      <c r="J36" s="39">
        <f t="shared" si="1"/>
        <v>0</v>
      </c>
      <c r="K36" s="38" t="str">
        <f t="shared" si="0"/>
        <v>OK</v>
      </c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 ht="45" x14ac:dyDescent="0.25">
      <c r="A37" s="36">
        <v>34</v>
      </c>
      <c r="B37" s="29" t="s">
        <v>117</v>
      </c>
      <c r="C37" s="37" t="s">
        <v>126</v>
      </c>
      <c r="D37" s="37" t="s">
        <v>127</v>
      </c>
      <c r="E37" s="29" t="s">
        <v>18</v>
      </c>
      <c r="F37" s="29" t="s">
        <v>23</v>
      </c>
      <c r="G37" s="30" t="s">
        <v>20</v>
      </c>
      <c r="H37" s="27">
        <v>16500</v>
      </c>
      <c r="I37" s="40">
        <v>0</v>
      </c>
      <c r="J37" s="39">
        <f t="shared" si="1"/>
        <v>0</v>
      </c>
      <c r="K37" s="38" t="str">
        <f t="shared" si="0"/>
        <v>OK</v>
      </c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 spans="1:26" x14ac:dyDescent="0.25">
      <c r="A38" s="41">
        <v>35</v>
      </c>
      <c r="B38" s="175" t="s">
        <v>131</v>
      </c>
      <c r="C38" s="176"/>
      <c r="D38" s="176"/>
      <c r="E38" s="176"/>
      <c r="F38" s="176"/>
      <c r="G38" s="176"/>
      <c r="H38" s="177"/>
      <c r="I38" s="40">
        <v>0</v>
      </c>
      <c r="J38" s="39">
        <f t="shared" si="1"/>
        <v>0</v>
      </c>
      <c r="K38" s="38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 spans="1:26" ht="30" x14ac:dyDescent="0.25">
      <c r="A39" s="35">
        <v>36</v>
      </c>
      <c r="B39" s="31" t="s">
        <v>123</v>
      </c>
      <c r="C39" s="31" t="s">
        <v>128</v>
      </c>
      <c r="D39" s="31" t="s">
        <v>129</v>
      </c>
      <c r="E39" s="31" t="s">
        <v>18</v>
      </c>
      <c r="F39" s="31" t="s">
        <v>22</v>
      </c>
      <c r="G39" s="32" t="s">
        <v>20</v>
      </c>
      <c r="H39" s="28">
        <v>9350</v>
      </c>
      <c r="I39" s="40">
        <v>0</v>
      </c>
      <c r="J39" s="39">
        <f t="shared" si="1"/>
        <v>0</v>
      </c>
      <c r="K39" s="38" t="str">
        <f t="shared" si="0"/>
        <v>OK</v>
      </c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</row>
    <row r="40" spans="1:26" x14ac:dyDescent="0.25">
      <c r="I40" s="5">
        <f>SUM(I4:I39)</f>
        <v>47</v>
      </c>
      <c r="J40" s="5">
        <f>SUM(J4:J39)</f>
        <v>33</v>
      </c>
      <c r="L40" s="158">
        <f>SUMPRODUCT($H$4:$H$39,L4:L39)</f>
        <v>52800</v>
      </c>
      <c r="M40" s="158">
        <f t="shared" ref="M40" si="2">SUMPRODUCT($H$4:$H$39,M4:M39)</f>
        <v>6600</v>
      </c>
      <c r="N40" s="33">
        <f t="shared" ref="N40:Z40" si="3">SUMPRODUCT($H$4:$H$39,N4:N39)</f>
        <v>0</v>
      </c>
      <c r="O40" s="33">
        <f t="shared" si="3"/>
        <v>0</v>
      </c>
      <c r="P40" s="33">
        <f t="shared" si="3"/>
        <v>0</v>
      </c>
      <c r="Q40" s="33">
        <f t="shared" si="3"/>
        <v>0</v>
      </c>
      <c r="R40" s="33">
        <f t="shared" si="3"/>
        <v>0</v>
      </c>
      <c r="S40" s="33">
        <f t="shared" si="3"/>
        <v>0</v>
      </c>
      <c r="T40" s="33">
        <f t="shared" si="3"/>
        <v>0</v>
      </c>
      <c r="U40" s="33">
        <f t="shared" si="3"/>
        <v>0</v>
      </c>
      <c r="V40" s="33">
        <f t="shared" si="3"/>
        <v>0</v>
      </c>
      <c r="W40" s="33">
        <f t="shared" si="3"/>
        <v>0</v>
      </c>
      <c r="X40" s="33">
        <f t="shared" si="3"/>
        <v>0</v>
      </c>
      <c r="Y40" s="33">
        <f t="shared" si="3"/>
        <v>0</v>
      </c>
      <c r="Z40" s="33">
        <f t="shared" si="3"/>
        <v>0</v>
      </c>
    </row>
  </sheetData>
  <mergeCells count="23">
    <mergeCell ref="Y1:Y2"/>
    <mergeCell ref="Z1:Z2"/>
    <mergeCell ref="B8:H8"/>
    <mergeCell ref="B12:H12"/>
    <mergeCell ref="B30:H30"/>
    <mergeCell ref="N1:N2"/>
    <mergeCell ref="A2:K2"/>
    <mergeCell ref="V1:V2"/>
    <mergeCell ref="W1:W2"/>
    <mergeCell ref="X1:X2"/>
    <mergeCell ref="B38:H38"/>
    <mergeCell ref="U1:U2"/>
    <mergeCell ref="O1:O2"/>
    <mergeCell ref="P1:P2"/>
    <mergeCell ref="Q1:Q2"/>
    <mergeCell ref="R1:R2"/>
    <mergeCell ref="S1:S2"/>
    <mergeCell ref="T1:T2"/>
    <mergeCell ref="A1:B1"/>
    <mergeCell ref="C1:H1"/>
    <mergeCell ref="I1:K1"/>
    <mergeCell ref="L1:L2"/>
    <mergeCell ref="M1:M2"/>
  </mergeCells>
  <conditionalFormatting sqref="N4:Z39">
    <cfRule type="cellIs" dxfId="100" priority="4" operator="greaterThan">
      <formula>0</formula>
    </cfRule>
    <cfRule type="cellIs" dxfId="99" priority="5" operator="greaterThan">
      <formula>0</formula>
    </cfRule>
    <cfRule type="cellIs" dxfId="98" priority="6" operator="greaterThan">
      <formula>1</formula>
    </cfRule>
  </conditionalFormatting>
  <conditionalFormatting sqref="L4:M39">
    <cfRule type="cellIs" dxfId="97" priority="1" operator="greaterThan">
      <formula>0</formula>
    </cfRule>
    <cfRule type="cellIs" dxfId="96" priority="2" operator="greaterThan">
      <formula>0</formula>
    </cfRule>
    <cfRule type="cellIs" dxfId="95" priority="3" operator="greaterThan">
      <formula>1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E7997-FFB4-481C-886D-E53D125A6A27}">
  <sheetPr>
    <tabColor rgb="FFFFFF00"/>
  </sheetPr>
  <dimension ref="A1:Z40"/>
  <sheetViews>
    <sheetView topLeftCell="A25" zoomScale="70" zoomScaleNormal="70" workbookViewId="0">
      <selection activeCell="I32" sqref="I32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24.42578125" style="13" customWidth="1"/>
    <col min="4" max="4" width="19.85546875" style="13" customWidth="1"/>
    <col min="5" max="5" width="12.28515625" style="1" customWidth="1"/>
    <col min="6" max="7" width="14.85546875" style="1" customWidth="1"/>
    <col min="8" max="8" width="15.7109375" style="18" bestFit="1" customWidth="1"/>
    <col min="9" max="9" width="13.28515625" style="5" customWidth="1"/>
    <col min="10" max="10" width="13.28515625" style="14" customWidth="1"/>
    <col min="11" max="11" width="12.5703125" style="4" customWidth="1"/>
    <col min="12" max="12" width="17.85546875" style="166" customWidth="1"/>
    <col min="13" max="13" width="18.140625" style="166" customWidth="1"/>
    <col min="14" max="14" width="17" style="166" customWidth="1"/>
    <col min="15" max="15" width="19.28515625" style="166" customWidth="1"/>
    <col min="16" max="26" width="13.7109375" style="2" customWidth="1"/>
    <col min="27" max="16384" width="9.7109375" style="2"/>
  </cols>
  <sheetData>
    <row r="1" spans="1:26" ht="26.1" customHeight="1" x14ac:dyDescent="0.25">
      <c r="A1" s="181" t="s">
        <v>25</v>
      </c>
      <c r="B1" s="182"/>
      <c r="C1" s="183" t="s">
        <v>130</v>
      </c>
      <c r="D1" s="184"/>
      <c r="E1" s="184"/>
      <c r="F1" s="184"/>
      <c r="G1" s="184"/>
      <c r="H1" s="185"/>
      <c r="I1" s="178" t="s">
        <v>26</v>
      </c>
      <c r="J1" s="179"/>
      <c r="K1" s="180"/>
      <c r="L1" s="174" t="s">
        <v>233</v>
      </c>
      <c r="M1" s="174" t="s">
        <v>234</v>
      </c>
      <c r="N1" s="174" t="s">
        <v>235</v>
      </c>
      <c r="O1" s="174" t="s">
        <v>236</v>
      </c>
      <c r="P1" s="172" t="s">
        <v>28</v>
      </c>
      <c r="Q1" s="172" t="s">
        <v>28</v>
      </c>
      <c r="R1" s="172" t="s">
        <v>28</v>
      </c>
      <c r="S1" s="172" t="s">
        <v>28</v>
      </c>
      <c r="T1" s="172" t="s">
        <v>28</v>
      </c>
      <c r="U1" s="172" t="s">
        <v>28</v>
      </c>
      <c r="V1" s="172" t="s">
        <v>28</v>
      </c>
      <c r="W1" s="172" t="s">
        <v>28</v>
      </c>
      <c r="X1" s="172" t="s">
        <v>28</v>
      </c>
      <c r="Y1" s="172" t="s">
        <v>28</v>
      </c>
      <c r="Z1" s="172" t="s">
        <v>28</v>
      </c>
    </row>
    <row r="2" spans="1:26" ht="23.1" customHeight="1" x14ac:dyDescent="0.25">
      <c r="A2" s="173" t="s">
        <v>136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4"/>
      <c r="M2" s="174"/>
      <c r="N2" s="174"/>
      <c r="O2" s="174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</row>
    <row r="3" spans="1:26" s="3" customFormat="1" ht="30" x14ac:dyDescent="0.2">
      <c r="A3" s="15" t="s">
        <v>3</v>
      </c>
      <c r="B3" s="15" t="s">
        <v>15</v>
      </c>
      <c r="C3" s="15" t="s">
        <v>12</v>
      </c>
      <c r="D3" s="15" t="s">
        <v>27</v>
      </c>
      <c r="E3" s="16" t="s">
        <v>13</v>
      </c>
      <c r="F3" s="16" t="s">
        <v>14</v>
      </c>
      <c r="G3" s="16" t="s">
        <v>19</v>
      </c>
      <c r="H3" s="17" t="s">
        <v>16</v>
      </c>
      <c r="I3" s="11" t="s">
        <v>4</v>
      </c>
      <c r="J3" s="12" t="s">
        <v>0</v>
      </c>
      <c r="K3" s="10" t="s">
        <v>2</v>
      </c>
      <c r="L3" s="76">
        <v>45474</v>
      </c>
      <c r="M3" s="76">
        <v>45475</v>
      </c>
      <c r="N3" s="76">
        <v>45475</v>
      </c>
      <c r="O3" s="76">
        <v>45477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</row>
    <row r="4" spans="1:26" ht="29.1" customHeight="1" x14ac:dyDescent="0.25">
      <c r="A4" s="34">
        <v>1</v>
      </c>
      <c r="B4" s="29" t="s">
        <v>29</v>
      </c>
      <c r="C4" s="29" t="s">
        <v>30</v>
      </c>
      <c r="D4" s="29" t="s">
        <v>31</v>
      </c>
      <c r="E4" s="29" t="s">
        <v>18</v>
      </c>
      <c r="F4" s="29" t="s">
        <v>32</v>
      </c>
      <c r="G4" s="30" t="s">
        <v>20</v>
      </c>
      <c r="H4" s="27">
        <v>4703</v>
      </c>
      <c r="I4" s="40">
        <v>10</v>
      </c>
      <c r="J4" s="39">
        <f>I4-(SUM(L4:Z4))</f>
        <v>10</v>
      </c>
      <c r="K4" s="38" t="str">
        <f t="shared" ref="K4:K39" si="0">IF(J4&lt;0,"ATENÇÃO","OK")</f>
        <v>OK</v>
      </c>
      <c r="L4" s="165"/>
      <c r="M4" s="165"/>
      <c r="N4" s="165"/>
      <c r="O4" s="165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26" ht="29.1" customHeight="1" x14ac:dyDescent="0.25">
      <c r="A5" s="35">
        <v>2</v>
      </c>
      <c r="B5" s="31" t="s">
        <v>29</v>
      </c>
      <c r="C5" s="31" t="s">
        <v>33</v>
      </c>
      <c r="D5" s="31" t="s">
        <v>34</v>
      </c>
      <c r="E5" s="31" t="s">
        <v>18</v>
      </c>
      <c r="F5" s="31" t="s">
        <v>35</v>
      </c>
      <c r="G5" s="32" t="s">
        <v>20</v>
      </c>
      <c r="H5" s="28">
        <v>6458</v>
      </c>
      <c r="I5" s="40">
        <v>50</v>
      </c>
      <c r="J5" s="39">
        <f t="shared" ref="J5:J39" si="1">I5-(SUM(L5:Z5))</f>
        <v>0</v>
      </c>
      <c r="K5" s="38" t="str">
        <f t="shared" si="0"/>
        <v>OK</v>
      </c>
      <c r="M5" s="165"/>
      <c r="N5" s="165"/>
      <c r="O5" s="165">
        <v>50</v>
      </c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</row>
    <row r="6" spans="1:26" ht="45" x14ac:dyDescent="0.25">
      <c r="A6" s="36">
        <v>3</v>
      </c>
      <c r="B6" s="29" t="s">
        <v>36</v>
      </c>
      <c r="C6" s="37" t="s">
        <v>37</v>
      </c>
      <c r="D6" s="37" t="s">
        <v>38</v>
      </c>
      <c r="E6" s="29" t="s">
        <v>18</v>
      </c>
      <c r="F6" s="29" t="s">
        <v>39</v>
      </c>
      <c r="G6" s="30" t="s">
        <v>20</v>
      </c>
      <c r="H6" s="27">
        <v>4295.3900000000003</v>
      </c>
      <c r="I6" s="40">
        <v>10</v>
      </c>
      <c r="J6" s="39">
        <f t="shared" si="1"/>
        <v>5</v>
      </c>
      <c r="K6" s="38" t="str">
        <f t="shared" si="0"/>
        <v>OK</v>
      </c>
      <c r="L6" s="165">
        <v>5</v>
      </c>
      <c r="M6" s="165"/>
      <c r="N6" s="165"/>
      <c r="O6" s="165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</row>
    <row r="7" spans="1:26" ht="30" x14ac:dyDescent="0.25">
      <c r="A7" s="35">
        <v>4</v>
      </c>
      <c r="B7" s="31" t="s">
        <v>40</v>
      </c>
      <c r="C7" s="31" t="s">
        <v>41</v>
      </c>
      <c r="D7" s="31" t="s">
        <v>42</v>
      </c>
      <c r="E7" s="31" t="s">
        <v>18</v>
      </c>
      <c r="F7" s="31" t="s">
        <v>43</v>
      </c>
      <c r="G7" s="32" t="s">
        <v>20</v>
      </c>
      <c r="H7" s="28">
        <v>6600</v>
      </c>
      <c r="I7" s="40">
        <v>5</v>
      </c>
      <c r="J7" s="39">
        <f t="shared" si="1"/>
        <v>0</v>
      </c>
      <c r="K7" s="38" t="str">
        <f t="shared" si="0"/>
        <v>OK</v>
      </c>
      <c r="M7" s="165">
        <v>5</v>
      </c>
      <c r="N7" s="165"/>
      <c r="O7" s="165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spans="1:26" x14ac:dyDescent="0.25">
      <c r="A8" s="41">
        <v>5</v>
      </c>
      <c r="B8" s="175" t="s">
        <v>131</v>
      </c>
      <c r="C8" s="176"/>
      <c r="D8" s="176"/>
      <c r="E8" s="176"/>
      <c r="F8" s="176"/>
      <c r="G8" s="176"/>
      <c r="H8" s="177"/>
      <c r="I8" s="40">
        <v>0</v>
      </c>
      <c r="J8" s="39">
        <f t="shared" si="1"/>
        <v>0</v>
      </c>
      <c r="K8" s="38" t="str">
        <f t="shared" si="0"/>
        <v>OK</v>
      </c>
      <c r="L8" s="165"/>
      <c r="M8" s="165"/>
      <c r="N8" s="165"/>
      <c r="O8" s="165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pans="1:26" ht="30" x14ac:dyDescent="0.25">
      <c r="A9" s="36">
        <v>6</v>
      </c>
      <c r="B9" s="29" t="s">
        <v>44</v>
      </c>
      <c r="C9" s="37" t="s">
        <v>45</v>
      </c>
      <c r="D9" s="37" t="s">
        <v>46</v>
      </c>
      <c r="E9" s="29" t="s">
        <v>47</v>
      </c>
      <c r="F9" s="29" t="s">
        <v>48</v>
      </c>
      <c r="G9" s="30" t="s">
        <v>20</v>
      </c>
      <c r="H9" s="27">
        <v>670</v>
      </c>
      <c r="I9" s="40">
        <v>0</v>
      </c>
      <c r="J9" s="39">
        <f t="shared" si="1"/>
        <v>0</v>
      </c>
      <c r="K9" s="38" t="str">
        <f t="shared" si="0"/>
        <v>OK</v>
      </c>
      <c r="L9" s="165"/>
      <c r="M9" s="165"/>
      <c r="N9" s="165"/>
      <c r="O9" s="165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1:26" ht="45" x14ac:dyDescent="0.25">
      <c r="A10" s="35">
        <v>7</v>
      </c>
      <c r="B10" s="31" t="s">
        <v>49</v>
      </c>
      <c r="C10" s="31" t="s">
        <v>50</v>
      </c>
      <c r="D10" s="31" t="s">
        <v>51</v>
      </c>
      <c r="E10" s="31" t="s">
        <v>52</v>
      </c>
      <c r="F10" s="31" t="s">
        <v>53</v>
      </c>
      <c r="G10" s="32" t="s">
        <v>20</v>
      </c>
      <c r="H10" s="28">
        <v>1100</v>
      </c>
      <c r="I10" s="40">
        <v>10</v>
      </c>
      <c r="J10" s="39">
        <f t="shared" si="1"/>
        <v>0</v>
      </c>
      <c r="K10" s="38" t="str">
        <f t="shared" si="0"/>
        <v>OK</v>
      </c>
      <c r="M10" s="165"/>
      <c r="N10" s="165">
        <v>10</v>
      </c>
      <c r="O10" s="165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1:26" ht="45" x14ac:dyDescent="0.25">
      <c r="A11" s="36">
        <v>8</v>
      </c>
      <c r="B11" s="29" t="s">
        <v>40</v>
      </c>
      <c r="C11" s="37" t="s">
        <v>54</v>
      </c>
      <c r="D11" s="37" t="s">
        <v>55</v>
      </c>
      <c r="E11" s="29" t="s">
        <v>56</v>
      </c>
      <c r="F11" s="29" t="s">
        <v>57</v>
      </c>
      <c r="G11" s="30" t="s">
        <v>20</v>
      </c>
      <c r="H11" s="27">
        <v>1200</v>
      </c>
      <c r="I11" s="40">
        <v>0</v>
      </c>
      <c r="J11" s="39">
        <f t="shared" si="1"/>
        <v>0</v>
      </c>
      <c r="K11" s="38" t="str">
        <f t="shared" si="0"/>
        <v>OK</v>
      </c>
      <c r="L11" s="165"/>
      <c r="M11" s="165"/>
      <c r="N11" s="165"/>
      <c r="O11" s="165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26" x14ac:dyDescent="0.25">
      <c r="A12" s="41">
        <v>9</v>
      </c>
      <c r="B12" s="175" t="s">
        <v>131</v>
      </c>
      <c r="C12" s="176"/>
      <c r="D12" s="176"/>
      <c r="E12" s="176"/>
      <c r="F12" s="176"/>
      <c r="G12" s="176"/>
      <c r="H12" s="177"/>
      <c r="I12" s="40">
        <v>0</v>
      </c>
      <c r="J12" s="39">
        <f t="shared" si="1"/>
        <v>0</v>
      </c>
      <c r="K12" s="38" t="str">
        <f t="shared" si="0"/>
        <v>OK</v>
      </c>
      <c r="L12" s="165"/>
      <c r="M12" s="165"/>
      <c r="N12" s="165"/>
      <c r="O12" s="165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60" x14ac:dyDescent="0.25">
      <c r="A13" s="35">
        <v>10</v>
      </c>
      <c r="B13" s="31" t="s">
        <v>58</v>
      </c>
      <c r="C13" s="31" t="s">
        <v>59</v>
      </c>
      <c r="D13" s="31" t="s">
        <v>60</v>
      </c>
      <c r="E13" s="31" t="s">
        <v>61</v>
      </c>
      <c r="F13" s="31" t="s">
        <v>62</v>
      </c>
      <c r="G13" s="32" t="s">
        <v>21</v>
      </c>
      <c r="H13" s="28">
        <v>4600</v>
      </c>
      <c r="I13" s="40">
        <v>0</v>
      </c>
      <c r="J13" s="39">
        <f t="shared" si="1"/>
        <v>0</v>
      </c>
      <c r="K13" s="38" t="str">
        <f t="shared" si="0"/>
        <v>OK</v>
      </c>
      <c r="L13" s="165"/>
      <c r="M13" s="165"/>
      <c r="N13" s="165"/>
      <c r="O13" s="165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30" x14ac:dyDescent="0.25">
      <c r="A14" s="36">
        <v>11</v>
      </c>
      <c r="B14" s="29" t="s">
        <v>63</v>
      </c>
      <c r="C14" s="37" t="s">
        <v>64</v>
      </c>
      <c r="D14" s="37" t="s">
        <v>65</v>
      </c>
      <c r="E14" s="29" t="s">
        <v>52</v>
      </c>
      <c r="F14" s="29" t="s">
        <v>53</v>
      </c>
      <c r="G14" s="30" t="s">
        <v>20</v>
      </c>
      <c r="H14" s="27">
        <v>2200</v>
      </c>
      <c r="I14" s="40">
        <v>0</v>
      </c>
      <c r="J14" s="39">
        <f t="shared" si="1"/>
        <v>0</v>
      </c>
      <c r="K14" s="38" t="str">
        <f t="shared" si="0"/>
        <v>OK</v>
      </c>
      <c r="L14" s="165"/>
      <c r="M14" s="165"/>
      <c r="N14" s="165"/>
      <c r="O14" s="165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6" ht="60" x14ac:dyDescent="0.25">
      <c r="A15" s="35">
        <v>12</v>
      </c>
      <c r="B15" s="31" t="s">
        <v>66</v>
      </c>
      <c r="C15" s="31" t="s">
        <v>67</v>
      </c>
      <c r="D15" s="31" t="s">
        <v>68</v>
      </c>
      <c r="E15" s="31" t="s">
        <v>24</v>
      </c>
      <c r="F15" s="31" t="s">
        <v>69</v>
      </c>
      <c r="G15" s="32" t="s">
        <v>20</v>
      </c>
      <c r="H15" s="28">
        <v>39000</v>
      </c>
      <c r="I15" s="40">
        <v>0</v>
      </c>
      <c r="J15" s="39">
        <f t="shared" si="1"/>
        <v>0</v>
      </c>
      <c r="K15" s="38" t="str">
        <f t="shared" si="0"/>
        <v>OK</v>
      </c>
      <c r="L15" s="165"/>
      <c r="M15" s="165"/>
      <c r="N15" s="165"/>
      <c r="O15" s="165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ht="60" x14ac:dyDescent="0.25">
      <c r="A16" s="36">
        <v>13</v>
      </c>
      <c r="B16" s="29" t="s">
        <v>66</v>
      </c>
      <c r="C16" s="37" t="s">
        <v>70</v>
      </c>
      <c r="D16" s="37" t="s">
        <v>71</v>
      </c>
      <c r="E16" s="29" t="s">
        <v>24</v>
      </c>
      <c r="F16" s="29" t="s">
        <v>69</v>
      </c>
      <c r="G16" s="30" t="s">
        <v>20</v>
      </c>
      <c r="H16" s="27">
        <v>48000</v>
      </c>
      <c r="I16" s="40">
        <v>0</v>
      </c>
      <c r="J16" s="39">
        <f t="shared" si="1"/>
        <v>0</v>
      </c>
      <c r="K16" s="38" t="str">
        <f t="shared" si="0"/>
        <v>OK</v>
      </c>
      <c r="L16" s="165"/>
      <c r="M16" s="165"/>
      <c r="N16" s="165"/>
      <c r="O16" s="165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spans="1:26" ht="45" x14ac:dyDescent="0.25">
      <c r="A17" s="35">
        <v>14</v>
      </c>
      <c r="B17" s="31" t="s">
        <v>72</v>
      </c>
      <c r="C17" s="31" t="s">
        <v>73</v>
      </c>
      <c r="D17" s="31" t="s">
        <v>74</v>
      </c>
      <c r="E17" s="31" t="s">
        <v>61</v>
      </c>
      <c r="F17" s="31" t="s">
        <v>62</v>
      </c>
      <c r="G17" s="32" t="s">
        <v>21</v>
      </c>
      <c r="H17" s="28">
        <v>3069</v>
      </c>
      <c r="I17" s="40">
        <v>0</v>
      </c>
      <c r="J17" s="39">
        <f t="shared" si="1"/>
        <v>0</v>
      </c>
      <c r="K17" s="38" t="str">
        <f t="shared" si="0"/>
        <v>OK</v>
      </c>
      <c r="L17" s="165"/>
      <c r="M17" s="165"/>
      <c r="N17" s="165"/>
      <c r="O17" s="165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ht="45" x14ac:dyDescent="0.25">
      <c r="A18" s="36">
        <v>15</v>
      </c>
      <c r="B18" s="29" t="s">
        <v>75</v>
      </c>
      <c r="C18" s="37" t="s">
        <v>76</v>
      </c>
      <c r="D18" s="37" t="s">
        <v>77</v>
      </c>
      <c r="E18" s="29" t="s">
        <v>18</v>
      </c>
      <c r="F18" s="29" t="s">
        <v>22</v>
      </c>
      <c r="G18" s="30" t="s">
        <v>20</v>
      </c>
      <c r="H18" s="27">
        <v>16500</v>
      </c>
      <c r="I18" s="40">
        <v>0</v>
      </c>
      <c r="J18" s="39">
        <f t="shared" si="1"/>
        <v>0</v>
      </c>
      <c r="K18" s="38" t="str">
        <f t="shared" si="0"/>
        <v>OK</v>
      </c>
      <c r="L18" s="165"/>
      <c r="M18" s="165"/>
      <c r="N18" s="165"/>
      <c r="O18" s="165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spans="1:26" ht="45" x14ac:dyDescent="0.25">
      <c r="A19" s="35">
        <v>16</v>
      </c>
      <c r="B19" s="31" t="s">
        <v>72</v>
      </c>
      <c r="C19" s="31" t="s">
        <v>78</v>
      </c>
      <c r="D19" s="31" t="s">
        <v>79</v>
      </c>
      <c r="E19" s="31" t="s">
        <v>18</v>
      </c>
      <c r="F19" s="31" t="s">
        <v>22</v>
      </c>
      <c r="G19" s="32" t="s">
        <v>20</v>
      </c>
      <c r="H19" s="28">
        <v>18503.099999999999</v>
      </c>
      <c r="I19" s="40">
        <v>0</v>
      </c>
      <c r="J19" s="39">
        <f t="shared" si="1"/>
        <v>0</v>
      </c>
      <c r="K19" s="38" t="str">
        <f t="shared" si="0"/>
        <v>OK</v>
      </c>
      <c r="L19" s="165"/>
      <c r="M19" s="165"/>
      <c r="N19" s="165"/>
      <c r="O19" s="165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spans="1:26" ht="45" x14ac:dyDescent="0.25">
      <c r="A20" s="36">
        <v>17</v>
      </c>
      <c r="B20" s="29" t="s">
        <v>80</v>
      </c>
      <c r="C20" s="37" t="s">
        <v>81</v>
      </c>
      <c r="D20" s="37" t="s">
        <v>82</v>
      </c>
      <c r="E20" s="29" t="s">
        <v>18</v>
      </c>
      <c r="F20" s="29" t="s">
        <v>22</v>
      </c>
      <c r="G20" s="30" t="s">
        <v>20</v>
      </c>
      <c r="H20" s="27">
        <v>35550</v>
      </c>
      <c r="I20" s="40">
        <v>0</v>
      </c>
      <c r="J20" s="39">
        <f t="shared" si="1"/>
        <v>0</v>
      </c>
      <c r="K20" s="38" t="str">
        <f t="shared" si="0"/>
        <v>OK</v>
      </c>
      <c r="L20" s="165"/>
      <c r="M20" s="165"/>
      <c r="N20" s="165"/>
      <c r="O20" s="165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spans="1:26" ht="60" x14ac:dyDescent="0.25">
      <c r="A21" s="35">
        <v>18</v>
      </c>
      <c r="B21" s="31" t="s">
        <v>58</v>
      </c>
      <c r="C21" s="31" t="s">
        <v>83</v>
      </c>
      <c r="D21" s="31" t="s">
        <v>84</v>
      </c>
      <c r="E21" s="31" t="s">
        <v>61</v>
      </c>
      <c r="F21" s="31" t="s">
        <v>85</v>
      </c>
      <c r="G21" s="32" t="s">
        <v>20</v>
      </c>
      <c r="H21" s="28">
        <v>5590</v>
      </c>
      <c r="I21" s="40">
        <v>0</v>
      </c>
      <c r="J21" s="39">
        <f t="shared" si="1"/>
        <v>0</v>
      </c>
      <c r="K21" s="38" t="str">
        <f t="shared" si="0"/>
        <v>OK</v>
      </c>
      <c r="L21" s="165"/>
      <c r="M21" s="165"/>
      <c r="N21" s="165"/>
      <c r="O21" s="165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spans="1:26" ht="60" x14ac:dyDescent="0.25">
      <c r="A22" s="36">
        <v>19</v>
      </c>
      <c r="B22" s="29" t="s">
        <v>58</v>
      </c>
      <c r="C22" s="37" t="s">
        <v>86</v>
      </c>
      <c r="D22" s="37" t="s">
        <v>87</v>
      </c>
      <c r="E22" s="29" t="s">
        <v>24</v>
      </c>
      <c r="F22" s="29" t="s">
        <v>88</v>
      </c>
      <c r="G22" s="30" t="s">
        <v>20</v>
      </c>
      <c r="H22" s="27">
        <v>18980</v>
      </c>
      <c r="I22" s="40">
        <v>0</v>
      </c>
      <c r="J22" s="39">
        <f t="shared" si="1"/>
        <v>0</v>
      </c>
      <c r="K22" s="38" t="str">
        <f t="shared" si="0"/>
        <v>OK</v>
      </c>
      <c r="L22" s="165"/>
      <c r="M22" s="165"/>
      <c r="N22" s="165"/>
      <c r="O22" s="165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spans="1:26" ht="45" x14ac:dyDescent="0.25">
      <c r="A23" s="35">
        <v>20</v>
      </c>
      <c r="B23" s="31" t="s">
        <v>72</v>
      </c>
      <c r="C23" s="31" t="s">
        <v>89</v>
      </c>
      <c r="D23" s="31" t="s">
        <v>90</v>
      </c>
      <c r="E23" s="31" t="s">
        <v>24</v>
      </c>
      <c r="F23" s="31" t="s">
        <v>91</v>
      </c>
      <c r="G23" s="32" t="s">
        <v>20</v>
      </c>
      <c r="H23" s="28">
        <v>7959</v>
      </c>
      <c r="I23" s="40">
        <v>0</v>
      </c>
      <c r="J23" s="39">
        <f t="shared" si="1"/>
        <v>0</v>
      </c>
      <c r="K23" s="38" t="str">
        <f t="shared" si="0"/>
        <v>OK</v>
      </c>
      <c r="L23" s="165"/>
      <c r="M23" s="165"/>
      <c r="N23" s="165"/>
      <c r="O23" s="165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spans="1:26" ht="45" x14ac:dyDescent="0.25">
      <c r="A24" s="36">
        <v>21</v>
      </c>
      <c r="B24" s="29" t="s">
        <v>72</v>
      </c>
      <c r="C24" s="37" t="s">
        <v>92</v>
      </c>
      <c r="D24" s="37" t="s">
        <v>93</v>
      </c>
      <c r="E24" s="29" t="s">
        <v>18</v>
      </c>
      <c r="F24" s="29" t="s">
        <v>23</v>
      </c>
      <c r="G24" s="30" t="s">
        <v>20</v>
      </c>
      <c r="H24" s="27">
        <v>10499.99</v>
      </c>
      <c r="I24" s="40">
        <v>0</v>
      </c>
      <c r="J24" s="39">
        <f t="shared" si="1"/>
        <v>0</v>
      </c>
      <c r="K24" s="38" t="str">
        <f t="shared" si="0"/>
        <v>OK</v>
      </c>
      <c r="L24" s="165"/>
      <c r="M24" s="165"/>
      <c r="N24" s="165"/>
      <c r="O24" s="165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spans="1:26" ht="45" x14ac:dyDescent="0.25">
      <c r="A25" s="35">
        <v>22</v>
      </c>
      <c r="B25" s="31" t="s">
        <v>72</v>
      </c>
      <c r="C25" s="31" t="s">
        <v>94</v>
      </c>
      <c r="D25" s="31" t="s">
        <v>95</v>
      </c>
      <c r="E25" s="31" t="s">
        <v>61</v>
      </c>
      <c r="F25" s="31" t="s">
        <v>62</v>
      </c>
      <c r="G25" s="32" t="s">
        <v>21</v>
      </c>
      <c r="H25" s="28">
        <v>289.08</v>
      </c>
      <c r="I25" s="40">
        <v>0</v>
      </c>
      <c r="J25" s="39">
        <f t="shared" si="1"/>
        <v>0</v>
      </c>
      <c r="K25" s="38" t="str">
        <f t="shared" si="0"/>
        <v>OK</v>
      </c>
      <c r="L25" s="165"/>
      <c r="M25" s="165"/>
      <c r="N25" s="165"/>
      <c r="O25" s="165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 spans="1:26" ht="30" x14ac:dyDescent="0.25">
      <c r="A26" s="36">
        <v>23</v>
      </c>
      <c r="B26" s="29" t="s">
        <v>75</v>
      </c>
      <c r="C26" s="37" t="s">
        <v>96</v>
      </c>
      <c r="D26" s="37" t="s">
        <v>97</v>
      </c>
      <c r="E26" s="29" t="s">
        <v>61</v>
      </c>
      <c r="F26" s="29" t="s">
        <v>98</v>
      </c>
      <c r="G26" s="30" t="s">
        <v>20</v>
      </c>
      <c r="H26" s="27">
        <v>3940</v>
      </c>
      <c r="I26" s="40">
        <v>0</v>
      </c>
      <c r="J26" s="39">
        <f t="shared" si="1"/>
        <v>0</v>
      </c>
      <c r="K26" s="38" t="str">
        <f t="shared" si="0"/>
        <v>OK</v>
      </c>
      <c r="L26" s="165"/>
      <c r="M26" s="165"/>
      <c r="N26" s="165"/>
      <c r="O26" s="165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1:26" ht="45" x14ac:dyDescent="0.25">
      <c r="A27" s="35">
        <v>24</v>
      </c>
      <c r="B27" s="31" t="s">
        <v>99</v>
      </c>
      <c r="C27" s="31" t="s">
        <v>100</v>
      </c>
      <c r="D27" s="31" t="s">
        <v>101</v>
      </c>
      <c r="E27" s="31" t="s">
        <v>24</v>
      </c>
      <c r="F27" s="31" t="s">
        <v>69</v>
      </c>
      <c r="G27" s="32" t="s">
        <v>20</v>
      </c>
      <c r="H27" s="28">
        <v>2900</v>
      </c>
      <c r="I27" s="40">
        <v>0</v>
      </c>
      <c r="J27" s="39">
        <f t="shared" si="1"/>
        <v>0</v>
      </c>
      <c r="K27" s="38" t="str">
        <f t="shared" si="0"/>
        <v>OK</v>
      </c>
      <c r="L27" s="165"/>
      <c r="M27" s="165"/>
      <c r="N27" s="165"/>
      <c r="O27" s="165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6" ht="45" x14ac:dyDescent="0.25">
      <c r="A28" s="36">
        <v>25</v>
      </c>
      <c r="B28" s="29" t="s">
        <v>72</v>
      </c>
      <c r="C28" s="37" t="s">
        <v>102</v>
      </c>
      <c r="D28" s="37" t="s">
        <v>103</v>
      </c>
      <c r="E28" s="29" t="s">
        <v>24</v>
      </c>
      <c r="F28" s="29" t="s">
        <v>69</v>
      </c>
      <c r="G28" s="30" t="s">
        <v>20</v>
      </c>
      <c r="H28" s="27">
        <v>3168</v>
      </c>
      <c r="I28" s="40">
        <v>0</v>
      </c>
      <c r="J28" s="39">
        <f t="shared" si="1"/>
        <v>0</v>
      </c>
      <c r="K28" s="38" t="str">
        <f t="shared" si="0"/>
        <v>OK</v>
      </c>
      <c r="L28" s="165"/>
      <c r="M28" s="165"/>
      <c r="N28" s="165"/>
      <c r="O28" s="165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6" ht="45" x14ac:dyDescent="0.25">
      <c r="A29" s="35">
        <v>26</v>
      </c>
      <c r="B29" s="31" t="s">
        <v>72</v>
      </c>
      <c r="C29" s="31" t="s">
        <v>104</v>
      </c>
      <c r="D29" s="31" t="s">
        <v>105</v>
      </c>
      <c r="E29" s="31" t="s">
        <v>18</v>
      </c>
      <c r="F29" s="31" t="s">
        <v>23</v>
      </c>
      <c r="G29" s="32" t="s">
        <v>20</v>
      </c>
      <c r="H29" s="28">
        <v>15633.99</v>
      </c>
      <c r="I29" s="40">
        <v>0</v>
      </c>
      <c r="J29" s="39">
        <f t="shared" si="1"/>
        <v>0</v>
      </c>
      <c r="K29" s="38" t="str">
        <f t="shared" si="0"/>
        <v>OK</v>
      </c>
      <c r="L29" s="165"/>
      <c r="M29" s="165"/>
      <c r="N29" s="165"/>
      <c r="O29" s="165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6" x14ac:dyDescent="0.25">
      <c r="A30" s="41">
        <v>27</v>
      </c>
      <c r="B30" s="175" t="s">
        <v>131</v>
      </c>
      <c r="C30" s="176"/>
      <c r="D30" s="176"/>
      <c r="E30" s="176"/>
      <c r="F30" s="176"/>
      <c r="G30" s="176"/>
      <c r="H30" s="177"/>
      <c r="I30" s="40">
        <v>0</v>
      </c>
      <c r="J30" s="39">
        <f t="shared" si="1"/>
        <v>0</v>
      </c>
      <c r="K30" s="38" t="str">
        <f t="shared" si="0"/>
        <v>OK</v>
      </c>
      <c r="L30" s="165"/>
      <c r="M30" s="165"/>
      <c r="N30" s="165"/>
      <c r="O30" s="165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6" ht="45" x14ac:dyDescent="0.25">
      <c r="A31" s="36">
        <v>28</v>
      </c>
      <c r="B31" s="29" t="s">
        <v>72</v>
      </c>
      <c r="C31" s="37" t="s">
        <v>106</v>
      </c>
      <c r="D31" s="37" t="s">
        <v>107</v>
      </c>
      <c r="E31" s="29" t="s">
        <v>61</v>
      </c>
      <c r="F31" s="29" t="s">
        <v>108</v>
      </c>
      <c r="G31" s="30" t="s">
        <v>109</v>
      </c>
      <c r="H31" s="27">
        <v>513.05999999999995</v>
      </c>
      <c r="I31" s="40">
        <v>0</v>
      </c>
      <c r="J31" s="39">
        <f t="shared" si="1"/>
        <v>0</v>
      </c>
      <c r="K31" s="38" t="str">
        <f t="shared" si="0"/>
        <v>OK</v>
      </c>
      <c r="L31" s="165"/>
      <c r="M31" s="165"/>
      <c r="N31" s="165"/>
      <c r="O31" s="165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6" ht="45" x14ac:dyDescent="0.25">
      <c r="A32" s="35">
        <v>29</v>
      </c>
      <c r="B32" s="31" t="s">
        <v>110</v>
      </c>
      <c r="C32" s="31" t="s">
        <v>111</v>
      </c>
      <c r="D32" s="31" t="s">
        <v>112</v>
      </c>
      <c r="E32" s="31" t="s">
        <v>61</v>
      </c>
      <c r="F32" s="31" t="s">
        <v>113</v>
      </c>
      <c r="G32" s="32" t="s">
        <v>109</v>
      </c>
      <c r="H32" s="28">
        <v>54.25</v>
      </c>
      <c r="I32" s="40">
        <v>0</v>
      </c>
      <c r="J32" s="39">
        <f t="shared" si="1"/>
        <v>0</v>
      </c>
      <c r="K32" s="38" t="str">
        <f t="shared" si="0"/>
        <v>OK</v>
      </c>
      <c r="L32" s="165"/>
      <c r="M32" s="165"/>
      <c r="N32" s="165"/>
      <c r="O32" s="165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 ht="45" x14ac:dyDescent="0.25">
      <c r="A33" s="36">
        <v>30</v>
      </c>
      <c r="B33" s="29" t="s">
        <v>114</v>
      </c>
      <c r="C33" s="37" t="s">
        <v>115</v>
      </c>
      <c r="D33" s="37" t="s">
        <v>116</v>
      </c>
      <c r="E33" s="29" t="s">
        <v>61</v>
      </c>
      <c r="F33" s="29" t="s">
        <v>113</v>
      </c>
      <c r="G33" s="30" t="s">
        <v>109</v>
      </c>
      <c r="H33" s="27">
        <v>89.6</v>
      </c>
      <c r="I33" s="40">
        <v>0</v>
      </c>
      <c r="J33" s="39">
        <f t="shared" si="1"/>
        <v>0</v>
      </c>
      <c r="K33" s="38" t="str">
        <f t="shared" si="0"/>
        <v>OK</v>
      </c>
      <c r="L33" s="165"/>
      <c r="M33" s="165"/>
      <c r="N33" s="165"/>
      <c r="O33" s="165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 ht="45" x14ac:dyDescent="0.25">
      <c r="A34" s="35">
        <v>31</v>
      </c>
      <c r="B34" s="31" t="s">
        <v>117</v>
      </c>
      <c r="C34" s="31" t="s">
        <v>118</v>
      </c>
      <c r="D34" s="31" t="s">
        <v>119</v>
      </c>
      <c r="E34" s="31" t="s">
        <v>52</v>
      </c>
      <c r="F34" s="31" t="s">
        <v>120</v>
      </c>
      <c r="G34" s="32" t="s">
        <v>20</v>
      </c>
      <c r="H34" s="28">
        <v>6200</v>
      </c>
      <c r="I34" s="40">
        <v>0</v>
      </c>
      <c r="J34" s="39">
        <f t="shared" si="1"/>
        <v>0</v>
      </c>
      <c r="K34" s="38" t="str">
        <f t="shared" si="0"/>
        <v>OK</v>
      </c>
      <c r="L34" s="165"/>
      <c r="M34" s="165"/>
      <c r="N34" s="165"/>
      <c r="O34" s="165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 ht="45" x14ac:dyDescent="0.25">
      <c r="A35" s="36">
        <v>32</v>
      </c>
      <c r="B35" s="29" t="s">
        <v>117</v>
      </c>
      <c r="C35" s="37" t="s">
        <v>121</v>
      </c>
      <c r="D35" s="37" t="s">
        <v>122</v>
      </c>
      <c r="E35" s="29" t="s">
        <v>52</v>
      </c>
      <c r="F35" s="29" t="s">
        <v>120</v>
      </c>
      <c r="G35" s="30" t="s">
        <v>20</v>
      </c>
      <c r="H35" s="27">
        <v>9000</v>
      </c>
      <c r="I35" s="40">
        <v>0</v>
      </c>
      <c r="J35" s="39">
        <f t="shared" si="1"/>
        <v>0</v>
      </c>
      <c r="K35" s="38" t="str">
        <f t="shared" si="0"/>
        <v>OK</v>
      </c>
      <c r="L35" s="165"/>
      <c r="M35" s="165"/>
      <c r="N35" s="165"/>
      <c r="O35" s="165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 ht="45" x14ac:dyDescent="0.25">
      <c r="A36" s="35">
        <v>33</v>
      </c>
      <c r="B36" s="31" t="s">
        <v>123</v>
      </c>
      <c r="C36" s="31" t="s">
        <v>124</v>
      </c>
      <c r="D36" s="31" t="s">
        <v>125</v>
      </c>
      <c r="E36" s="31" t="s">
        <v>18</v>
      </c>
      <c r="F36" s="31" t="s">
        <v>23</v>
      </c>
      <c r="G36" s="32" t="s">
        <v>20</v>
      </c>
      <c r="H36" s="28">
        <v>19000</v>
      </c>
      <c r="I36" s="40">
        <v>0</v>
      </c>
      <c r="J36" s="39">
        <f t="shared" si="1"/>
        <v>0</v>
      </c>
      <c r="K36" s="38" t="str">
        <f t="shared" si="0"/>
        <v>OK</v>
      </c>
      <c r="L36" s="165"/>
      <c r="M36" s="165"/>
      <c r="N36" s="165"/>
      <c r="O36" s="165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 ht="45" x14ac:dyDescent="0.25">
      <c r="A37" s="36">
        <v>34</v>
      </c>
      <c r="B37" s="29" t="s">
        <v>117</v>
      </c>
      <c r="C37" s="37" t="s">
        <v>126</v>
      </c>
      <c r="D37" s="37" t="s">
        <v>127</v>
      </c>
      <c r="E37" s="29" t="s">
        <v>18</v>
      </c>
      <c r="F37" s="29" t="s">
        <v>23</v>
      </c>
      <c r="G37" s="30" t="s">
        <v>20</v>
      </c>
      <c r="H37" s="27">
        <v>16500</v>
      </c>
      <c r="I37" s="40">
        <v>0</v>
      </c>
      <c r="J37" s="39">
        <f t="shared" si="1"/>
        <v>0</v>
      </c>
      <c r="K37" s="38" t="str">
        <f t="shared" si="0"/>
        <v>OK</v>
      </c>
      <c r="L37" s="165"/>
      <c r="M37" s="165"/>
      <c r="N37" s="165"/>
      <c r="O37" s="165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 spans="1:26" x14ac:dyDescent="0.25">
      <c r="A38" s="41">
        <v>35</v>
      </c>
      <c r="B38" s="175" t="s">
        <v>131</v>
      </c>
      <c r="C38" s="176"/>
      <c r="D38" s="176"/>
      <c r="E38" s="176"/>
      <c r="F38" s="176"/>
      <c r="G38" s="176"/>
      <c r="H38" s="177"/>
      <c r="I38" s="40">
        <v>0</v>
      </c>
      <c r="J38" s="39">
        <f t="shared" si="1"/>
        <v>0</v>
      </c>
      <c r="K38" s="38"/>
      <c r="L38" s="165"/>
      <c r="M38" s="165"/>
      <c r="N38" s="165"/>
      <c r="O38" s="165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 spans="1:26" ht="30" x14ac:dyDescent="0.25">
      <c r="A39" s="35">
        <v>36</v>
      </c>
      <c r="B39" s="31" t="s">
        <v>123</v>
      </c>
      <c r="C39" s="31" t="s">
        <v>128</v>
      </c>
      <c r="D39" s="31" t="s">
        <v>129</v>
      </c>
      <c r="E39" s="31" t="s">
        <v>18</v>
      </c>
      <c r="F39" s="31" t="s">
        <v>22</v>
      </c>
      <c r="G39" s="32" t="s">
        <v>20</v>
      </c>
      <c r="H39" s="28">
        <v>9350</v>
      </c>
      <c r="I39" s="40">
        <v>0</v>
      </c>
      <c r="J39" s="39">
        <f t="shared" si="1"/>
        <v>0</v>
      </c>
      <c r="K39" s="38" t="str">
        <f t="shared" si="0"/>
        <v>OK</v>
      </c>
      <c r="L39" s="165"/>
      <c r="M39" s="165"/>
      <c r="N39" s="165"/>
      <c r="O39" s="165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</row>
    <row r="40" spans="1:26" x14ac:dyDescent="0.25">
      <c r="I40" s="5">
        <f>SUM(I4:I39)</f>
        <v>85</v>
      </c>
      <c r="J40" s="5">
        <f>SUM(J4:J39)</f>
        <v>15</v>
      </c>
      <c r="L40" s="167">
        <f>SUMPRODUCT($H$4:$H$39,L4:L39)</f>
        <v>21476.95</v>
      </c>
      <c r="M40" s="167">
        <f t="shared" ref="M40:O40" si="2">SUMPRODUCT($H$4:$H$39,M4:M39)</f>
        <v>33000</v>
      </c>
      <c r="N40" s="167">
        <f t="shared" si="2"/>
        <v>11000</v>
      </c>
      <c r="O40" s="167">
        <f t="shared" si="2"/>
        <v>322900</v>
      </c>
      <c r="P40" s="33">
        <f t="shared" ref="P40:Z40" si="3">SUMPRODUCT($H$4:$H$39,P4:P39)</f>
        <v>0</v>
      </c>
      <c r="Q40" s="33">
        <f t="shared" si="3"/>
        <v>0</v>
      </c>
      <c r="R40" s="33">
        <f t="shared" si="3"/>
        <v>0</v>
      </c>
      <c r="S40" s="33">
        <f t="shared" si="3"/>
        <v>0</v>
      </c>
      <c r="T40" s="33">
        <f t="shared" si="3"/>
        <v>0</v>
      </c>
      <c r="U40" s="33">
        <f t="shared" si="3"/>
        <v>0</v>
      </c>
      <c r="V40" s="33">
        <f t="shared" si="3"/>
        <v>0</v>
      </c>
      <c r="W40" s="33">
        <f t="shared" si="3"/>
        <v>0</v>
      </c>
      <c r="X40" s="33">
        <f t="shared" si="3"/>
        <v>0</v>
      </c>
      <c r="Y40" s="33">
        <f t="shared" si="3"/>
        <v>0</v>
      </c>
      <c r="Z40" s="33">
        <f t="shared" si="3"/>
        <v>0</v>
      </c>
    </row>
  </sheetData>
  <mergeCells count="23">
    <mergeCell ref="Y1:Y2"/>
    <mergeCell ref="Z1:Z2"/>
    <mergeCell ref="B8:H8"/>
    <mergeCell ref="B12:H12"/>
    <mergeCell ref="B30:H30"/>
    <mergeCell ref="N1:N2"/>
    <mergeCell ref="A2:K2"/>
    <mergeCell ref="V1:V2"/>
    <mergeCell ref="W1:W2"/>
    <mergeCell ref="X1:X2"/>
    <mergeCell ref="B38:H38"/>
    <mergeCell ref="U1:U2"/>
    <mergeCell ref="O1:O2"/>
    <mergeCell ref="P1:P2"/>
    <mergeCell ref="Q1:Q2"/>
    <mergeCell ref="R1:R2"/>
    <mergeCell ref="S1:S2"/>
    <mergeCell ref="T1:T2"/>
    <mergeCell ref="A1:B1"/>
    <mergeCell ref="C1:H1"/>
    <mergeCell ref="I1:K1"/>
    <mergeCell ref="L1:L2"/>
    <mergeCell ref="M1:M2"/>
  </mergeCells>
  <conditionalFormatting sqref="P4:Z39">
    <cfRule type="cellIs" dxfId="94" priority="4" operator="greaterThan">
      <formula>0</formula>
    </cfRule>
    <cfRule type="cellIs" dxfId="93" priority="5" operator="greaterThan">
      <formula>0</formula>
    </cfRule>
    <cfRule type="cellIs" dxfId="92" priority="6" operator="greaterThan">
      <formula>1</formula>
    </cfRule>
  </conditionalFormatting>
  <conditionalFormatting sqref="L4:O4 L6:O6 M5:O5 L8:O9 M7:O7 L11:O39 M10:O10">
    <cfRule type="cellIs" dxfId="91" priority="1" operator="greaterThan">
      <formula>0</formula>
    </cfRule>
    <cfRule type="cellIs" dxfId="90" priority="2" operator="greaterThan">
      <formula>0</formula>
    </cfRule>
    <cfRule type="cellIs" dxfId="89" priority="3" operator="greaterThan">
      <formula>1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870E1-3B8D-42FC-8587-051FDCB87BCD}">
  <sheetPr>
    <tabColor rgb="FFFFFF00"/>
  </sheetPr>
  <dimension ref="A1:Z40"/>
  <sheetViews>
    <sheetView zoomScale="80" zoomScaleNormal="80" workbookViewId="0">
      <selection activeCell="I19" sqref="I19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24.42578125" style="13" customWidth="1"/>
    <col min="4" max="4" width="25" style="13" customWidth="1"/>
    <col min="5" max="5" width="12.28515625" style="1" customWidth="1"/>
    <col min="6" max="7" width="14.85546875" style="1" customWidth="1"/>
    <col min="8" max="8" width="15.7109375" style="18" bestFit="1" customWidth="1"/>
    <col min="9" max="9" width="13.28515625" style="5" customWidth="1"/>
    <col min="10" max="10" width="13.28515625" style="14" customWidth="1"/>
    <col min="11" max="11" width="12.5703125" style="4" customWidth="1"/>
    <col min="12" max="26" width="13.7109375" style="2" customWidth="1"/>
    <col min="27" max="16384" width="9.7109375" style="2"/>
  </cols>
  <sheetData>
    <row r="1" spans="1:26" ht="26.1" customHeight="1" x14ac:dyDescent="0.25">
      <c r="A1" s="181" t="s">
        <v>25</v>
      </c>
      <c r="B1" s="182"/>
      <c r="C1" s="183" t="s">
        <v>130</v>
      </c>
      <c r="D1" s="184"/>
      <c r="E1" s="184"/>
      <c r="F1" s="184"/>
      <c r="G1" s="184"/>
      <c r="H1" s="185"/>
      <c r="I1" s="178" t="s">
        <v>26</v>
      </c>
      <c r="J1" s="179"/>
      <c r="K1" s="180"/>
      <c r="L1" s="174" t="s">
        <v>254</v>
      </c>
      <c r="M1" s="174" t="s">
        <v>255</v>
      </c>
      <c r="N1" s="174" t="s">
        <v>256</v>
      </c>
      <c r="O1" s="174" t="s">
        <v>257</v>
      </c>
      <c r="P1" s="174" t="s">
        <v>258</v>
      </c>
      <c r="Q1" s="174" t="s">
        <v>259</v>
      </c>
      <c r="R1" s="174" t="s">
        <v>260</v>
      </c>
      <c r="S1" s="174" t="s">
        <v>261</v>
      </c>
      <c r="T1" s="174" t="s">
        <v>262</v>
      </c>
      <c r="U1" s="172" t="s">
        <v>28</v>
      </c>
      <c r="V1" s="172" t="s">
        <v>28</v>
      </c>
      <c r="W1" s="172" t="s">
        <v>28</v>
      </c>
      <c r="X1" s="172" t="s">
        <v>28</v>
      </c>
      <c r="Y1" s="172" t="s">
        <v>28</v>
      </c>
      <c r="Z1" s="172" t="s">
        <v>28</v>
      </c>
    </row>
    <row r="2" spans="1:26" ht="23.1" customHeight="1" x14ac:dyDescent="0.25">
      <c r="A2" s="173" t="s">
        <v>137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4"/>
      <c r="M2" s="174"/>
      <c r="N2" s="174"/>
      <c r="O2" s="174"/>
      <c r="P2" s="174"/>
      <c r="Q2" s="174"/>
      <c r="R2" s="174"/>
      <c r="S2" s="174"/>
      <c r="T2" s="174"/>
      <c r="U2" s="172"/>
      <c r="V2" s="172"/>
      <c r="W2" s="172"/>
      <c r="X2" s="172"/>
      <c r="Y2" s="172"/>
      <c r="Z2" s="172"/>
    </row>
    <row r="3" spans="1:26" s="3" customFormat="1" ht="30" x14ac:dyDescent="0.2">
      <c r="A3" s="15" t="s">
        <v>3</v>
      </c>
      <c r="B3" s="15" t="s">
        <v>15</v>
      </c>
      <c r="C3" s="15" t="s">
        <v>12</v>
      </c>
      <c r="D3" s="15" t="s">
        <v>27</v>
      </c>
      <c r="E3" s="16" t="s">
        <v>13</v>
      </c>
      <c r="F3" s="16" t="s">
        <v>14</v>
      </c>
      <c r="G3" s="16" t="s">
        <v>19</v>
      </c>
      <c r="H3" s="17" t="s">
        <v>16</v>
      </c>
      <c r="I3" s="11" t="s">
        <v>4</v>
      </c>
      <c r="J3" s="12" t="s">
        <v>0</v>
      </c>
      <c r="K3" s="10" t="s">
        <v>2</v>
      </c>
      <c r="L3" s="76">
        <v>45457</v>
      </c>
      <c r="M3" s="76">
        <v>45457</v>
      </c>
      <c r="N3" s="168">
        <v>45496</v>
      </c>
      <c r="O3" s="76">
        <v>45506</v>
      </c>
      <c r="P3" s="76">
        <v>45506</v>
      </c>
      <c r="Q3" s="76">
        <v>45506</v>
      </c>
      <c r="R3" s="76">
        <v>45509</v>
      </c>
      <c r="S3" s="76">
        <v>45509</v>
      </c>
      <c r="T3" s="76">
        <v>45509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</row>
    <row r="4" spans="1:26" ht="45" x14ac:dyDescent="0.25">
      <c r="A4" s="34">
        <v>1</v>
      </c>
      <c r="B4" s="29" t="s">
        <v>29</v>
      </c>
      <c r="C4" s="29" t="s">
        <v>30</v>
      </c>
      <c r="D4" s="29" t="s">
        <v>31</v>
      </c>
      <c r="E4" s="29" t="s">
        <v>18</v>
      </c>
      <c r="F4" s="29" t="s">
        <v>32</v>
      </c>
      <c r="G4" s="30" t="s">
        <v>20</v>
      </c>
      <c r="H4" s="27">
        <v>4703</v>
      </c>
      <c r="I4" s="40">
        <v>89</v>
      </c>
      <c r="J4" s="39">
        <f>I4-(SUM(L4:Z4))</f>
        <v>37</v>
      </c>
      <c r="K4" s="38" t="str">
        <f t="shared" ref="K4:K39" si="0">IF(J4&lt;0,"ATENÇÃO","OK")</f>
        <v>OK</v>
      </c>
      <c r="L4" s="42"/>
      <c r="M4" s="42"/>
      <c r="N4" s="42">
        <v>20</v>
      </c>
      <c r="O4" s="42">
        <v>32</v>
      </c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26" ht="45" x14ac:dyDescent="0.25">
      <c r="A5" s="35">
        <v>2</v>
      </c>
      <c r="B5" s="31" t="s">
        <v>29</v>
      </c>
      <c r="C5" s="31" t="s">
        <v>33</v>
      </c>
      <c r="D5" s="31" t="s">
        <v>34</v>
      </c>
      <c r="E5" s="31" t="s">
        <v>18</v>
      </c>
      <c r="F5" s="31" t="s">
        <v>35</v>
      </c>
      <c r="G5" s="32" t="s">
        <v>20</v>
      </c>
      <c r="H5" s="28">
        <v>6458</v>
      </c>
      <c r="I5" s="40">
        <f>325-19</f>
        <v>306</v>
      </c>
      <c r="J5" s="39">
        <f t="shared" ref="J5:J39" si="1">I5-(SUM(L5:Z5))</f>
        <v>124</v>
      </c>
      <c r="K5" s="38" t="str">
        <f t="shared" si="0"/>
        <v>OK</v>
      </c>
      <c r="L5" s="42"/>
      <c r="M5" s="42"/>
      <c r="N5" s="42"/>
      <c r="O5" s="42">
        <v>182</v>
      </c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</row>
    <row r="6" spans="1:26" ht="30" x14ac:dyDescent="0.25">
      <c r="A6" s="36">
        <v>3</v>
      </c>
      <c r="B6" s="29" t="s">
        <v>36</v>
      </c>
      <c r="C6" s="37" t="s">
        <v>37</v>
      </c>
      <c r="D6" s="37" t="s">
        <v>38</v>
      </c>
      <c r="E6" s="29" t="s">
        <v>18</v>
      </c>
      <c r="F6" s="29" t="s">
        <v>39</v>
      </c>
      <c r="G6" s="30" t="s">
        <v>20</v>
      </c>
      <c r="H6" s="27">
        <v>4295.3900000000003</v>
      </c>
      <c r="I6" s="40">
        <v>25</v>
      </c>
      <c r="J6" s="39">
        <f t="shared" si="1"/>
        <v>21</v>
      </c>
      <c r="K6" s="38" t="str">
        <f t="shared" si="0"/>
        <v>OK</v>
      </c>
      <c r="L6" s="42"/>
      <c r="M6" s="42">
        <v>3</v>
      </c>
      <c r="N6" s="42"/>
      <c r="O6" s="42"/>
      <c r="P6" s="42">
        <v>1</v>
      </c>
      <c r="Q6" s="42"/>
      <c r="R6" s="42"/>
      <c r="S6" s="42"/>
      <c r="T6" s="42"/>
      <c r="U6" s="42"/>
      <c r="V6" s="42"/>
      <c r="W6" s="42"/>
      <c r="X6" s="42"/>
      <c r="Y6" s="42"/>
      <c r="Z6" s="42"/>
    </row>
    <row r="7" spans="1:26" ht="30" x14ac:dyDescent="0.25">
      <c r="A7" s="35">
        <v>4</v>
      </c>
      <c r="B7" s="31" t="s">
        <v>40</v>
      </c>
      <c r="C7" s="31" t="s">
        <v>41</v>
      </c>
      <c r="D7" s="31" t="s">
        <v>42</v>
      </c>
      <c r="E7" s="31" t="s">
        <v>18</v>
      </c>
      <c r="F7" s="31" t="s">
        <v>43</v>
      </c>
      <c r="G7" s="32" t="s">
        <v>20</v>
      </c>
      <c r="H7" s="28">
        <v>6600</v>
      </c>
      <c r="I7" s="40">
        <v>61</v>
      </c>
      <c r="J7" s="39">
        <f t="shared" si="1"/>
        <v>34</v>
      </c>
      <c r="K7" s="38" t="str">
        <f t="shared" si="0"/>
        <v>OK</v>
      </c>
      <c r="L7" s="42">
        <v>5</v>
      </c>
      <c r="M7" s="42"/>
      <c r="N7" s="42"/>
      <c r="O7" s="42"/>
      <c r="P7" s="42"/>
      <c r="Q7" s="42">
        <v>22</v>
      </c>
      <c r="R7" s="42"/>
      <c r="S7" s="42"/>
      <c r="T7" s="42"/>
      <c r="U7" s="42"/>
      <c r="V7" s="42"/>
      <c r="W7" s="42"/>
      <c r="X7" s="42"/>
      <c r="Y7" s="42"/>
      <c r="Z7" s="42"/>
    </row>
    <row r="8" spans="1:26" x14ac:dyDescent="0.25">
      <c r="A8" s="41">
        <v>5</v>
      </c>
      <c r="B8" s="175" t="s">
        <v>131</v>
      </c>
      <c r="C8" s="176"/>
      <c r="D8" s="176"/>
      <c r="E8" s="176"/>
      <c r="F8" s="176"/>
      <c r="G8" s="176"/>
      <c r="H8" s="177"/>
      <c r="I8" s="40">
        <v>0</v>
      </c>
      <c r="J8" s="39">
        <f t="shared" si="1"/>
        <v>0</v>
      </c>
      <c r="K8" s="38" t="str">
        <f t="shared" si="0"/>
        <v>OK</v>
      </c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pans="1:26" ht="30" x14ac:dyDescent="0.25">
      <c r="A9" s="36">
        <v>6</v>
      </c>
      <c r="B9" s="29" t="s">
        <v>44</v>
      </c>
      <c r="C9" s="37" t="s">
        <v>45</v>
      </c>
      <c r="D9" s="37" t="s">
        <v>46</v>
      </c>
      <c r="E9" s="29" t="s">
        <v>47</v>
      </c>
      <c r="F9" s="29" t="s">
        <v>48</v>
      </c>
      <c r="G9" s="30" t="s">
        <v>20</v>
      </c>
      <c r="H9" s="27">
        <v>670</v>
      </c>
      <c r="I9" s="40">
        <v>45</v>
      </c>
      <c r="J9" s="39">
        <f t="shared" si="1"/>
        <v>45</v>
      </c>
      <c r="K9" s="38" t="str">
        <f t="shared" si="0"/>
        <v>OK</v>
      </c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1:26" ht="45" x14ac:dyDescent="0.25">
      <c r="A10" s="35">
        <v>7</v>
      </c>
      <c r="B10" s="31" t="s">
        <v>49</v>
      </c>
      <c r="C10" s="31" t="s">
        <v>50</v>
      </c>
      <c r="D10" s="31" t="s">
        <v>51</v>
      </c>
      <c r="E10" s="31" t="s">
        <v>52</v>
      </c>
      <c r="F10" s="31" t="s">
        <v>53</v>
      </c>
      <c r="G10" s="32" t="s">
        <v>20</v>
      </c>
      <c r="H10" s="28">
        <v>1100</v>
      </c>
      <c r="I10" s="40">
        <v>15</v>
      </c>
      <c r="J10" s="39">
        <f t="shared" si="1"/>
        <v>0</v>
      </c>
      <c r="K10" s="38" t="str">
        <f t="shared" si="0"/>
        <v>OK</v>
      </c>
      <c r="L10" s="42"/>
      <c r="M10" s="42"/>
      <c r="N10" s="42"/>
      <c r="O10" s="42"/>
      <c r="P10" s="42"/>
      <c r="Q10" s="42"/>
      <c r="R10" s="42">
        <v>15</v>
      </c>
      <c r="S10" s="42"/>
      <c r="T10" s="42"/>
      <c r="U10" s="42"/>
      <c r="V10" s="42"/>
      <c r="W10" s="42"/>
      <c r="X10" s="42"/>
      <c r="Y10" s="42"/>
      <c r="Z10" s="42"/>
    </row>
    <row r="11" spans="1:26" ht="45" x14ac:dyDescent="0.25">
      <c r="A11" s="36">
        <v>8</v>
      </c>
      <c r="B11" s="29" t="s">
        <v>40</v>
      </c>
      <c r="C11" s="37" t="s">
        <v>54</v>
      </c>
      <c r="D11" s="37" t="s">
        <v>55</v>
      </c>
      <c r="E11" s="29" t="s">
        <v>56</v>
      </c>
      <c r="F11" s="29" t="s">
        <v>57</v>
      </c>
      <c r="G11" s="30" t="s">
        <v>20</v>
      </c>
      <c r="H11" s="27">
        <v>1200</v>
      </c>
      <c r="I11" s="40">
        <v>0</v>
      </c>
      <c r="J11" s="39">
        <f t="shared" si="1"/>
        <v>0</v>
      </c>
      <c r="K11" s="38" t="str">
        <f t="shared" si="0"/>
        <v>OK</v>
      </c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26" x14ac:dyDescent="0.25">
      <c r="A12" s="41">
        <v>9</v>
      </c>
      <c r="B12" s="175" t="s">
        <v>131</v>
      </c>
      <c r="C12" s="176"/>
      <c r="D12" s="176"/>
      <c r="E12" s="176"/>
      <c r="F12" s="176"/>
      <c r="G12" s="176"/>
      <c r="H12" s="177"/>
      <c r="I12" s="40">
        <v>0</v>
      </c>
      <c r="J12" s="39">
        <f t="shared" si="1"/>
        <v>0</v>
      </c>
      <c r="K12" s="38" t="str">
        <f t="shared" si="0"/>
        <v>OK</v>
      </c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60" x14ac:dyDescent="0.25">
      <c r="A13" s="35">
        <v>10</v>
      </c>
      <c r="B13" s="31" t="s">
        <v>58</v>
      </c>
      <c r="C13" s="31" t="s">
        <v>59</v>
      </c>
      <c r="D13" s="31" t="s">
        <v>60</v>
      </c>
      <c r="E13" s="31" t="s">
        <v>61</v>
      </c>
      <c r="F13" s="31" t="s">
        <v>62</v>
      </c>
      <c r="G13" s="32" t="s">
        <v>21</v>
      </c>
      <c r="H13" s="28">
        <v>4600</v>
      </c>
      <c r="I13" s="40">
        <v>0</v>
      </c>
      <c r="J13" s="39">
        <f t="shared" si="1"/>
        <v>0</v>
      </c>
      <c r="K13" s="38" t="str">
        <f t="shared" si="0"/>
        <v>OK</v>
      </c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30" x14ac:dyDescent="0.25">
      <c r="A14" s="36">
        <v>11</v>
      </c>
      <c r="B14" s="29" t="s">
        <v>63</v>
      </c>
      <c r="C14" s="37" t="s">
        <v>64</v>
      </c>
      <c r="D14" s="37" t="s">
        <v>65</v>
      </c>
      <c r="E14" s="29" t="s">
        <v>52</v>
      </c>
      <c r="F14" s="29" t="s">
        <v>53</v>
      </c>
      <c r="G14" s="30" t="s">
        <v>20</v>
      </c>
      <c r="H14" s="27">
        <v>2200</v>
      </c>
      <c r="I14" s="40">
        <v>0</v>
      </c>
      <c r="J14" s="39">
        <f t="shared" si="1"/>
        <v>0</v>
      </c>
      <c r="K14" s="38" t="str">
        <f t="shared" si="0"/>
        <v>OK</v>
      </c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6" ht="60" x14ac:dyDescent="0.25">
      <c r="A15" s="35">
        <v>12</v>
      </c>
      <c r="B15" s="31" t="s">
        <v>66</v>
      </c>
      <c r="C15" s="31" t="s">
        <v>67</v>
      </c>
      <c r="D15" s="31" t="s">
        <v>68</v>
      </c>
      <c r="E15" s="31" t="s">
        <v>24</v>
      </c>
      <c r="F15" s="31" t="s">
        <v>69</v>
      </c>
      <c r="G15" s="32" t="s">
        <v>20</v>
      </c>
      <c r="H15" s="28">
        <v>39000</v>
      </c>
      <c r="I15" s="40">
        <v>0</v>
      </c>
      <c r="J15" s="39">
        <f t="shared" si="1"/>
        <v>0</v>
      </c>
      <c r="K15" s="38" t="str">
        <f t="shared" si="0"/>
        <v>OK</v>
      </c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ht="60" x14ac:dyDescent="0.25">
      <c r="A16" s="36">
        <v>13</v>
      </c>
      <c r="B16" s="29" t="s">
        <v>66</v>
      </c>
      <c r="C16" s="37" t="s">
        <v>70</v>
      </c>
      <c r="D16" s="37" t="s">
        <v>71</v>
      </c>
      <c r="E16" s="29" t="s">
        <v>24</v>
      </c>
      <c r="F16" s="29" t="s">
        <v>69</v>
      </c>
      <c r="G16" s="30" t="s">
        <v>20</v>
      </c>
      <c r="H16" s="27">
        <v>48000</v>
      </c>
      <c r="I16" s="40">
        <v>0</v>
      </c>
      <c r="J16" s="39">
        <f t="shared" si="1"/>
        <v>0</v>
      </c>
      <c r="K16" s="38" t="str">
        <f t="shared" si="0"/>
        <v>OK</v>
      </c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spans="1:26" ht="45" x14ac:dyDescent="0.25">
      <c r="A17" s="35">
        <v>14</v>
      </c>
      <c r="B17" s="31" t="s">
        <v>72</v>
      </c>
      <c r="C17" s="31" t="s">
        <v>73</v>
      </c>
      <c r="D17" s="31" t="s">
        <v>74</v>
      </c>
      <c r="E17" s="31" t="s">
        <v>61</v>
      </c>
      <c r="F17" s="31" t="s">
        <v>62</v>
      </c>
      <c r="G17" s="32" t="s">
        <v>21</v>
      </c>
      <c r="H17" s="28">
        <v>3069</v>
      </c>
      <c r="I17" s="40">
        <v>0</v>
      </c>
      <c r="J17" s="39">
        <f t="shared" si="1"/>
        <v>0</v>
      </c>
      <c r="K17" s="38" t="str">
        <f t="shared" si="0"/>
        <v>OK</v>
      </c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ht="30" x14ac:dyDescent="0.25">
      <c r="A18" s="36">
        <v>15</v>
      </c>
      <c r="B18" s="29" t="s">
        <v>75</v>
      </c>
      <c r="C18" s="37" t="s">
        <v>76</v>
      </c>
      <c r="D18" s="37" t="s">
        <v>77</v>
      </c>
      <c r="E18" s="29" t="s">
        <v>18</v>
      </c>
      <c r="F18" s="29" t="s">
        <v>22</v>
      </c>
      <c r="G18" s="30" t="s">
        <v>20</v>
      </c>
      <c r="H18" s="27">
        <v>16500</v>
      </c>
      <c r="I18" s="40">
        <v>0</v>
      </c>
      <c r="J18" s="39">
        <f t="shared" si="1"/>
        <v>0</v>
      </c>
      <c r="K18" s="38" t="str">
        <f t="shared" si="0"/>
        <v>OK</v>
      </c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spans="1:26" ht="45" x14ac:dyDescent="0.25">
      <c r="A19" s="35">
        <v>16</v>
      </c>
      <c r="B19" s="31" t="s">
        <v>72</v>
      </c>
      <c r="C19" s="31" t="s">
        <v>78</v>
      </c>
      <c r="D19" s="31" t="s">
        <v>79</v>
      </c>
      <c r="E19" s="31" t="s">
        <v>18</v>
      </c>
      <c r="F19" s="31" t="s">
        <v>22</v>
      </c>
      <c r="G19" s="32" t="s">
        <v>20</v>
      </c>
      <c r="H19" s="28">
        <v>18503.099999999999</v>
      </c>
      <c r="I19" s="40">
        <f>5-1-1</f>
        <v>3</v>
      </c>
      <c r="J19" s="39">
        <f t="shared" si="1"/>
        <v>2</v>
      </c>
      <c r="K19" s="38" t="str">
        <f t="shared" si="0"/>
        <v>OK</v>
      </c>
      <c r="L19" s="42"/>
      <c r="M19" s="42"/>
      <c r="N19" s="42"/>
      <c r="O19" s="42"/>
      <c r="P19" s="42"/>
      <c r="Q19" s="42"/>
      <c r="R19" s="42"/>
      <c r="S19" s="42">
        <v>1</v>
      </c>
      <c r="T19" s="42"/>
      <c r="U19" s="42"/>
      <c r="V19" s="42"/>
      <c r="W19" s="42"/>
      <c r="X19" s="42"/>
      <c r="Y19" s="42"/>
      <c r="Z19" s="42"/>
    </row>
    <row r="20" spans="1:26" ht="45" x14ac:dyDescent="0.25">
      <c r="A20" s="36">
        <v>17</v>
      </c>
      <c r="B20" s="29" t="s">
        <v>80</v>
      </c>
      <c r="C20" s="37" t="s">
        <v>81</v>
      </c>
      <c r="D20" s="37" t="s">
        <v>82</v>
      </c>
      <c r="E20" s="29" t="s">
        <v>18</v>
      </c>
      <c r="F20" s="29" t="s">
        <v>22</v>
      </c>
      <c r="G20" s="30" t="s">
        <v>20</v>
      </c>
      <c r="H20" s="27">
        <v>35550</v>
      </c>
      <c r="I20" s="40">
        <v>11</v>
      </c>
      <c r="J20" s="39">
        <f t="shared" si="1"/>
        <v>4</v>
      </c>
      <c r="K20" s="38" t="str">
        <f t="shared" si="0"/>
        <v>OK</v>
      </c>
      <c r="L20" s="42"/>
      <c r="M20" s="42"/>
      <c r="N20" s="42"/>
      <c r="O20" s="42"/>
      <c r="P20" s="42"/>
      <c r="Q20" s="42"/>
      <c r="R20" s="42"/>
      <c r="S20" s="42"/>
      <c r="T20" s="42">
        <v>7</v>
      </c>
      <c r="U20" s="42"/>
      <c r="V20" s="42"/>
      <c r="W20" s="42"/>
      <c r="X20" s="42"/>
      <c r="Y20" s="42"/>
      <c r="Z20" s="42"/>
    </row>
    <row r="21" spans="1:26" ht="60" x14ac:dyDescent="0.25">
      <c r="A21" s="35">
        <v>18</v>
      </c>
      <c r="B21" s="31" t="s">
        <v>58</v>
      </c>
      <c r="C21" s="31" t="s">
        <v>83</v>
      </c>
      <c r="D21" s="31" t="s">
        <v>84</v>
      </c>
      <c r="E21" s="31" t="s">
        <v>61</v>
      </c>
      <c r="F21" s="31" t="s">
        <v>85</v>
      </c>
      <c r="G21" s="32" t="s">
        <v>20</v>
      </c>
      <c r="H21" s="28">
        <v>5590</v>
      </c>
      <c r="I21" s="40">
        <v>0</v>
      </c>
      <c r="J21" s="39">
        <f t="shared" si="1"/>
        <v>0</v>
      </c>
      <c r="K21" s="38" t="str">
        <f t="shared" si="0"/>
        <v>OK</v>
      </c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spans="1:26" ht="60" x14ac:dyDescent="0.25">
      <c r="A22" s="36">
        <v>19</v>
      </c>
      <c r="B22" s="29" t="s">
        <v>58</v>
      </c>
      <c r="C22" s="37" t="s">
        <v>86</v>
      </c>
      <c r="D22" s="37" t="s">
        <v>87</v>
      </c>
      <c r="E22" s="29" t="s">
        <v>24</v>
      </c>
      <c r="F22" s="29" t="s">
        <v>88</v>
      </c>
      <c r="G22" s="30" t="s">
        <v>20</v>
      </c>
      <c r="H22" s="27">
        <v>18980</v>
      </c>
      <c r="I22" s="40">
        <v>0</v>
      </c>
      <c r="J22" s="39">
        <f t="shared" si="1"/>
        <v>0</v>
      </c>
      <c r="K22" s="38" t="str">
        <f t="shared" si="0"/>
        <v>OK</v>
      </c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spans="1:26" ht="45" x14ac:dyDescent="0.25">
      <c r="A23" s="35">
        <v>20</v>
      </c>
      <c r="B23" s="31" t="s">
        <v>72</v>
      </c>
      <c r="C23" s="31" t="s">
        <v>89</v>
      </c>
      <c r="D23" s="31" t="s">
        <v>90</v>
      </c>
      <c r="E23" s="31" t="s">
        <v>24</v>
      </c>
      <c r="F23" s="31" t="s">
        <v>91</v>
      </c>
      <c r="G23" s="32" t="s">
        <v>20</v>
      </c>
      <c r="H23" s="28">
        <v>7959</v>
      </c>
      <c r="I23" s="40">
        <v>0</v>
      </c>
      <c r="J23" s="39">
        <f t="shared" si="1"/>
        <v>0</v>
      </c>
      <c r="K23" s="38" t="str">
        <f t="shared" si="0"/>
        <v>OK</v>
      </c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spans="1:26" ht="45" x14ac:dyDescent="0.25">
      <c r="A24" s="36">
        <v>21</v>
      </c>
      <c r="B24" s="29" t="s">
        <v>72</v>
      </c>
      <c r="C24" s="37" t="s">
        <v>92</v>
      </c>
      <c r="D24" s="37" t="s">
        <v>93</v>
      </c>
      <c r="E24" s="29" t="s">
        <v>18</v>
      </c>
      <c r="F24" s="29" t="s">
        <v>23</v>
      </c>
      <c r="G24" s="30" t="s">
        <v>20</v>
      </c>
      <c r="H24" s="27">
        <v>10499.99</v>
      </c>
      <c r="I24" s="40">
        <v>0</v>
      </c>
      <c r="J24" s="39">
        <f t="shared" si="1"/>
        <v>0</v>
      </c>
      <c r="K24" s="38" t="str">
        <f t="shared" si="0"/>
        <v>OK</v>
      </c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spans="1:26" ht="45" x14ac:dyDescent="0.25">
      <c r="A25" s="35">
        <v>22</v>
      </c>
      <c r="B25" s="31" t="s">
        <v>72</v>
      </c>
      <c r="C25" s="31" t="s">
        <v>94</v>
      </c>
      <c r="D25" s="31" t="s">
        <v>95</v>
      </c>
      <c r="E25" s="31" t="s">
        <v>61</v>
      </c>
      <c r="F25" s="31" t="s">
        <v>62</v>
      </c>
      <c r="G25" s="32" t="s">
        <v>21</v>
      </c>
      <c r="H25" s="28">
        <v>289.08</v>
      </c>
      <c r="I25" s="40">
        <v>0</v>
      </c>
      <c r="J25" s="39">
        <f t="shared" si="1"/>
        <v>0</v>
      </c>
      <c r="K25" s="38" t="str">
        <f t="shared" si="0"/>
        <v>OK</v>
      </c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 spans="1:26" ht="30" x14ac:dyDescent="0.25">
      <c r="A26" s="36">
        <v>23</v>
      </c>
      <c r="B26" s="29" t="s">
        <v>75</v>
      </c>
      <c r="C26" s="37" t="s">
        <v>96</v>
      </c>
      <c r="D26" s="37" t="s">
        <v>97</v>
      </c>
      <c r="E26" s="29" t="s">
        <v>61</v>
      </c>
      <c r="F26" s="29" t="s">
        <v>98</v>
      </c>
      <c r="G26" s="30" t="s">
        <v>20</v>
      </c>
      <c r="H26" s="27">
        <v>3940</v>
      </c>
      <c r="I26" s="40">
        <v>0</v>
      </c>
      <c r="J26" s="39">
        <f t="shared" si="1"/>
        <v>0</v>
      </c>
      <c r="K26" s="38" t="str">
        <f t="shared" si="0"/>
        <v>OK</v>
      </c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1:26" ht="45" x14ac:dyDescent="0.25">
      <c r="A27" s="35">
        <v>24</v>
      </c>
      <c r="B27" s="31" t="s">
        <v>99</v>
      </c>
      <c r="C27" s="31" t="s">
        <v>100</v>
      </c>
      <c r="D27" s="31" t="s">
        <v>101</v>
      </c>
      <c r="E27" s="31" t="s">
        <v>24</v>
      </c>
      <c r="F27" s="31" t="s">
        <v>69</v>
      </c>
      <c r="G27" s="32" t="s">
        <v>20</v>
      </c>
      <c r="H27" s="28">
        <v>2900</v>
      </c>
      <c r="I27" s="40">
        <v>0</v>
      </c>
      <c r="J27" s="39">
        <f t="shared" si="1"/>
        <v>0</v>
      </c>
      <c r="K27" s="38" t="str">
        <f t="shared" si="0"/>
        <v>OK</v>
      </c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6" ht="45" x14ac:dyDescent="0.25">
      <c r="A28" s="36">
        <v>25</v>
      </c>
      <c r="B28" s="29" t="s">
        <v>72</v>
      </c>
      <c r="C28" s="37" t="s">
        <v>102</v>
      </c>
      <c r="D28" s="37" t="s">
        <v>103</v>
      </c>
      <c r="E28" s="29" t="s">
        <v>24</v>
      </c>
      <c r="F28" s="29" t="s">
        <v>69</v>
      </c>
      <c r="G28" s="30" t="s">
        <v>20</v>
      </c>
      <c r="H28" s="27">
        <v>3168</v>
      </c>
      <c r="I28" s="40">
        <v>0</v>
      </c>
      <c r="J28" s="39">
        <f t="shared" si="1"/>
        <v>0</v>
      </c>
      <c r="K28" s="38" t="str">
        <f t="shared" si="0"/>
        <v>OK</v>
      </c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6" ht="45" x14ac:dyDescent="0.25">
      <c r="A29" s="35">
        <v>26</v>
      </c>
      <c r="B29" s="31" t="s">
        <v>72</v>
      </c>
      <c r="C29" s="31" t="s">
        <v>104</v>
      </c>
      <c r="D29" s="31" t="s">
        <v>105</v>
      </c>
      <c r="E29" s="31" t="s">
        <v>18</v>
      </c>
      <c r="F29" s="31" t="s">
        <v>23</v>
      </c>
      <c r="G29" s="32" t="s">
        <v>20</v>
      </c>
      <c r="H29" s="28">
        <v>15633.99</v>
      </c>
      <c r="I29" s="40">
        <v>0</v>
      </c>
      <c r="J29" s="39">
        <f t="shared" si="1"/>
        <v>0</v>
      </c>
      <c r="K29" s="38" t="str">
        <f t="shared" si="0"/>
        <v>OK</v>
      </c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6" x14ac:dyDescent="0.25">
      <c r="A30" s="41">
        <v>27</v>
      </c>
      <c r="B30" s="175" t="s">
        <v>131</v>
      </c>
      <c r="C30" s="176"/>
      <c r="D30" s="176"/>
      <c r="E30" s="176"/>
      <c r="F30" s="176"/>
      <c r="G30" s="176"/>
      <c r="H30" s="177"/>
      <c r="I30" s="40">
        <v>0</v>
      </c>
      <c r="J30" s="39">
        <f t="shared" si="1"/>
        <v>0</v>
      </c>
      <c r="K30" s="38" t="str">
        <f t="shared" si="0"/>
        <v>OK</v>
      </c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6" ht="45" x14ac:dyDescent="0.25">
      <c r="A31" s="36">
        <v>28</v>
      </c>
      <c r="B31" s="29" t="s">
        <v>72</v>
      </c>
      <c r="C31" s="37" t="s">
        <v>106</v>
      </c>
      <c r="D31" s="37" t="s">
        <v>107</v>
      </c>
      <c r="E31" s="29" t="s">
        <v>61</v>
      </c>
      <c r="F31" s="29" t="s">
        <v>108</v>
      </c>
      <c r="G31" s="30" t="s">
        <v>109</v>
      </c>
      <c r="H31" s="27">
        <v>513.05999999999995</v>
      </c>
      <c r="I31" s="40">
        <v>0</v>
      </c>
      <c r="J31" s="39">
        <f t="shared" si="1"/>
        <v>0</v>
      </c>
      <c r="K31" s="38" t="str">
        <f t="shared" si="0"/>
        <v>OK</v>
      </c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6" ht="45" x14ac:dyDescent="0.25">
      <c r="A32" s="35">
        <v>29</v>
      </c>
      <c r="B32" s="31" t="s">
        <v>110</v>
      </c>
      <c r="C32" s="31" t="s">
        <v>111</v>
      </c>
      <c r="D32" s="31" t="s">
        <v>112</v>
      </c>
      <c r="E32" s="31" t="s">
        <v>61</v>
      </c>
      <c r="F32" s="31" t="s">
        <v>113</v>
      </c>
      <c r="G32" s="32" t="s">
        <v>109</v>
      </c>
      <c r="H32" s="28">
        <v>54.25</v>
      </c>
      <c r="I32" s="40">
        <v>0</v>
      </c>
      <c r="J32" s="39">
        <f t="shared" si="1"/>
        <v>0</v>
      </c>
      <c r="K32" s="38" t="str">
        <f t="shared" si="0"/>
        <v>OK</v>
      </c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 ht="45" x14ac:dyDescent="0.25">
      <c r="A33" s="36">
        <v>30</v>
      </c>
      <c r="B33" s="29" t="s">
        <v>114</v>
      </c>
      <c r="C33" s="37" t="s">
        <v>115</v>
      </c>
      <c r="D33" s="37" t="s">
        <v>116</v>
      </c>
      <c r="E33" s="29" t="s">
        <v>61</v>
      </c>
      <c r="F33" s="29" t="s">
        <v>113</v>
      </c>
      <c r="G33" s="30" t="s">
        <v>109</v>
      </c>
      <c r="H33" s="27">
        <v>89.6</v>
      </c>
      <c r="I33" s="40">
        <v>0</v>
      </c>
      <c r="J33" s="39">
        <f t="shared" si="1"/>
        <v>0</v>
      </c>
      <c r="K33" s="38" t="str">
        <f t="shared" si="0"/>
        <v>OK</v>
      </c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 ht="45" x14ac:dyDescent="0.25">
      <c r="A34" s="35">
        <v>31</v>
      </c>
      <c r="B34" s="31" t="s">
        <v>117</v>
      </c>
      <c r="C34" s="31" t="s">
        <v>118</v>
      </c>
      <c r="D34" s="31" t="s">
        <v>119</v>
      </c>
      <c r="E34" s="31" t="s">
        <v>52</v>
      </c>
      <c r="F34" s="31" t="s">
        <v>120</v>
      </c>
      <c r="G34" s="32" t="s">
        <v>20</v>
      </c>
      <c r="H34" s="28">
        <v>6200</v>
      </c>
      <c r="I34" s="40">
        <v>0</v>
      </c>
      <c r="J34" s="39">
        <f t="shared" si="1"/>
        <v>0</v>
      </c>
      <c r="K34" s="38" t="str">
        <f t="shared" si="0"/>
        <v>OK</v>
      </c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 ht="45" x14ac:dyDescent="0.25">
      <c r="A35" s="36">
        <v>32</v>
      </c>
      <c r="B35" s="29" t="s">
        <v>117</v>
      </c>
      <c r="C35" s="37" t="s">
        <v>121</v>
      </c>
      <c r="D35" s="37" t="s">
        <v>122</v>
      </c>
      <c r="E35" s="29" t="s">
        <v>52</v>
      </c>
      <c r="F35" s="29" t="s">
        <v>120</v>
      </c>
      <c r="G35" s="30" t="s">
        <v>20</v>
      </c>
      <c r="H35" s="27">
        <v>9000</v>
      </c>
      <c r="I35" s="40">
        <v>0</v>
      </c>
      <c r="J35" s="39">
        <f t="shared" si="1"/>
        <v>0</v>
      </c>
      <c r="K35" s="38" t="str">
        <f t="shared" si="0"/>
        <v>OK</v>
      </c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 ht="45" x14ac:dyDescent="0.25">
      <c r="A36" s="35">
        <v>33</v>
      </c>
      <c r="B36" s="31" t="s">
        <v>123</v>
      </c>
      <c r="C36" s="31" t="s">
        <v>124</v>
      </c>
      <c r="D36" s="31" t="s">
        <v>125</v>
      </c>
      <c r="E36" s="31" t="s">
        <v>18</v>
      </c>
      <c r="F36" s="31" t="s">
        <v>23</v>
      </c>
      <c r="G36" s="32" t="s">
        <v>20</v>
      </c>
      <c r="H36" s="28">
        <v>19000</v>
      </c>
      <c r="I36" s="40">
        <v>0</v>
      </c>
      <c r="J36" s="39">
        <f t="shared" si="1"/>
        <v>0</v>
      </c>
      <c r="K36" s="38" t="str">
        <f t="shared" si="0"/>
        <v>OK</v>
      </c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 ht="45" x14ac:dyDescent="0.25">
      <c r="A37" s="36">
        <v>34</v>
      </c>
      <c r="B37" s="29" t="s">
        <v>117</v>
      </c>
      <c r="C37" s="37" t="s">
        <v>126</v>
      </c>
      <c r="D37" s="37" t="s">
        <v>127</v>
      </c>
      <c r="E37" s="29" t="s">
        <v>18</v>
      </c>
      <c r="F37" s="29" t="s">
        <v>23</v>
      </c>
      <c r="G37" s="30" t="s">
        <v>20</v>
      </c>
      <c r="H37" s="27">
        <v>16500</v>
      </c>
      <c r="I37" s="40">
        <v>0</v>
      </c>
      <c r="J37" s="39">
        <f t="shared" si="1"/>
        <v>0</v>
      </c>
      <c r="K37" s="38" t="str">
        <f t="shared" si="0"/>
        <v>OK</v>
      </c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 spans="1:26" x14ac:dyDescent="0.25">
      <c r="A38" s="41">
        <v>35</v>
      </c>
      <c r="B38" s="175" t="s">
        <v>131</v>
      </c>
      <c r="C38" s="176"/>
      <c r="D38" s="176"/>
      <c r="E38" s="176"/>
      <c r="F38" s="176"/>
      <c r="G38" s="176"/>
      <c r="H38" s="177"/>
      <c r="I38" s="40">
        <v>0</v>
      </c>
      <c r="J38" s="39">
        <f t="shared" si="1"/>
        <v>0</v>
      </c>
      <c r="K38" s="38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 spans="1:26" ht="30" x14ac:dyDescent="0.25">
      <c r="A39" s="35">
        <v>36</v>
      </c>
      <c r="B39" s="31" t="s">
        <v>123</v>
      </c>
      <c r="C39" s="31" t="s">
        <v>128</v>
      </c>
      <c r="D39" s="31" t="s">
        <v>129</v>
      </c>
      <c r="E39" s="31" t="s">
        <v>18</v>
      </c>
      <c r="F39" s="31" t="s">
        <v>22</v>
      </c>
      <c r="G39" s="32" t="s">
        <v>20</v>
      </c>
      <c r="H39" s="28">
        <v>9350</v>
      </c>
      <c r="I39" s="40">
        <v>0</v>
      </c>
      <c r="J39" s="39">
        <f t="shared" si="1"/>
        <v>0</v>
      </c>
      <c r="K39" s="38" t="str">
        <f t="shared" si="0"/>
        <v>OK</v>
      </c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</row>
    <row r="40" spans="1:26" x14ac:dyDescent="0.25">
      <c r="I40" s="5">
        <f>SUM(I4:I39)</f>
        <v>555</v>
      </c>
      <c r="J40" s="5">
        <f>SUM(J4:J39)</f>
        <v>267</v>
      </c>
      <c r="L40" s="158">
        <f>SUMPRODUCT($H$4:$H$39,L4:L39)</f>
        <v>33000</v>
      </c>
      <c r="M40" s="158">
        <f t="shared" ref="M40:T40" si="2">SUMPRODUCT($H$4:$H$39,M4:M39)</f>
        <v>12886.170000000002</v>
      </c>
      <c r="N40" s="158">
        <f t="shared" si="2"/>
        <v>94060</v>
      </c>
      <c r="O40" s="158">
        <f t="shared" si="2"/>
        <v>1325852</v>
      </c>
      <c r="P40" s="158">
        <f t="shared" si="2"/>
        <v>4295.3900000000003</v>
      </c>
      <c r="Q40" s="158">
        <f t="shared" si="2"/>
        <v>145200</v>
      </c>
      <c r="R40" s="158">
        <f t="shared" si="2"/>
        <v>16500</v>
      </c>
      <c r="S40" s="158">
        <f t="shared" si="2"/>
        <v>18503.099999999999</v>
      </c>
      <c r="T40" s="158">
        <f t="shared" si="2"/>
        <v>248850</v>
      </c>
      <c r="U40" s="33">
        <f t="shared" ref="U40:Z40" si="3">SUMPRODUCT($H$4:$H$39,U4:U39)</f>
        <v>0</v>
      </c>
      <c r="V40" s="33">
        <f t="shared" si="3"/>
        <v>0</v>
      </c>
      <c r="W40" s="33">
        <f t="shared" si="3"/>
        <v>0</v>
      </c>
      <c r="X40" s="33">
        <f t="shared" si="3"/>
        <v>0</v>
      </c>
      <c r="Y40" s="33">
        <f t="shared" si="3"/>
        <v>0</v>
      </c>
      <c r="Z40" s="33">
        <f t="shared" si="3"/>
        <v>0</v>
      </c>
    </row>
  </sheetData>
  <mergeCells count="23">
    <mergeCell ref="Y1:Y2"/>
    <mergeCell ref="Z1:Z2"/>
    <mergeCell ref="B8:H8"/>
    <mergeCell ref="B12:H12"/>
    <mergeCell ref="B30:H30"/>
    <mergeCell ref="N1:N2"/>
    <mergeCell ref="A2:K2"/>
    <mergeCell ref="V1:V2"/>
    <mergeCell ref="W1:W2"/>
    <mergeCell ref="X1:X2"/>
    <mergeCell ref="B38:H38"/>
    <mergeCell ref="U1:U2"/>
    <mergeCell ref="O1:O2"/>
    <mergeCell ref="P1:P2"/>
    <mergeCell ref="Q1:Q2"/>
    <mergeCell ref="R1:R2"/>
    <mergeCell ref="S1:S2"/>
    <mergeCell ref="T1:T2"/>
    <mergeCell ref="A1:B1"/>
    <mergeCell ref="C1:H1"/>
    <mergeCell ref="I1:K1"/>
    <mergeCell ref="L1:L2"/>
    <mergeCell ref="M1:M2"/>
  </mergeCells>
  <conditionalFormatting sqref="U4:Z39">
    <cfRule type="cellIs" dxfId="88" priority="4" operator="greaterThan">
      <formula>0</formula>
    </cfRule>
    <cfRule type="cellIs" dxfId="87" priority="5" operator="greaterThan">
      <formula>0</formula>
    </cfRule>
    <cfRule type="cellIs" dxfId="86" priority="6" operator="greaterThan">
      <formula>1</formula>
    </cfRule>
  </conditionalFormatting>
  <conditionalFormatting sqref="L4:T39">
    <cfRule type="cellIs" dxfId="85" priority="1" operator="greaterThan">
      <formula>0</formula>
    </cfRule>
    <cfRule type="cellIs" dxfId="84" priority="2" operator="greaterThan">
      <formula>0</formula>
    </cfRule>
    <cfRule type="cellIs" dxfId="83" priority="3" operator="greaterThan">
      <formula>1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57FE4-602B-4567-B199-435A82C963B2}">
  <sheetPr>
    <tabColor rgb="FFFFFF00"/>
  </sheetPr>
  <dimension ref="A1:AB52"/>
  <sheetViews>
    <sheetView topLeftCell="A22" zoomScale="70" zoomScaleNormal="70" workbookViewId="0">
      <selection activeCell="J39" sqref="J39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24.42578125" style="13" customWidth="1"/>
    <col min="4" max="4" width="25" style="13" customWidth="1"/>
    <col min="5" max="5" width="12.28515625" style="1" customWidth="1"/>
    <col min="6" max="7" width="14.85546875" style="1" customWidth="1"/>
    <col min="8" max="8" width="15.7109375" style="18" bestFit="1" customWidth="1"/>
    <col min="9" max="9" width="13.28515625" style="5" customWidth="1"/>
    <col min="10" max="10" width="13.28515625" style="14" customWidth="1"/>
    <col min="11" max="11" width="12.5703125" style="4" customWidth="1"/>
    <col min="12" max="26" width="13.7109375" style="2" customWidth="1"/>
    <col min="27" max="27" width="15.5703125" style="2" customWidth="1"/>
    <col min="28" max="28" width="13.7109375" style="2" customWidth="1"/>
    <col min="29" max="16384" width="9.7109375" style="2"/>
  </cols>
  <sheetData>
    <row r="1" spans="1:28" ht="26.1" customHeight="1" x14ac:dyDescent="0.25">
      <c r="A1" s="181" t="s">
        <v>25</v>
      </c>
      <c r="B1" s="182"/>
      <c r="C1" s="183" t="s">
        <v>130</v>
      </c>
      <c r="D1" s="184"/>
      <c r="E1" s="184"/>
      <c r="F1" s="184"/>
      <c r="G1" s="184"/>
      <c r="H1" s="185"/>
      <c r="I1" s="178" t="s">
        <v>26</v>
      </c>
      <c r="J1" s="179"/>
      <c r="K1" s="180"/>
      <c r="L1" s="174" t="s">
        <v>296</v>
      </c>
      <c r="M1" s="174" t="s">
        <v>297</v>
      </c>
      <c r="N1" s="174" t="s">
        <v>298</v>
      </c>
      <c r="O1" s="174" t="s">
        <v>299</v>
      </c>
      <c r="P1" s="174" t="s">
        <v>300</v>
      </c>
      <c r="Q1" s="174" t="s">
        <v>301</v>
      </c>
      <c r="R1" s="174" t="s">
        <v>302</v>
      </c>
      <c r="S1" s="174" t="s">
        <v>303</v>
      </c>
      <c r="T1" s="174" t="s">
        <v>304</v>
      </c>
      <c r="U1" s="174" t="s">
        <v>305</v>
      </c>
      <c r="V1" s="174" t="s">
        <v>306</v>
      </c>
      <c r="W1" s="174" t="s">
        <v>307</v>
      </c>
      <c r="X1" s="174" t="s">
        <v>308</v>
      </c>
      <c r="Y1" s="174" t="s">
        <v>309</v>
      </c>
      <c r="Z1" s="174" t="s">
        <v>310</v>
      </c>
      <c r="AA1" s="174" t="s">
        <v>311</v>
      </c>
      <c r="AB1" s="174" t="s">
        <v>312</v>
      </c>
    </row>
    <row r="2" spans="1:28" ht="23.1" customHeight="1" x14ac:dyDescent="0.25">
      <c r="A2" s="173" t="s">
        <v>138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</row>
    <row r="3" spans="1:28" s="3" customFormat="1" ht="30" x14ac:dyDescent="0.2">
      <c r="A3" s="15" t="s">
        <v>3</v>
      </c>
      <c r="B3" s="15" t="s">
        <v>15</v>
      </c>
      <c r="C3" s="15" t="s">
        <v>12</v>
      </c>
      <c r="D3" s="15" t="s">
        <v>27</v>
      </c>
      <c r="E3" s="16" t="s">
        <v>13</v>
      </c>
      <c r="F3" s="16" t="s">
        <v>14</v>
      </c>
      <c r="G3" s="16" t="s">
        <v>19</v>
      </c>
      <c r="H3" s="17" t="s">
        <v>16</v>
      </c>
      <c r="I3" s="11" t="s">
        <v>4</v>
      </c>
      <c r="J3" s="12" t="s">
        <v>0</v>
      </c>
      <c r="K3" s="10" t="s">
        <v>2</v>
      </c>
      <c r="L3" s="76">
        <v>45427</v>
      </c>
      <c r="M3" s="76">
        <v>45390</v>
      </c>
      <c r="N3" s="76">
        <v>45391</v>
      </c>
      <c r="O3" s="76">
        <v>45427</v>
      </c>
      <c r="P3" s="76">
        <v>45426</v>
      </c>
      <c r="Q3" s="76">
        <v>45391</v>
      </c>
      <c r="R3" s="76">
        <v>45391</v>
      </c>
      <c r="S3" s="76">
        <v>45391</v>
      </c>
      <c r="T3" s="76">
        <v>45394</v>
      </c>
      <c r="U3" s="76">
        <v>45534</v>
      </c>
      <c r="V3" s="76">
        <v>45538</v>
      </c>
      <c r="W3" s="76">
        <v>45538</v>
      </c>
      <c r="X3" s="76">
        <v>45538</v>
      </c>
      <c r="Y3" s="76">
        <v>45538</v>
      </c>
      <c r="Z3" s="76">
        <v>45540</v>
      </c>
      <c r="AA3" s="76">
        <v>45547</v>
      </c>
      <c r="AB3" s="76">
        <v>45552</v>
      </c>
    </row>
    <row r="4" spans="1:28" ht="45" x14ac:dyDescent="0.25">
      <c r="A4" s="34">
        <v>1</v>
      </c>
      <c r="B4" s="29" t="s">
        <v>29</v>
      </c>
      <c r="C4" s="29" t="s">
        <v>30</v>
      </c>
      <c r="D4" s="29" t="s">
        <v>31</v>
      </c>
      <c r="E4" s="29" t="s">
        <v>18</v>
      </c>
      <c r="F4" s="29" t="s">
        <v>32</v>
      </c>
      <c r="G4" s="30" t="s">
        <v>20</v>
      </c>
      <c r="H4" s="27">
        <v>4703</v>
      </c>
      <c r="I4" s="40">
        <f>15+4</f>
        <v>19</v>
      </c>
      <c r="J4" s="39">
        <f>I4-(SUM(L4:AB4))</f>
        <v>0</v>
      </c>
      <c r="K4" s="38" t="str">
        <f t="shared" ref="K4:K39" si="0">IF(J4&lt;0,"ATENÇÃO","OK")</f>
        <v>OK</v>
      </c>
      <c r="L4" s="42"/>
      <c r="M4" s="42">
        <v>2</v>
      </c>
      <c r="N4" s="42"/>
      <c r="O4" s="42"/>
      <c r="P4" s="42"/>
      <c r="Q4" s="42"/>
      <c r="R4" s="42"/>
      <c r="S4" s="42">
        <v>13</v>
      </c>
      <c r="T4" s="42"/>
      <c r="U4" s="42">
        <v>4</v>
      </c>
      <c r="V4" s="42"/>
      <c r="W4" s="42"/>
      <c r="X4" s="42"/>
      <c r="Y4" s="42"/>
      <c r="Z4" s="42"/>
      <c r="AA4" s="42"/>
      <c r="AB4" s="42"/>
    </row>
    <row r="5" spans="1:28" ht="45" x14ac:dyDescent="0.25">
      <c r="A5" s="35">
        <v>2</v>
      </c>
      <c r="B5" s="31" t="s">
        <v>29</v>
      </c>
      <c r="C5" s="31" t="s">
        <v>33</v>
      </c>
      <c r="D5" s="31" t="s">
        <v>34</v>
      </c>
      <c r="E5" s="31" t="s">
        <v>18</v>
      </c>
      <c r="F5" s="31" t="s">
        <v>35</v>
      </c>
      <c r="G5" s="32" t="s">
        <v>20</v>
      </c>
      <c r="H5" s="28">
        <v>6458</v>
      </c>
      <c r="I5" s="40">
        <f>11+6+19</f>
        <v>36</v>
      </c>
      <c r="J5" s="39">
        <f t="shared" ref="J5:J38" si="1">I5-(SUM(L5:AB5))</f>
        <v>0</v>
      </c>
      <c r="K5" s="38" t="str">
        <f t="shared" si="0"/>
        <v>OK</v>
      </c>
      <c r="L5" s="42"/>
      <c r="M5" s="42"/>
      <c r="N5" s="42"/>
      <c r="O5" s="42"/>
      <c r="P5" s="42"/>
      <c r="Q5" s="42"/>
      <c r="R5" s="42"/>
      <c r="S5" s="42">
        <v>6</v>
      </c>
      <c r="T5" s="42"/>
      <c r="U5" s="42">
        <v>11</v>
      </c>
      <c r="V5" s="42"/>
      <c r="W5" s="42"/>
      <c r="X5" s="42"/>
      <c r="Y5" s="42"/>
      <c r="Z5" s="42">
        <v>19</v>
      </c>
      <c r="AA5" s="42"/>
      <c r="AB5" s="42"/>
    </row>
    <row r="6" spans="1:28" ht="30" x14ac:dyDescent="0.25">
      <c r="A6" s="36">
        <v>3</v>
      </c>
      <c r="B6" s="29" t="s">
        <v>36</v>
      </c>
      <c r="C6" s="37" t="s">
        <v>37</v>
      </c>
      <c r="D6" s="37" t="s">
        <v>38</v>
      </c>
      <c r="E6" s="29" t="s">
        <v>18</v>
      </c>
      <c r="F6" s="29" t="s">
        <v>39</v>
      </c>
      <c r="G6" s="30" t="s">
        <v>20</v>
      </c>
      <c r="H6" s="27">
        <v>4295.3900000000003</v>
      </c>
      <c r="I6" s="40">
        <v>6</v>
      </c>
      <c r="J6" s="39">
        <f t="shared" si="1"/>
        <v>0</v>
      </c>
      <c r="K6" s="38" t="str">
        <f t="shared" si="0"/>
        <v>OK</v>
      </c>
      <c r="L6" s="42"/>
      <c r="M6" s="42"/>
      <c r="N6" s="42"/>
      <c r="O6" s="42"/>
      <c r="P6" s="42"/>
      <c r="Q6" s="42"/>
      <c r="R6" s="42"/>
      <c r="S6" s="42"/>
      <c r="T6" s="42"/>
      <c r="U6" s="42"/>
      <c r="V6" s="42">
        <v>6</v>
      </c>
      <c r="W6" s="42"/>
      <c r="X6" s="42"/>
      <c r="Y6" s="42"/>
      <c r="Z6" s="42"/>
      <c r="AA6" s="42"/>
      <c r="AB6" s="42"/>
    </row>
    <row r="7" spans="1:28" ht="30" x14ac:dyDescent="0.25">
      <c r="A7" s="35">
        <v>4</v>
      </c>
      <c r="B7" s="31" t="s">
        <v>40</v>
      </c>
      <c r="C7" s="31" t="s">
        <v>41</v>
      </c>
      <c r="D7" s="31" t="s">
        <v>42</v>
      </c>
      <c r="E7" s="31" t="s">
        <v>18</v>
      </c>
      <c r="F7" s="31" t="s">
        <v>43</v>
      </c>
      <c r="G7" s="32" t="s">
        <v>20</v>
      </c>
      <c r="H7" s="28">
        <v>6600</v>
      </c>
      <c r="I7" s="40">
        <v>6</v>
      </c>
      <c r="J7" s="39">
        <f t="shared" si="1"/>
        <v>0</v>
      </c>
      <c r="K7" s="38" t="str">
        <f t="shared" si="0"/>
        <v>OK</v>
      </c>
      <c r="L7" s="42"/>
      <c r="M7" s="42"/>
      <c r="N7" s="42">
        <v>1</v>
      </c>
      <c r="O7" s="42"/>
      <c r="P7" s="42"/>
      <c r="Q7" s="42"/>
      <c r="R7" s="42"/>
      <c r="S7" s="42"/>
      <c r="T7" s="42">
        <v>1</v>
      </c>
      <c r="U7" s="42"/>
      <c r="V7" s="42"/>
      <c r="W7" s="42"/>
      <c r="X7" s="42">
        <v>1</v>
      </c>
      <c r="Y7" s="42">
        <v>3</v>
      </c>
      <c r="Z7" s="42"/>
      <c r="AA7" s="42"/>
      <c r="AB7" s="42"/>
    </row>
    <row r="8" spans="1:28" x14ac:dyDescent="0.25">
      <c r="A8" s="41">
        <v>5</v>
      </c>
      <c r="B8" s="175" t="s">
        <v>131</v>
      </c>
      <c r="C8" s="176"/>
      <c r="D8" s="176"/>
      <c r="E8" s="176"/>
      <c r="F8" s="176"/>
      <c r="G8" s="176"/>
      <c r="H8" s="177"/>
      <c r="I8" s="40">
        <v>0</v>
      </c>
      <c r="J8" s="39">
        <f t="shared" si="1"/>
        <v>0</v>
      </c>
      <c r="K8" s="38" t="str">
        <f t="shared" si="0"/>
        <v>OK</v>
      </c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</row>
    <row r="9" spans="1:28" ht="30" x14ac:dyDescent="0.25">
      <c r="A9" s="36">
        <v>6</v>
      </c>
      <c r="B9" s="29" t="s">
        <v>44</v>
      </c>
      <c r="C9" s="37" t="s">
        <v>45</v>
      </c>
      <c r="D9" s="37" t="s">
        <v>46</v>
      </c>
      <c r="E9" s="29" t="s">
        <v>47</v>
      </c>
      <c r="F9" s="29" t="s">
        <v>48</v>
      </c>
      <c r="G9" s="30" t="s">
        <v>20</v>
      </c>
      <c r="H9" s="27">
        <v>670</v>
      </c>
      <c r="I9" s="40">
        <f>22+9</f>
        <v>31</v>
      </c>
      <c r="J9" s="39">
        <f t="shared" si="1"/>
        <v>0</v>
      </c>
      <c r="K9" s="38" t="str">
        <f t="shared" si="0"/>
        <v>OK</v>
      </c>
      <c r="L9" s="42">
        <v>5</v>
      </c>
      <c r="M9" s="42"/>
      <c r="N9" s="42"/>
      <c r="O9" s="42">
        <v>1</v>
      </c>
      <c r="P9" s="42"/>
      <c r="Q9" s="42"/>
      <c r="R9" s="42">
        <v>16</v>
      </c>
      <c r="S9" s="42"/>
      <c r="T9" s="42"/>
      <c r="U9" s="42"/>
      <c r="V9" s="42"/>
      <c r="W9" s="42">
        <v>9</v>
      </c>
      <c r="X9" s="42"/>
      <c r="Y9" s="42"/>
      <c r="Z9" s="42"/>
      <c r="AA9" s="42"/>
      <c r="AB9" s="42"/>
    </row>
    <row r="10" spans="1:28" ht="45" x14ac:dyDescent="0.25">
      <c r="A10" s="35">
        <v>7</v>
      </c>
      <c r="B10" s="31" t="s">
        <v>49</v>
      </c>
      <c r="C10" s="31" t="s">
        <v>50</v>
      </c>
      <c r="D10" s="31" t="s">
        <v>51</v>
      </c>
      <c r="E10" s="31" t="s">
        <v>52</v>
      </c>
      <c r="F10" s="31" t="s">
        <v>53</v>
      </c>
      <c r="G10" s="32" t="s">
        <v>20</v>
      </c>
      <c r="H10" s="28">
        <v>1100</v>
      </c>
      <c r="I10" s="40">
        <v>20</v>
      </c>
      <c r="J10" s="39">
        <f>I10-(SUM(L10:AB10))+7</f>
        <v>0</v>
      </c>
      <c r="K10" s="38" t="str">
        <f t="shared" si="0"/>
        <v>OK</v>
      </c>
      <c r="L10" s="42"/>
      <c r="M10" s="42"/>
      <c r="N10" s="42"/>
      <c r="O10" s="42"/>
      <c r="P10" s="42"/>
      <c r="Q10" s="42">
        <v>20</v>
      </c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>
        <v>7</v>
      </c>
    </row>
    <row r="11" spans="1:28" ht="45" x14ac:dyDescent="0.25">
      <c r="A11" s="36">
        <v>8</v>
      </c>
      <c r="B11" s="29" t="s">
        <v>40</v>
      </c>
      <c r="C11" s="37" t="s">
        <v>54</v>
      </c>
      <c r="D11" s="37" t="s">
        <v>55</v>
      </c>
      <c r="E11" s="29" t="s">
        <v>56</v>
      </c>
      <c r="F11" s="29" t="s">
        <v>57</v>
      </c>
      <c r="G11" s="30" t="s">
        <v>20</v>
      </c>
      <c r="H11" s="27">
        <v>1200</v>
      </c>
      <c r="I11" s="40">
        <f>0+4</f>
        <v>4</v>
      </c>
      <c r="J11" s="39">
        <f t="shared" si="1"/>
        <v>0</v>
      </c>
      <c r="K11" s="38" t="str">
        <f t="shared" si="0"/>
        <v>OK</v>
      </c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>
        <v>4</v>
      </c>
      <c r="Z11" s="42"/>
      <c r="AA11" s="42"/>
      <c r="AB11" s="42"/>
    </row>
    <row r="12" spans="1:28" x14ac:dyDescent="0.25">
      <c r="A12" s="41">
        <v>9</v>
      </c>
      <c r="B12" s="175" t="s">
        <v>131</v>
      </c>
      <c r="C12" s="176"/>
      <c r="D12" s="176"/>
      <c r="E12" s="176"/>
      <c r="F12" s="176"/>
      <c r="G12" s="176"/>
      <c r="H12" s="177"/>
      <c r="I12" s="40">
        <v>0</v>
      </c>
      <c r="J12" s="39">
        <f t="shared" si="1"/>
        <v>0</v>
      </c>
      <c r="K12" s="38" t="str">
        <f t="shared" si="0"/>
        <v>OK</v>
      </c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</row>
    <row r="13" spans="1:28" ht="60" x14ac:dyDescent="0.25">
      <c r="A13" s="35">
        <v>10</v>
      </c>
      <c r="B13" s="31" t="s">
        <v>58</v>
      </c>
      <c r="C13" s="31" t="s">
        <v>59</v>
      </c>
      <c r="D13" s="31" t="s">
        <v>60</v>
      </c>
      <c r="E13" s="31" t="s">
        <v>61</v>
      </c>
      <c r="F13" s="31" t="s">
        <v>62</v>
      </c>
      <c r="G13" s="32" t="s">
        <v>21</v>
      </c>
      <c r="H13" s="28">
        <v>4600</v>
      </c>
      <c r="I13" s="40">
        <v>0</v>
      </c>
      <c r="J13" s="39">
        <f t="shared" si="1"/>
        <v>0</v>
      </c>
      <c r="K13" s="38" t="str">
        <f t="shared" si="0"/>
        <v>OK</v>
      </c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</row>
    <row r="14" spans="1:28" ht="30" x14ac:dyDescent="0.25">
      <c r="A14" s="36">
        <v>11</v>
      </c>
      <c r="B14" s="29" t="s">
        <v>63</v>
      </c>
      <c r="C14" s="37" t="s">
        <v>64</v>
      </c>
      <c r="D14" s="37" t="s">
        <v>65</v>
      </c>
      <c r="E14" s="29" t="s">
        <v>52</v>
      </c>
      <c r="F14" s="29" t="s">
        <v>53</v>
      </c>
      <c r="G14" s="30" t="s">
        <v>20</v>
      </c>
      <c r="H14" s="27">
        <v>2200</v>
      </c>
      <c r="I14" s="40">
        <v>0</v>
      </c>
      <c r="J14" s="39">
        <f t="shared" si="1"/>
        <v>0</v>
      </c>
      <c r="K14" s="38" t="str">
        <f t="shared" si="0"/>
        <v>OK</v>
      </c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ht="60" x14ac:dyDescent="0.25">
      <c r="A15" s="35">
        <v>12</v>
      </c>
      <c r="B15" s="31" t="s">
        <v>66</v>
      </c>
      <c r="C15" s="31" t="s">
        <v>67</v>
      </c>
      <c r="D15" s="31" t="s">
        <v>68</v>
      </c>
      <c r="E15" s="31" t="s">
        <v>24</v>
      </c>
      <c r="F15" s="31" t="s">
        <v>69</v>
      </c>
      <c r="G15" s="32" t="s">
        <v>20</v>
      </c>
      <c r="H15" s="28">
        <v>39000</v>
      </c>
      <c r="I15" s="40">
        <v>0</v>
      </c>
      <c r="J15" s="39">
        <f t="shared" si="1"/>
        <v>0</v>
      </c>
      <c r="K15" s="38" t="str">
        <f t="shared" si="0"/>
        <v>OK</v>
      </c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</row>
    <row r="16" spans="1:28" ht="60" x14ac:dyDescent="0.25">
      <c r="A16" s="36">
        <v>13</v>
      </c>
      <c r="B16" s="29" t="s">
        <v>66</v>
      </c>
      <c r="C16" s="37" t="s">
        <v>70</v>
      </c>
      <c r="D16" s="37" t="s">
        <v>71</v>
      </c>
      <c r="E16" s="29" t="s">
        <v>24</v>
      </c>
      <c r="F16" s="29" t="s">
        <v>69</v>
      </c>
      <c r="G16" s="30" t="s">
        <v>20</v>
      </c>
      <c r="H16" s="27">
        <v>48000</v>
      </c>
      <c r="I16" s="40">
        <v>0</v>
      </c>
      <c r="J16" s="39">
        <f t="shared" si="1"/>
        <v>0</v>
      </c>
      <c r="K16" s="38" t="str">
        <f t="shared" si="0"/>
        <v>OK</v>
      </c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</row>
    <row r="17" spans="1:28" ht="45" x14ac:dyDescent="0.25">
      <c r="A17" s="35">
        <v>14</v>
      </c>
      <c r="B17" s="31" t="s">
        <v>72</v>
      </c>
      <c r="C17" s="31" t="s">
        <v>73</v>
      </c>
      <c r="D17" s="31" t="s">
        <v>74</v>
      </c>
      <c r="E17" s="31" t="s">
        <v>61</v>
      </c>
      <c r="F17" s="31" t="s">
        <v>62</v>
      </c>
      <c r="G17" s="32" t="s">
        <v>21</v>
      </c>
      <c r="H17" s="28">
        <v>3069</v>
      </c>
      <c r="I17" s="40">
        <v>0</v>
      </c>
      <c r="J17" s="39">
        <f t="shared" si="1"/>
        <v>0</v>
      </c>
      <c r="K17" s="38" t="str">
        <f t="shared" si="0"/>
        <v>OK</v>
      </c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</row>
    <row r="18" spans="1:28" ht="30" x14ac:dyDescent="0.25">
      <c r="A18" s="36">
        <v>15</v>
      </c>
      <c r="B18" s="29" t="s">
        <v>75</v>
      </c>
      <c r="C18" s="37" t="s">
        <v>76</v>
      </c>
      <c r="D18" s="37" t="s">
        <v>77</v>
      </c>
      <c r="E18" s="29" t="s">
        <v>18</v>
      </c>
      <c r="F18" s="29" t="s">
        <v>22</v>
      </c>
      <c r="G18" s="30" t="s">
        <v>20</v>
      </c>
      <c r="H18" s="27">
        <v>16500</v>
      </c>
      <c r="I18" s="40">
        <v>1</v>
      </c>
      <c r="J18" s="39">
        <f t="shared" si="1"/>
        <v>0</v>
      </c>
      <c r="K18" s="38" t="str">
        <f t="shared" si="0"/>
        <v>OK</v>
      </c>
      <c r="L18" s="42"/>
      <c r="M18" s="42"/>
      <c r="N18" s="42"/>
      <c r="O18" s="42"/>
      <c r="P18" s="42">
        <v>1</v>
      </c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</row>
    <row r="19" spans="1:28" ht="45" x14ac:dyDescent="0.25">
      <c r="A19" s="35">
        <v>16</v>
      </c>
      <c r="B19" s="31" t="s">
        <v>72</v>
      </c>
      <c r="C19" s="31" t="s">
        <v>78</v>
      </c>
      <c r="D19" s="31" t="s">
        <v>79</v>
      </c>
      <c r="E19" s="31" t="s">
        <v>18</v>
      </c>
      <c r="F19" s="31" t="s">
        <v>22</v>
      </c>
      <c r="G19" s="32" t="s">
        <v>20</v>
      </c>
      <c r="H19" s="28">
        <v>18503.099999999999</v>
      </c>
      <c r="I19" s="40">
        <f>0+1</f>
        <v>1</v>
      </c>
      <c r="J19" s="39">
        <f t="shared" si="1"/>
        <v>0</v>
      </c>
      <c r="K19" s="38" t="str">
        <f t="shared" si="0"/>
        <v>OK</v>
      </c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>
        <v>1</v>
      </c>
      <c r="AA19" s="42"/>
      <c r="AB19" s="42"/>
    </row>
    <row r="20" spans="1:28" ht="45" x14ac:dyDescent="0.25">
      <c r="A20" s="36">
        <v>17</v>
      </c>
      <c r="B20" s="29" t="s">
        <v>80</v>
      </c>
      <c r="C20" s="37" t="s">
        <v>81</v>
      </c>
      <c r="D20" s="37" t="s">
        <v>82</v>
      </c>
      <c r="E20" s="29" t="s">
        <v>18</v>
      </c>
      <c r="F20" s="29" t="s">
        <v>22</v>
      </c>
      <c r="G20" s="30" t="s">
        <v>20</v>
      </c>
      <c r="H20" s="27">
        <v>35550</v>
      </c>
      <c r="I20" s="40">
        <v>0</v>
      </c>
      <c r="J20" s="39">
        <f t="shared" si="1"/>
        <v>0</v>
      </c>
      <c r="K20" s="38" t="str">
        <f t="shared" si="0"/>
        <v>OK</v>
      </c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</row>
    <row r="21" spans="1:28" ht="60" x14ac:dyDescent="0.25">
      <c r="A21" s="35">
        <v>18</v>
      </c>
      <c r="B21" s="31" t="s">
        <v>58</v>
      </c>
      <c r="C21" s="31" t="s">
        <v>83</v>
      </c>
      <c r="D21" s="31" t="s">
        <v>84</v>
      </c>
      <c r="E21" s="31" t="s">
        <v>61</v>
      </c>
      <c r="F21" s="31" t="s">
        <v>85</v>
      </c>
      <c r="G21" s="32" t="s">
        <v>20</v>
      </c>
      <c r="H21" s="28">
        <v>5590</v>
      </c>
      <c r="I21" s="40">
        <v>0</v>
      </c>
      <c r="J21" s="39">
        <f t="shared" si="1"/>
        <v>0</v>
      </c>
      <c r="K21" s="38" t="str">
        <f t="shared" si="0"/>
        <v>OK</v>
      </c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</row>
    <row r="22" spans="1:28" ht="60" x14ac:dyDescent="0.25">
      <c r="A22" s="36">
        <v>19</v>
      </c>
      <c r="B22" s="29" t="s">
        <v>58</v>
      </c>
      <c r="C22" s="37" t="s">
        <v>86</v>
      </c>
      <c r="D22" s="37" t="s">
        <v>87</v>
      </c>
      <c r="E22" s="29" t="s">
        <v>24</v>
      </c>
      <c r="F22" s="29" t="s">
        <v>88</v>
      </c>
      <c r="G22" s="30" t="s">
        <v>20</v>
      </c>
      <c r="H22" s="27">
        <v>18980</v>
      </c>
      <c r="I22" s="40">
        <v>0</v>
      </c>
      <c r="J22" s="39">
        <f t="shared" si="1"/>
        <v>0</v>
      </c>
      <c r="K22" s="38" t="str">
        <f t="shared" si="0"/>
        <v>OK</v>
      </c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</row>
    <row r="23" spans="1:28" ht="45" x14ac:dyDescent="0.25">
      <c r="A23" s="35">
        <v>20</v>
      </c>
      <c r="B23" s="31" t="s">
        <v>72</v>
      </c>
      <c r="C23" s="31" t="s">
        <v>89</v>
      </c>
      <c r="D23" s="31" t="s">
        <v>90</v>
      </c>
      <c r="E23" s="31" t="s">
        <v>24</v>
      </c>
      <c r="F23" s="31" t="s">
        <v>91</v>
      </c>
      <c r="G23" s="32" t="s">
        <v>20</v>
      </c>
      <c r="H23" s="28">
        <v>7959</v>
      </c>
      <c r="I23" s="40">
        <v>0</v>
      </c>
      <c r="J23" s="39">
        <f t="shared" si="1"/>
        <v>0</v>
      </c>
      <c r="K23" s="38" t="str">
        <f t="shared" si="0"/>
        <v>OK</v>
      </c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</row>
    <row r="24" spans="1:28" ht="45" x14ac:dyDescent="0.25">
      <c r="A24" s="36">
        <v>21</v>
      </c>
      <c r="B24" s="29" t="s">
        <v>72</v>
      </c>
      <c r="C24" s="37" t="s">
        <v>92</v>
      </c>
      <c r="D24" s="37" t="s">
        <v>93</v>
      </c>
      <c r="E24" s="29" t="s">
        <v>18</v>
      </c>
      <c r="F24" s="29" t="s">
        <v>23</v>
      </c>
      <c r="G24" s="30" t="s">
        <v>20</v>
      </c>
      <c r="H24" s="27">
        <v>10499.99</v>
      </c>
      <c r="I24" s="40">
        <v>0</v>
      </c>
      <c r="J24" s="39">
        <f t="shared" si="1"/>
        <v>0</v>
      </c>
      <c r="K24" s="38" t="str">
        <f t="shared" si="0"/>
        <v>OK</v>
      </c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</row>
    <row r="25" spans="1:28" ht="45" x14ac:dyDescent="0.25">
      <c r="A25" s="35">
        <v>22</v>
      </c>
      <c r="B25" s="31" t="s">
        <v>72</v>
      </c>
      <c r="C25" s="31" t="s">
        <v>94</v>
      </c>
      <c r="D25" s="31" t="s">
        <v>95</v>
      </c>
      <c r="E25" s="31" t="s">
        <v>61</v>
      </c>
      <c r="F25" s="31" t="s">
        <v>62</v>
      </c>
      <c r="G25" s="32" t="s">
        <v>21</v>
      </c>
      <c r="H25" s="28">
        <v>289.08</v>
      </c>
      <c r="I25" s="40">
        <v>0</v>
      </c>
      <c r="J25" s="39">
        <f t="shared" si="1"/>
        <v>0</v>
      </c>
      <c r="K25" s="38" t="str">
        <f t="shared" si="0"/>
        <v>OK</v>
      </c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</row>
    <row r="26" spans="1:28" ht="30" x14ac:dyDescent="0.25">
      <c r="A26" s="36">
        <v>23</v>
      </c>
      <c r="B26" s="29" t="s">
        <v>75</v>
      </c>
      <c r="C26" s="37" t="s">
        <v>96</v>
      </c>
      <c r="D26" s="37" t="s">
        <v>97</v>
      </c>
      <c r="E26" s="29" t="s">
        <v>61</v>
      </c>
      <c r="F26" s="29" t="s">
        <v>98</v>
      </c>
      <c r="G26" s="30" t="s">
        <v>20</v>
      </c>
      <c r="H26" s="27">
        <v>3940</v>
      </c>
      <c r="I26" s="40">
        <v>0</v>
      </c>
      <c r="J26" s="39">
        <f t="shared" si="1"/>
        <v>0</v>
      </c>
      <c r="K26" s="38" t="str">
        <f t="shared" si="0"/>
        <v>OK</v>
      </c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</row>
    <row r="27" spans="1:28" ht="45" x14ac:dyDescent="0.25">
      <c r="A27" s="35">
        <v>24</v>
      </c>
      <c r="B27" s="31" t="s">
        <v>99</v>
      </c>
      <c r="C27" s="31" t="s">
        <v>100</v>
      </c>
      <c r="D27" s="31" t="s">
        <v>101</v>
      </c>
      <c r="E27" s="31" t="s">
        <v>24</v>
      </c>
      <c r="F27" s="31" t="s">
        <v>69</v>
      </c>
      <c r="G27" s="32" t="s">
        <v>20</v>
      </c>
      <c r="H27" s="28">
        <v>2900</v>
      </c>
      <c r="I27" s="40">
        <v>0</v>
      </c>
      <c r="J27" s="39">
        <f t="shared" si="1"/>
        <v>0</v>
      </c>
      <c r="K27" s="38" t="str">
        <f t="shared" si="0"/>
        <v>OK</v>
      </c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</row>
    <row r="28" spans="1:28" ht="45" x14ac:dyDescent="0.25">
      <c r="A28" s="36">
        <v>25</v>
      </c>
      <c r="B28" s="29" t="s">
        <v>72</v>
      </c>
      <c r="C28" s="37" t="s">
        <v>102</v>
      </c>
      <c r="D28" s="37" t="s">
        <v>103</v>
      </c>
      <c r="E28" s="29" t="s">
        <v>24</v>
      </c>
      <c r="F28" s="29" t="s">
        <v>69</v>
      </c>
      <c r="G28" s="30" t="s">
        <v>20</v>
      </c>
      <c r="H28" s="27">
        <v>3168</v>
      </c>
      <c r="I28" s="40">
        <v>0</v>
      </c>
      <c r="J28" s="39">
        <f t="shared" si="1"/>
        <v>0</v>
      </c>
      <c r="K28" s="38" t="str">
        <f t="shared" si="0"/>
        <v>OK</v>
      </c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</row>
    <row r="29" spans="1:28" ht="45" x14ac:dyDescent="0.25">
      <c r="A29" s="35">
        <v>26</v>
      </c>
      <c r="B29" s="31" t="s">
        <v>72</v>
      </c>
      <c r="C29" s="31" t="s">
        <v>104</v>
      </c>
      <c r="D29" s="31" t="s">
        <v>105</v>
      </c>
      <c r="E29" s="31" t="s">
        <v>18</v>
      </c>
      <c r="F29" s="31" t="s">
        <v>23</v>
      </c>
      <c r="G29" s="32" t="s">
        <v>20</v>
      </c>
      <c r="H29" s="28">
        <v>15633.99</v>
      </c>
      <c r="I29" s="40">
        <v>0</v>
      </c>
      <c r="J29" s="39">
        <f t="shared" si="1"/>
        <v>0</v>
      </c>
      <c r="K29" s="38" t="str">
        <f t="shared" si="0"/>
        <v>OK</v>
      </c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</row>
    <row r="30" spans="1:28" x14ac:dyDescent="0.25">
      <c r="A30" s="41">
        <v>27</v>
      </c>
      <c r="B30" s="175" t="s">
        <v>131</v>
      </c>
      <c r="C30" s="176"/>
      <c r="D30" s="176"/>
      <c r="E30" s="176"/>
      <c r="F30" s="176"/>
      <c r="G30" s="176"/>
      <c r="H30" s="177"/>
      <c r="I30" s="40">
        <v>0</v>
      </c>
      <c r="J30" s="39">
        <f t="shared" si="1"/>
        <v>0</v>
      </c>
      <c r="K30" s="38" t="str">
        <f t="shared" si="0"/>
        <v>OK</v>
      </c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</row>
    <row r="31" spans="1:28" ht="45" x14ac:dyDescent="0.25">
      <c r="A31" s="36">
        <v>28</v>
      </c>
      <c r="B31" s="29" t="s">
        <v>72</v>
      </c>
      <c r="C31" s="37" t="s">
        <v>106</v>
      </c>
      <c r="D31" s="37" t="s">
        <v>107</v>
      </c>
      <c r="E31" s="29" t="s">
        <v>61</v>
      </c>
      <c r="F31" s="29" t="s">
        <v>108</v>
      </c>
      <c r="G31" s="30" t="s">
        <v>109</v>
      </c>
      <c r="H31" s="27">
        <v>513.05999999999995</v>
      </c>
      <c r="I31" s="40">
        <v>0</v>
      </c>
      <c r="J31" s="39">
        <f t="shared" si="1"/>
        <v>0</v>
      </c>
      <c r="K31" s="38" t="str">
        <f t="shared" si="0"/>
        <v>OK</v>
      </c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</row>
    <row r="32" spans="1:28" ht="45" x14ac:dyDescent="0.25">
      <c r="A32" s="35">
        <v>29</v>
      </c>
      <c r="B32" s="31" t="s">
        <v>110</v>
      </c>
      <c r="C32" s="31" t="s">
        <v>111</v>
      </c>
      <c r="D32" s="31" t="s">
        <v>112</v>
      </c>
      <c r="E32" s="31" t="s">
        <v>61</v>
      </c>
      <c r="F32" s="31" t="s">
        <v>113</v>
      </c>
      <c r="G32" s="32" t="s">
        <v>109</v>
      </c>
      <c r="H32" s="28">
        <v>54.25</v>
      </c>
      <c r="I32" s="40">
        <v>0</v>
      </c>
      <c r="J32" s="39">
        <f t="shared" si="1"/>
        <v>0</v>
      </c>
      <c r="K32" s="38" t="str">
        <f t="shared" si="0"/>
        <v>OK</v>
      </c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</row>
    <row r="33" spans="1:28" ht="45" x14ac:dyDescent="0.25">
      <c r="A33" s="36">
        <v>30</v>
      </c>
      <c r="B33" s="29" t="s">
        <v>114</v>
      </c>
      <c r="C33" s="37" t="s">
        <v>115</v>
      </c>
      <c r="D33" s="37" t="s">
        <v>116</v>
      </c>
      <c r="E33" s="29" t="s">
        <v>61</v>
      </c>
      <c r="F33" s="29" t="s">
        <v>113</v>
      </c>
      <c r="G33" s="30" t="s">
        <v>109</v>
      </c>
      <c r="H33" s="27">
        <v>89.6</v>
      </c>
      <c r="I33" s="40">
        <v>0</v>
      </c>
      <c r="J33" s="39">
        <f t="shared" si="1"/>
        <v>0</v>
      </c>
      <c r="K33" s="38" t="str">
        <f t="shared" si="0"/>
        <v>OK</v>
      </c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</row>
    <row r="34" spans="1:28" ht="45" x14ac:dyDescent="0.25">
      <c r="A34" s="35">
        <v>31</v>
      </c>
      <c r="B34" s="31" t="s">
        <v>117</v>
      </c>
      <c r="C34" s="31" t="s">
        <v>118</v>
      </c>
      <c r="D34" s="31" t="s">
        <v>119</v>
      </c>
      <c r="E34" s="31" t="s">
        <v>52</v>
      </c>
      <c r="F34" s="31" t="s">
        <v>120</v>
      </c>
      <c r="G34" s="32" t="s">
        <v>20</v>
      </c>
      <c r="H34" s="28">
        <v>6200</v>
      </c>
      <c r="I34" s="40">
        <v>0</v>
      </c>
      <c r="J34" s="39">
        <f t="shared" si="1"/>
        <v>0</v>
      </c>
      <c r="K34" s="38" t="str">
        <f t="shared" si="0"/>
        <v>OK</v>
      </c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</row>
    <row r="35" spans="1:28" ht="45" x14ac:dyDescent="0.25">
      <c r="A35" s="36">
        <v>32</v>
      </c>
      <c r="B35" s="29" t="s">
        <v>117</v>
      </c>
      <c r="C35" s="37" t="s">
        <v>121</v>
      </c>
      <c r="D35" s="37" t="s">
        <v>122</v>
      </c>
      <c r="E35" s="29" t="s">
        <v>52</v>
      </c>
      <c r="F35" s="29" t="s">
        <v>120</v>
      </c>
      <c r="G35" s="30" t="s">
        <v>20</v>
      </c>
      <c r="H35" s="27">
        <v>9000</v>
      </c>
      <c r="I35" s="40">
        <v>0</v>
      </c>
      <c r="J35" s="39">
        <f t="shared" si="1"/>
        <v>0</v>
      </c>
      <c r="K35" s="38" t="str">
        <f t="shared" si="0"/>
        <v>OK</v>
      </c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</row>
    <row r="36" spans="1:28" ht="45" x14ac:dyDescent="0.25">
      <c r="A36" s="35">
        <v>33</v>
      </c>
      <c r="B36" s="31" t="s">
        <v>123</v>
      </c>
      <c r="C36" s="31" t="s">
        <v>124</v>
      </c>
      <c r="D36" s="31" t="s">
        <v>125</v>
      </c>
      <c r="E36" s="31" t="s">
        <v>18</v>
      </c>
      <c r="F36" s="31" t="s">
        <v>23</v>
      </c>
      <c r="G36" s="32" t="s">
        <v>20</v>
      </c>
      <c r="H36" s="28">
        <v>19000</v>
      </c>
      <c r="I36" s="40">
        <v>0</v>
      </c>
      <c r="J36" s="39">
        <f t="shared" si="1"/>
        <v>0</v>
      </c>
      <c r="K36" s="38" t="str">
        <f t="shared" si="0"/>
        <v>OK</v>
      </c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</row>
    <row r="37" spans="1:28" ht="45" x14ac:dyDescent="0.25">
      <c r="A37" s="36">
        <v>34</v>
      </c>
      <c r="B37" s="29" t="s">
        <v>117</v>
      </c>
      <c r="C37" s="37" t="s">
        <v>126</v>
      </c>
      <c r="D37" s="37" t="s">
        <v>127</v>
      </c>
      <c r="E37" s="29" t="s">
        <v>18</v>
      </c>
      <c r="F37" s="29" t="s">
        <v>23</v>
      </c>
      <c r="G37" s="30" t="s">
        <v>20</v>
      </c>
      <c r="H37" s="27">
        <v>16500</v>
      </c>
      <c r="I37" s="40">
        <v>0</v>
      </c>
      <c r="J37" s="39">
        <f t="shared" si="1"/>
        <v>0</v>
      </c>
      <c r="K37" s="38" t="str">
        <f t="shared" si="0"/>
        <v>OK</v>
      </c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</row>
    <row r="38" spans="1:28" x14ac:dyDescent="0.25">
      <c r="A38" s="41">
        <v>35</v>
      </c>
      <c r="B38" s="175" t="s">
        <v>131</v>
      </c>
      <c r="C38" s="176"/>
      <c r="D38" s="176"/>
      <c r="E38" s="176"/>
      <c r="F38" s="176"/>
      <c r="G38" s="176"/>
      <c r="H38" s="177"/>
      <c r="I38" s="40">
        <v>0</v>
      </c>
      <c r="J38" s="39">
        <f t="shared" si="1"/>
        <v>0</v>
      </c>
      <c r="K38" s="38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</row>
    <row r="39" spans="1:28" ht="30" x14ac:dyDescent="0.25">
      <c r="A39" s="35">
        <v>36</v>
      </c>
      <c r="B39" s="31" t="s">
        <v>123</v>
      </c>
      <c r="C39" s="31" t="s">
        <v>128</v>
      </c>
      <c r="D39" s="31" t="s">
        <v>129</v>
      </c>
      <c r="E39" s="31" t="s">
        <v>18</v>
      </c>
      <c r="F39" s="31" t="s">
        <v>22</v>
      </c>
      <c r="G39" s="32" t="s">
        <v>20</v>
      </c>
      <c r="H39" s="28">
        <v>9350</v>
      </c>
      <c r="I39" s="40">
        <v>0</v>
      </c>
      <c r="J39" s="39">
        <f>I39-(SUM(L39:AB39))+2</f>
        <v>0</v>
      </c>
      <c r="K39" s="38" t="str">
        <f t="shared" si="0"/>
        <v>OK</v>
      </c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>
        <v>2</v>
      </c>
      <c r="AB39" s="42"/>
    </row>
    <row r="40" spans="1:28" x14ac:dyDescent="0.25">
      <c r="I40" s="5">
        <f>SUM(I4:I39)</f>
        <v>124</v>
      </c>
      <c r="J40" s="5">
        <f>SUM(J4:J39)</f>
        <v>0</v>
      </c>
      <c r="L40" s="158">
        <f>SUMPRODUCT($H$4:$H$39,L4:L39)</f>
        <v>3350</v>
      </c>
      <c r="M40" s="158">
        <f t="shared" ref="M40:AB40" si="2">SUMPRODUCT($H$4:$H$39,M4:M39)</f>
        <v>9406</v>
      </c>
      <c r="N40" s="158">
        <f t="shared" si="2"/>
        <v>6600</v>
      </c>
      <c r="O40" s="158">
        <f t="shared" si="2"/>
        <v>670</v>
      </c>
      <c r="P40" s="158">
        <f t="shared" si="2"/>
        <v>16500</v>
      </c>
      <c r="Q40" s="158">
        <f t="shared" si="2"/>
        <v>22000</v>
      </c>
      <c r="R40" s="158">
        <f t="shared" si="2"/>
        <v>10720</v>
      </c>
      <c r="S40" s="158">
        <f t="shared" si="2"/>
        <v>99887</v>
      </c>
      <c r="T40" s="158">
        <f t="shared" si="2"/>
        <v>6600</v>
      </c>
      <c r="U40" s="158">
        <f t="shared" si="2"/>
        <v>89850</v>
      </c>
      <c r="V40" s="158">
        <f t="shared" si="2"/>
        <v>25772.340000000004</v>
      </c>
      <c r="W40" s="158">
        <f t="shared" si="2"/>
        <v>6030</v>
      </c>
      <c r="X40" s="158">
        <f t="shared" si="2"/>
        <v>6600</v>
      </c>
      <c r="Y40" s="158">
        <f t="shared" si="2"/>
        <v>24600</v>
      </c>
      <c r="Z40" s="158">
        <f t="shared" si="2"/>
        <v>141205.1</v>
      </c>
      <c r="AA40" s="158">
        <f t="shared" si="2"/>
        <v>18700</v>
      </c>
      <c r="AB40" s="158">
        <f t="shared" si="2"/>
        <v>7700</v>
      </c>
    </row>
    <row r="41" spans="1:28" x14ac:dyDescent="0.25"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  <c r="AA41" s="158"/>
      <c r="AB41" s="158"/>
    </row>
    <row r="42" spans="1:28" x14ac:dyDescent="0.25"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8"/>
    </row>
    <row r="43" spans="1:28" x14ac:dyDescent="0.25"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</row>
    <row r="44" spans="1:28" x14ac:dyDescent="0.25"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8"/>
    </row>
    <row r="45" spans="1:28" x14ac:dyDescent="0.25"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58"/>
      <c r="AB45" s="158"/>
    </row>
    <row r="46" spans="1:28" x14ac:dyDescent="0.25"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Z46" s="158"/>
      <c r="AA46" s="158"/>
      <c r="AB46" s="158"/>
    </row>
    <row r="47" spans="1:28" x14ac:dyDescent="0.25"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</row>
    <row r="48" spans="1:28" x14ac:dyDescent="0.25"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</row>
    <row r="49" spans="12:28" x14ac:dyDescent="0.25"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</row>
    <row r="50" spans="12:28" x14ac:dyDescent="0.25"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  <c r="AA50" s="158"/>
      <c r="AB50" s="158"/>
    </row>
    <row r="51" spans="12:28" x14ac:dyDescent="0.25"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8"/>
      <c r="AA51" s="158"/>
      <c r="AB51" s="158"/>
    </row>
    <row r="52" spans="12:28" x14ac:dyDescent="0.25"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Z52" s="158"/>
      <c r="AA52" s="158"/>
      <c r="AB52" s="158"/>
    </row>
  </sheetData>
  <mergeCells count="25">
    <mergeCell ref="B8:H8"/>
    <mergeCell ref="W1:W2"/>
    <mergeCell ref="X1:X2"/>
    <mergeCell ref="A2:K2"/>
    <mergeCell ref="V1:V2"/>
    <mergeCell ref="AA1:AA2"/>
    <mergeCell ref="AB1:AB2"/>
    <mergeCell ref="Y1:Y2"/>
    <mergeCell ref="Z1:Z2"/>
    <mergeCell ref="B38:H38"/>
    <mergeCell ref="U1:U2"/>
    <mergeCell ref="O1:O2"/>
    <mergeCell ref="P1:P2"/>
    <mergeCell ref="Q1:Q2"/>
    <mergeCell ref="R1:R2"/>
    <mergeCell ref="S1:S2"/>
    <mergeCell ref="T1:T2"/>
    <mergeCell ref="A1:B1"/>
    <mergeCell ref="C1:H1"/>
    <mergeCell ref="I1:K1"/>
    <mergeCell ref="L1:L2"/>
    <mergeCell ref="M1:M2"/>
    <mergeCell ref="B12:H12"/>
    <mergeCell ref="B30:H30"/>
    <mergeCell ref="N1:N2"/>
  </mergeCells>
  <conditionalFormatting sqref="L4:P39 S4:AA39">
    <cfRule type="cellIs" dxfId="82" priority="10" operator="greaterThan">
      <formula>0</formula>
    </cfRule>
    <cfRule type="cellIs" dxfId="81" priority="11" operator="greaterThan">
      <formula>0</formula>
    </cfRule>
    <cfRule type="cellIs" dxfId="80" priority="12" operator="greaterThan">
      <formula>1</formula>
    </cfRule>
  </conditionalFormatting>
  <conditionalFormatting sqref="Q4:R8 Q10:R39 Q9">
    <cfRule type="cellIs" dxfId="79" priority="7" operator="greaterThan">
      <formula>0</formula>
    </cfRule>
    <cfRule type="cellIs" dxfId="78" priority="8" operator="greaterThan">
      <formula>0</formula>
    </cfRule>
    <cfRule type="cellIs" dxfId="77" priority="9" operator="greaterThan">
      <formula>1</formula>
    </cfRule>
  </conditionalFormatting>
  <conditionalFormatting sqref="R9">
    <cfRule type="cellIs" dxfId="76" priority="4" operator="greaterThan">
      <formula>0</formula>
    </cfRule>
    <cfRule type="cellIs" dxfId="75" priority="5" operator="greaterThan">
      <formula>0</formula>
    </cfRule>
    <cfRule type="cellIs" dxfId="74" priority="6" operator="greaterThan">
      <formula>1</formula>
    </cfRule>
  </conditionalFormatting>
  <conditionalFormatting sqref="AB4:AB39">
    <cfRule type="cellIs" dxfId="73" priority="1" operator="greaterThan">
      <formula>0</formula>
    </cfRule>
    <cfRule type="cellIs" dxfId="72" priority="2" operator="greaterThan">
      <formula>0</formula>
    </cfRule>
    <cfRule type="cellIs" dxfId="71" priority="3" operator="greaterThan">
      <formula>1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CD720-4274-4B9E-81C6-3DB6548AF2BA}">
  <sheetPr>
    <tabColor rgb="FFFFFF00"/>
  </sheetPr>
  <dimension ref="A1:Z40"/>
  <sheetViews>
    <sheetView topLeftCell="B22" zoomScale="70" zoomScaleNormal="70" workbookViewId="0">
      <selection activeCell="F48" sqref="F48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24.42578125" style="13" customWidth="1"/>
    <col min="4" max="4" width="25" style="13" customWidth="1"/>
    <col min="5" max="5" width="12.28515625" style="1" customWidth="1"/>
    <col min="6" max="7" width="14.85546875" style="1" customWidth="1"/>
    <col min="8" max="8" width="15.7109375" style="18" bestFit="1" customWidth="1"/>
    <col min="9" max="9" width="13.28515625" style="5" customWidth="1"/>
    <col min="10" max="10" width="13.28515625" style="14" customWidth="1"/>
    <col min="11" max="11" width="12.5703125" style="4" customWidth="1"/>
    <col min="12" max="26" width="13.7109375" style="2" customWidth="1"/>
    <col min="27" max="16384" width="9.7109375" style="2"/>
  </cols>
  <sheetData>
    <row r="1" spans="1:26" ht="26.1" customHeight="1" x14ac:dyDescent="0.25">
      <c r="A1" s="181" t="s">
        <v>25</v>
      </c>
      <c r="B1" s="182"/>
      <c r="C1" s="183" t="s">
        <v>130</v>
      </c>
      <c r="D1" s="184"/>
      <c r="E1" s="184"/>
      <c r="F1" s="184"/>
      <c r="G1" s="184"/>
      <c r="H1" s="185"/>
      <c r="I1" s="178" t="s">
        <v>26</v>
      </c>
      <c r="J1" s="179"/>
      <c r="K1" s="180"/>
      <c r="L1" s="174" t="s">
        <v>270</v>
      </c>
      <c r="M1" s="174" t="s">
        <v>271</v>
      </c>
      <c r="N1" s="174" t="s">
        <v>272</v>
      </c>
      <c r="O1" s="174" t="s">
        <v>273</v>
      </c>
      <c r="P1" s="174" t="s">
        <v>274</v>
      </c>
      <c r="Q1" s="174" t="s">
        <v>275</v>
      </c>
      <c r="R1" s="174" t="s">
        <v>276</v>
      </c>
      <c r="S1" s="174" t="s">
        <v>277</v>
      </c>
      <c r="T1" s="174" t="s">
        <v>278</v>
      </c>
      <c r="U1" s="174" t="s">
        <v>279</v>
      </c>
      <c r="V1" s="174" t="s">
        <v>280</v>
      </c>
      <c r="W1" s="174" t="s">
        <v>281</v>
      </c>
      <c r="X1" s="174" t="s">
        <v>282</v>
      </c>
      <c r="Y1" s="174" t="s">
        <v>283</v>
      </c>
      <c r="Z1" s="172" t="s">
        <v>28</v>
      </c>
    </row>
    <row r="2" spans="1:26" ht="23.1" customHeight="1" x14ac:dyDescent="0.25">
      <c r="A2" s="173" t="s">
        <v>139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2"/>
    </row>
    <row r="3" spans="1:26" s="3" customFormat="1" ht="30" x14ac:dyDescent="0.2">
      <c r="A3" s="15" t="s">
        <v>3</v>
      </c>
      <c r="B3" s="15" t="s">
        <v>15</v>
      </c>
      <c r="C3" s="15" t="s">
        <v>12</v>
      </c>
      <c r="D3" s="15" t="s">
        <v>27</v>
      </c>
      <c r="E3" s="16" t="s">
        <v>13</v>
      </c>
      <c r="F3" s="16" t="s">
        <v>14</v>
      </c>
      <c r="G3" s="16" t="s">
        <v>19</v>
      </c>
      <c r="H3" s="17" t="s">
        <v>16</v>
      </c>
      <c r="I3" s="11" t="s">
        <v>4</v>
      </c>
      <c r="J3" s="12" t="s">
        <v>0</v>
      </c>
      <c r="K3" s="10" t="s">
        <v>2</v>
      </c>
      <c r="L3" s="171" t="s">
        <v>1</v>
      </c>
      <c r="M3" s="171" t="s">
        <v>1</v>
      </c>
      <c r="N3" s="171" t="s">
        <v>1</v>
      </c>
      <c r="O3" s="171" t="s">
        <v>1</v>
      </c>
      <c r="P3" s="171" t="s">
        <v>1</v>
      </c>
      <c r="Q3" s="171" t="s">
        <v>1</v>
      </c>
      <c r="R3" s="171" t="s">
        <v>1</v>
      </c>
      <c r="S3" s="171" t="s">
        <v>1</v>
      </c>
      <c r="T3" s="171" t="s">
        <v>1</v>
      </c>
      <c r="U3" s="171" t="s">
        <v>1</v>
      </c>
      <c r="V3" s="171" t="s">
        <v>1</v>
      </c>
      <c r="W3" s="171" t="s">
        <v>1</v>
      </c>
      <c r="X3" s="171" t="s">
        <v>1</v>
      </c>
      <c r="Y3" s="171" t="s">
        <v>1</v>
      </c>
      <c r="Z3" s="24" t="s">
        <v>1</v>
      </c>
    </row>
    <row r="4" spans="1:26" ht="45" x14ac:dyDescent="0.25">
      <c r="A4" s="34">
        <v>1</v>
      </c>
      <c r="B4" s="29" t="s">
        <v>29</v>
      </c>
      <c r="C4" s="29" t="s">
        <v>30</v>
      </c>
      <c r="D4" s="29" t="s">
        <v>31</v>
      </c>
      <c r="E4" s="29" t="s">
        <v>18</v>
      </c>
      <c r="F4" s="29" t="s">
        <v>32</v>
      </c>
      <c r="G4" s="30" t="s">
        <v>20</v>
      </c>
      <c r="H4" s="27">
        <v>4703</v>
      </c>
      <c r="I4" s="40">
        <v>0</v>
      </c>
      <c r="J4" s="39">
        <f>I4-(SUM(L4:Z4))</f>
        <v>0</v>
      </c>
      <c r="K4" s="38" t="str">
        <f t="shared" ref="K4:K39" si="0">IF(J4&lt;0,"ATENÇÃO","OK")</f>
        <v>OK</v>
      </c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26" ht="45" x14ac:dyDescent="0.25">
      <c r="A5" s="35">
        <v>2</v>
      </c>
      <c r="B5" s="31" t="s">
        <v>29</v>
      </c>
      <c r="C5" s="31" t="s">
        <v>33</v>
      </c>
      <c r="D5" s="31" t="s">
        <v>34</v>
      </c>
      <c r="E5" s="31" t="s">
        <v>18</v>
      </c>
      <c r="F5" s="31" t="s">
        <v>35</v>
      </c>
      <c r="G5" s="32" t="s">
        <v>20</v>
      </c>
      <c r="H5" s="28">
        <v>6458</v>
      </c>
      <c r="I5" s="40">
        <v>37</v>
      </c>
      <c r="J5" s="39">
        <f t="shared" ref="J5:J39" si="1">I5-(SUM(L5:Z5))</f>
        <v>0</v>
      </c>
      <c r="K5" s="38" t="str">
        <f t="shared" si="0"/>
        <v>OK</v>
      </c>
      <c r="L5" s="42"/>
      <c r="M5" s="42">
        <v>30</v>
      </c>
      <c r="N5" s="42"/>
      <c r="O5" s="42"/>
      <c r="P5" s="42"/>
      <c r="Q5" s="42"/>
      <c r="R5" s="42"/>
      <c r="S5" s="42"/>
      <c r="T5" s="42">
        <v>7</v>
      </c>
      <c r="U5" s="42"/>
      <c r="V5" s="42"/>
      <c r="W5" s="42"/>
      <c r="X5" s="42"/>
      <c r="Y5" s="42"/>
      <c r="Z5" s="42"/>
    </row>
    <row r="6" spans="1:26" ht="30" x14ac:dyDescent="0.25">
      <c r="A6" s="36">
        <v>3</v>
      </c>
      <c r="B6" s="29" t="s">
        <v>36</v>
      </c>
      <c r="C6" s="37" t="s">
        <v>37</v>
      </c>
      <c r="D6" s="37" t="s">
        <v>38</v>
      </c>
      <c r="E6" s="29" t="s">
        <v>18</v>
      </c>
      <c r="F6" s="29" t="s">
        <v>39</v>
      </c>
      <c r="G6" s="30" t="s">
        <v>20</v>
      </c>
      <c r="H6" s="27">
        <v>4295.3900000000003</v>
      </c>
      <c r="I6" s="40">
        <v>25</v>
      </c>
      <c r="J6" s="39">
        <f t="shared" si="1"/>
        <v>0</v>
      </c>
      <c r="K6" s="38" t="str">
        <f t="shared" si="0"/>
        <v>OK</v>
      </c>
      <c r="L6" s="42">
        <v>10</v>
      </c>
      <c r="M6" s="42"/>
      <c r="N6" s="42"/>
      <c r="O6" s="42"/>
      <c r="P6" s="42"/>
      <c r="Q6" s="42"/>
      <c r="R6" s="42"/>
      <c r="S6" s="42"/>
      <c r="T6" s="42"/>
      <c r="U6" s="42">
        <v>15</v>
      </c>
      <c r="V6" s="42"/>
      <c r="W6" s="42"/>
      <c r="X6" s="42"/>
      <c r="Y6" s="42"/>
      <c r="Z6" s="42"/>
    </row>
    <row r="7" spans="1:26" ht="30" x14ac:dyDescent="0.25">
      <c r="A7" s="35">
        <v>4</v>
      </c>
      <c r="B7" s="31" t="s">
        <v>40</v>
      </c>
      <c r="C7" s="31" t="s">
        <v>41</v>
      </c>
      <c r="D7" s="31" t="s">
        <v>42</v>
      </c>
      <c r="E7" s="31" t="s">
        <v>18</v>
      </c>
      <c r="F7" s="31" t="s">
        <v>43</v>
      </c>
      <c r="G7" s="32" t="s">
        <v>20</v>
      </c>
      <c r="H7" s="28">
        <v>6600</v>
      </c>
      <c r="I7" s="40">
        <v>31</v>
      </c>
      <c r="J7" s="39">
        <f t="shared" si="1"/>
        <v>0</v>
      </c>
      <c r="K7" s="38" t="str">
        <f t="shared" si="0"/>
        <v>OK</v>
      </c>
      <c r="L7" s="42"/>
      <c r="M7" s="42"/>
      <c r="N7" s="42"/>
      <c r="O7" s="42">
        <v>20</v>
      </c>
      <c r="P7" s="42"/>
      <c r="Q7" s="42"/>
      <c r="R7" s="42"/>
      <c r="S7" s="42"/>
      <c r="T7" s="42"/>
      <c r="U7" s="42"/>
      <c r="V7" s="42"/>
      <c r="W7" s="42"/>
      <c r="X7" s="42">
        <v>11</v>
      </c>
      <c r="Y7" s="42"/>
      <c r="Z7" s="42"/>
    </row>
    <row r="8" spans="1:26" x14ac:dyDescent="0.25">
      <c r="A8" s="41">
        <v>5</v>
      </c>
      <c r="B8" s="175" t="s">
        <v>131</v>
      </c>
      <c r="C8" s="176"/>
      <c r="D8" s="176"/>
      <c r="E8" s="176"/>
      <c r="F8" s="176"/>
      <c r="G8" s="176"/>
      <c r="H8" s="177"/>
      <c r="I8" s="40">
        <v>0</v>
      </c>
      <c r="J8" s="39">
        <f t="shared" si="1"/>
        <v>0</v>
      </c>
      <c r="K8" s="38" t="str">
        <f t="shared" si="0"/>
        <v>OK</v>
      </c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pans="1:26" ht="30" x14ac:dyDescent="0.25">
      <c r="A9" s="36">
        <v>6</v>
      </c>
      <c r="B9" s="29" t="s">
        <v>44</v>
      </c>
      <c r="C9" s="37" t="s">
        <v>45</v>
      </c>
      <c r="D9" s="37" t="s">
        <v>46</v>
      </c>
      <c r="E9" s="29" t="s">
        <v>47</v>
      </c>
      <c r="F9" s="29" t="s">
        <v>48</v>
      </c>
      <c r="G9" s="30" t="s">
        <v>20</v>
      </c>
      <c r="H9" s="27">
        <v>670</v>
      </c>
      <c r="I9" s="40">
        <v>0</v>
      </c>
      <c r="J9" s="39">
        <f t="shared" si="1"/>
        <v>0</v>
      </c>
      <c r="K9" s="38" t="str">
        <f t="shared" si="0"/>
        <v>OK</v>
      </c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1:26" ht="45" x14ac:dyDescent="0.25">
      <c r="A10" s="35">
        <v>7</v>
      </c>
      <c r="B10" s="31" t="s">
        <v>49</v>
      </c>
      <c r="C10" s="31" t="s">
        <v>50</v>
      </c>
      <c r="D10" s="31" t="s">
        <v>51</v>
      </c>
      <c r="E10" s="31" t="s">
        <v>52</v>
      </c>
      <c r="F10" s="31" t="s">
        <v>53</v>
      </c>
      <c r="G10" s="32" t="s">
        <v>20</v>
      </c>
      <c r="H10" s="28">
        <v>1100</v>
      </c>
      <c r="I10" s="40">
        <v>50</v>
      </c>
      <c r="J10" s="39">
        <f t="shared" si="1"/>
        <v>0</v>
      </c>
      <c r="K10" s="38" t="str">
        <f t="shared" si="0"/>
        <v>OK</v>
      </c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>
        <v>50</v>
      </c>
      <c r="W10" s="42"/>
      <c r="X10" s="42"/>
      <c r="Y10" s="42"/>
      <c r="Z10" s="42"/>
    </row>
    <row r="11" spans="1:26" ht="45" x14ac:dyDescent="0.25">
      <c r="A11" s="36">
        <v>8</v>
      </c>
      <c r="B11" s="29" t="s">
        <v>40</v>
      </c>
      <c r="C11" s="37" t="s">
        <v>54</v>
      </c>
      <c r="D11" s="37" t="s">
        <v>55</v>
      </c>
      <c r="E11" s="29" t="s">
        <v>56</v>
      </c>
      <c r="F11" s="29" t="s">
        <v>57</v>
      </c>
      <c r="G11" s="30" t="s">
        <v>20</v>
      </c>
      <c r="H11" s="27">
        <v>1200</v>
      </c>
      <c r="I11" s="40">
        <v>0</v>
      </c>
      <c r="J11" s="39">
        <f t="shared" si="1"/>
        <v>0</v>
      </c>
      <c r="K11" s="38" t="str">
        <f t="shared" si="0"/>
        <v>OK</v>
      </c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26" x14ac:dyDescent="0.25">
      <c r="A12" s="41">
        <v>9</v>
      </c>
      <c r="B12" s="175" t="s">
        <v>131</v>
      </c>
      <c r="C12" s="176"/>
      <c r="D12" s="176"/>
      <c r="E12" s="176"/>
      <c r="F12" s="176"/>
      <c r="G12" s="176"/>
      <c r="H12" s="177"/>
      <c r="I12" s="40">
        <v>0</v>
      </c>
      <c r="J12" s="39">
        <f t="shared" si="1"/>
        <v>0</v>
      </c>
      <c r="K12" s="38" t="str">
        <f t="shared" si="0"/>
        <v>OK</v>
      </c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60" x14ac:dyDescent="0.25">
      <c r="A13" s="35">
        <v>10</v>
      </c>
      <c r="B13" s="31" t="s">
        <v>58</v>
      </c>
      <c r="C13" s="31" t="s">
        <v>59</v>
      </c>
      <c r="D13" s="31" t="s">
        <v>60</v>
      </c>
      <c r="E13" s="31" t="s">
        <v>61</v>
      </c>
      <c r="F13" s="31" t="s">
        <v>62</v>
      </c>
      <c r="G13" s="32" t="s">
        <v>21</v>
      </c>
      <c r="H13" s="28">
        <v>4600</v>
      </c>
      <c r="I13" s="40">
        <v>0</v>
      </c>
      <c r="J13" s="39">
        <f t="shared" si="1"/>
        <v>0</v>
      </c>
      <c r="K13" s="38" t="str">
        <f t="shared" si="0"/>
        <v>OK</v>
      </c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30" x14ac:dyDescent="0.25">
      <c r="A14" s="36">
        <v>11</v>
      </c>
      <c r="B14" s="29" t="s">
        <v>63</v>
      </c>
      <c r="C14" s="37" t="s">
        <v>64</v>
      </c>
      <c r="D14" s="37" t="s">
        <v>65</v>
      </c>
      <c r="E14" s="29" t="s">
        <v>52</v>
      </c>
      <c r="F14" s="29" t="s">
        <v>53</v>
      </c>
      <c r="G14" s="30" t="s">
        <v>20</v>
      </c>
      <c r="H14" s="27">
        <v>2200</v>
      </c>
      <c r="I14" s="40">
        <v>0</v>
      </c>
      <c r="J14" s="39">
        <f t="shared" si="1"/>
        <v>0</v>
      </c>
      <c r="K14" s="38" t="str">
        <f t="shared" si="0"/>
        <v>OK</v>
      </c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6" ht="60" x14ac:dyDescent="0.25">
      <c r="A15" s="35">
        <v>12</v>
      </c>
      <c r="B15" s="31" t="s">
        <v>66</v>
      </c>
      <c r="C15" s="31" t="s">
        <v>67</v>
      </c>
      <c r="D15" s="31" t="s">
        <v>68</v>
      </c>
      <c r="E15" s="31" t="s">
        <v>24</v>
      </c>
      <c r="F15" s="31" t="s">
        <v>69</v>
      </c>
      <c r="G15" s="32" t="s">
        <v>20</v>
      </c>
      <c r="H15" s="28">
        <v>39000</v>
      </c>
      <c r="I15" s="40">
        <v>0</v>
      </c>
      <c r="J15" s="39">
        <f t="shared" si="1"/>
        <v>0</v>
      </c>
      <c r="K15" s="38" t="str">
        <f t="shared" si="0"/>
        <v>OK</v>
      </c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ht="60" x14ac:dyDescent="0.25">
      <c r="A16" s="36">
        <v>13</v>
      </c>
      <c r="B16" s="29" t="s">
        <v>66</v>
      </c>
      <c r="C16" s="37" t="s">
        <v>70</v>
      </c>
      <c r="D16" s="37" t="s">
        <v>71</v>
      </c>
      <c r="E16" s="29" t="s">
        <v>24</v>
      </c>
      <c r="F16" s="29" t="s">
        <v>69</v>
      </c>
      <c r="G16" s="30" t="s">
        <v>20</v>
      </c>
      <c r="H16" s="27">
        <v>48000</v>
      </c>
      <c r="I16" s="40">
        <v>0</v>
      </c>
      <c r="J16" s="39">
        <f t="shared" si="1"/>
        <v>0</v>
      </c>
      <c r="K16" s="38" t="str">
        <f t="shared" si="0"/>
        <v>OK</v>
      </c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spans="1:26" ht="45" x14ac:dyDescent="0.25">
      <c r="A17" s="35">
        <v>14</v>
      </c>
      <c r="B17" s="31" t="s">
        <v>72</v>
      </c>
      <c r="C17" s="31" t="s">
        <v>73</v>
      </c>
      <c r="D17" s="31" t="s">
        <v>74</v>
      </c>
      <c r="E17" s="31" t="s">
        <v>61</v>
      </c>
      <c r="F17" s="31" t="s">
        <v>62</v>
      </c>
      <c r="G17" s="32" t="s">
        <v>21</v>
      </c>
      <c r="H17" s="28">
        <v>3069</v>
      </c>
      <c r="I17" s="40">
        <v>0</v>
      </c>
      <c r="J17" s="39">
        <f t="shared" si="1"/>
        <v>0</v>
      </c>
      <c r="K17" s="38" t="str">
        <f t="shared" si="0"/>
        <v>OK</v>
      </c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ht="30" x14ac:dyDescent="0.25">
      <c r="A18" s="36">
        <v>15</v>
      </c>
      <c r="B18" s="29" t="s">
        <v>75</v>
      </c>
      <c r="C18" s="37" t="s">
        <v>76</v>
      </c>
      <c r="D18" s="37" t="s">
        <v>77</v>
      </c>
      <c r="E18" s="29" t="s">
        <v>18</v>
      </c>
      <c r="F18" s="29" t="s">
        <v>22</v>
      </c>
      <c r="G18" s="30" t="s">
        <v>20</v>
      </c>
      <c r="H18" s="27">
        <v>16500</v>
      </c>
      <c r="I18" s="40">
        <v>0</v>
      </c>
      <c r="J18" s="39">
        <f t="shared" si="1"/>
        <v>0</v>
      </c>
      <c r="K18" s="38" t="str">
        <f t="shared" si="0"/>
        <v>OK</v>
      </c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spans="1:26" ht="45" x14ac:dyDescent="0.25">
      <c r="A19" s="35">
        <v>16</v>
      </c>
      <c r="B19" s="31" t="s">
        <v>72</v>
      </c>
      <c r="C19" s="31" t="s">
        <v>78</v>
      </c>
      <c r="D19" s="31" t="s">
        <v>79</v>
      </c>
      <c r="E19" s="31" t="s">
        <v>18</v>
      </c>
      <c r="F19" s="31" t="s">
        <v>22</v>
      </c>
      <c r="G19" s="32" t="s">
        <v>20</v>
      </c>
      <c r="H19" s="28">
        <v>18503.099999999999</v>
      </c>
      <c r="I19" s="40">
        <v>0</v>
      </c>
      <c r="J19" s="39">
        <f t="shared" si="1"/>
        <v>0</v>
      </c>
      <c r="K19" s="38" t="str">
        <f t="shared" si="0"/>
        <v>OK</v>
      </c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spans="1:26" ht="45" x14ac:dyDescent="0.25">
      <c r="A20" s="36">
        <v>17</v>
      </c>
      <c r="B20" s="29" t="s">
        <v>80</v>
      </c>
      <c r="C20" s="37" t="s">
        <v>81</v>
      </c>
      <c r="D20" s="37" t="s">
        <v>82</v>
      </c>
      <c r="E20" s="29" t="s">
        <v>18</v>
      </c>
      <c r="F20" s="29" t="s">
        <v>22</v>
      </c>
      <c r="G20" s="30" t="s">
        <v>20</v>
      </c>
      <c r="H20" s="27">
        <v>35550</v>
      </c>
      <c r="I20" s="40">
        <v>0</v>
      </c>
      <c r="J20" s="39">
        <f t="shared" si="1"/>
        <v>0</v>
      </c>
      <c r="K20" s="38" t="str">
        <f t="shared" si="0"/>
        <v>OK</v>
      </c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spans="1:26" ht="60" x14ac:dyDescent="0.25">
      <c r="A21" s="35">
        <v>18</v>
      </c>
      <c r="B21" s="31" t="s">
        <v>58</v>
      </c>
      <c r="C21" s="31" t="s">
        <v>83</v>
      </c>
      <c r="D21" s="31" t="s">
        <v>84</v>
      </c>
      <c r="E21" s="31" t="s">
        <v>61</v>
      </c>
      <c r="F21" s="31" t="s">
        <v>85</v>
      </c>
      <c r="G21" s="32" t="s">
        <v>20</v>
      </c>
      <c r="H21" s="28">
        <v>5590</v>
      </c>
      <c r="I21" s="40">
        <v>1</v>
      </c>
      <c r="J21" s="39">
        <f t="shared" si="1"/>
        <v>0</v>
      </c>
      <c r="K21" s="38" t="str">
        <f t="shared" si="0"/>
        <v>OK</v>
      </c>
      <c r="L21" s="42"/>
      <c r="M21" s="42"/>
      <c r="N21" s="42">
        <v>1</v>
      </c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spans="1:26" ht="60" x14ac:dyDescent="0.25">
      <c r="A22" s="36">
        <v>19</v>
      </c>
      <c r="B22" s="29" t="s">
        <v>58</v>
      </c>
      <c r="C22" s="37" t="s">
        <v>86</v>
      </c>
      <c r="D22" s="37" t="s">
        <v>87</v>
      </c>
      <c r="E22" s="29" t="s">
        <v>24</v>
      </c>
      <c r="F22" s="29" t="s">
        <v>88</v>
      </c>
      <c r="G22" s="30" t="s">
        <v>20</v>
      </c>
      <c r="H22" s="27">
        <v>18980</v>
      </c>
      <c r="I22" s="40">
        <v>1</v>
      </c>
      <c r="J22" s="39">
        <f t="shared" si="1"/>
        <v>0</v>
      </c>
      <c r="K22" s="38" t="str">
        <f t="shared" si="0"/>
        <v>OK</v>
      </c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>
        <v>1</v>
      </c>
      <c r="X22" s="42"/>
      <c r="Y22" s="42"/>
      <c r="Z22" s="42"/>
    </row>
    <row r="23" spans="1:26" ht="45" x14ac:dyDescent="0.25">
      <c r="A23" s="35">
        <v>20</v>
      </c>
      <c r="B23" s="31" t="s">
        <v>72</v>
      </c>
      <c r="C23" s="31" t="s">
        <v>89</v>
      </c>
      <c r="D23" s="31" t="s">
        <v>90</v>
      </c>
      <c r="E23" s="31" t="s">
        <v>24</v>
      </c>
      <c r="F23" s="31" t="s">
        <v>91</v>
      </c>
      <c r="G23" s="32" t="s">
        <v>20</v>
      </c>
      <c r="H23" s="28">
        <v>7959</v>
      </c>
      <c r="I23" s="40">
        <v>12</v>
      </c>
      <c r="J23" s="39">
        <f>I23-(SUM(L23:Z23))</f>
        <v>0</v>
      </c>
      <c r="K23" s="38" t="str">
        <f t="shared" si="0"/>
        <v>OK</v>
      </c>
      <c r="L23" s="42"/>
      <c r="M23" s="42"/>
      <c r="N23" s="42"/>
      <c r="O23" s="42"/>
      <c r="P23" s="42"/>
      <c r="Q23" s="42"/>
      <c r="R23" s="42">
        <v>12</v>
      </c>
      <c r="S23" s="42"/>
      <c r="T23" s="42"/>
      <c r="U23" s="42"/>
      <c r="V23" s="42"/>
      <c r="W23" s="42"/>
      <c r="X23" s="42"/>
      <c r="Y23" s="42"/>
      <c r="Z23" s="42"/>
    </row>
    <row r="24" spans="1:26" ht="45" x14ac:dyDescent="0.25">
      <c r="A24" s="36">
        <v>21</v>
      </c>
      <c r="B24" s="29" t="s">
        <v>72</v>
      </c>
      <c r="C24" s="37" t="s">
        <v>92</v>
      </c>
      <c r="D24" s="37" t="s">
        <v>93</v>
      </c>
      <c r="E24" s="29" t="s">
        <v>18</v>
      </c>
      <c r="F24" s="29" t="s">
        <v>23</v>
      </c>
      <c r="G24" s="30" t="s">
        <v>20</v>
      </c>
      <c r="H24" s="27">
        <v>10499.99</v>
      </c>
      <c r="I24" s="40">
        <v>3</v>
      </c>
      <c r="J24" s="39">
        <f t="shared" si="1"/>
        <v>0</v>
      </c>
      <c r="K24" s="38" t="str">
        <f t="shared" si="0"/>
        <v>OK</v>
      </c>
      <c r="L24" s="42"/>
      <c r="M24" s="42"/>
      <c r="N24" s="42"/>
      <c r="O24" s="42"/>
      <c r="P24" s="42"/>
      <c r="Q24" s="42"/>
      <c r="R24" s="42">
        <v>3</v>
      </c>
      <c r="S24" s="42"/>
      <c r="T24" s="42"/>
      <c r="U24" s="42"/>
      <c r="V24" s="42"/>
      <c r="W24" s="42"/>
      <c r="X24" s="42"/>
      <c r="Y24" s="42"/>
      <c r="Z24" s="42"/>
    </row>
    <row r="25" spans="1:26" ht="45" x14ac:dyDescent="0.25">
      <c r="A25" s="35">
        <v>22</v>
      </c>
      <c r="B25" s="31" t="s">
        <v>72</v>
      </c>
      <c r="C25" s="31" t="s">
        <v>94</v>
      </c>
      <c r="D25" s="31" t="s">
        <v>95</v>
      </c>
      <c r="E25" s="31" t="s">
        <v>61</v>
      </c>
      <c r="F25" s="31" t="s">
        <v>62</v>
      </c>
      <c r="G25" s="32" t="s">
        <v>21</v>
      </c>
      <c r="H25" s="28">
        <v>289.08</v>
      </c>
      <c r="I25" s="40">
        <f>15-1-2</f>
        <v>12</v>
      </c>
      <c r="J25" s="39">
        <f>I25-(SUM(L25:Z25))</f>
        <v>0</v>
      </c>
      <c r="K25" s="38" t="str">
        <f t="shared" si="0"/>
        <v>OK</v>
      </c>
      <c r="L25" s="42"/>
      <c r="M25" s="42"/>
      <c r="N25" s="42"/>
      <c r="O25" s="42"/>
      <c r="P25" s="42"/>
      <c r="Q25" s="42"/>
      <c r="R25" s="42"/>
      <c r="S25" s="42">
        <v>12</v>
      </c>
      <c r="T25" s="42"/>
      <c r="U25" s="42"/>
      <c r="V25" s="42"/>
      <c r="W25" s="42"/>
      <c r="X25" s="42"/>
      <c r="Y25" s="42"/>
      <c r="Z25" s="42"/>
    </row>
    <row r="26" spans="1:26" ht="30" x14ac:dyDescent="0.25">
      <c r="A26" s="36">
        <v>23</v>
      </c>
      <c r="B26" s="29" t="s">
        <v>75</v>
      </c>
      <c r="C26" s="37" t="s">
        <v>96</v>
      </c>
      <c r="D26" s="37" t="s">
        <v>97</v>
      </c>
      <c r="E26" s="29" t="s">
        <v>61</v>
      </c>
      <c r="F26" s="29" t="s">
        <v>98</v>
      </c>
      <c r="G26" s="30" t="s">
        <v>20</v>
      </c>
      <c r="H26" s="27">
        <v>3940</v>
      </c>
      <c r="I26" s="40">
        <v>1</v>
      </c>
      <c r="J26" s="39">
        <f t="shared" si="1"/>
        <v>0</v>
      </c>
      <c r="K26" s="38" t="str">
        <f t="shared" si="0"/>
        <v>OK</v>
      </c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>
        <v>1</v>
      </c>
      <c r="Z26" s="42"/>
    </row>
    <row r="27" spans="1:26" ht="45" x14ac:dyDescent="0.25">
      <c r="A27" s="35">
        <v>24</v>
      </c>
      <c r="B27" s="31" t="s">
        <v>99</v>
      </c>
      <c r="C27" s="31" t="s">
        <v>100</v>
      </c>
      <c r="D27" s="31" t="s">
        <v>101</v>
      </c>
      <c r="E27" s="31" t="s">
        <v>24</v>
      </c>
      <c r="F27" s="31" t="s">
        <v>69</v>
      </c>
      <c r="G27" s="32" t="s">
        <v>20</v>
      </c>
      <c r="H27" s="28">
        <v>2900</v>
      </c>
      <c r="I27" s="40">
        <v>2</v>
      </c>
      <c r="J27" s="39">
        <f t="shared" si="1"/>
        <v>0</v>
      </c>
      <c r="K27" s="38" t="str">
        <f t="shared" si="0"/>
        <v>OK</v>
      </c>
      <c r="L27" s="42"/>
      <c r="M27" s="42"/>
      <c r="N27" s="42"/>
      <c r="O27" s="42"/>
      <c r="P27" s="42">
        <v>2</v>
      </c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6" ht="45" x14ac:dyDescent="0.25">
      <c r="A28" s="36">
        <v>25</v>
      </c>
      <c r="B28" s="29" t="s">
        <v>72</v>
      </c>
      <c r="C28" s="37" t="s">
        <v>102</v>
      </c>
      <c r="D28" s="37" t="s">
        <v>103</v>
      </c>
      <c r="E28" s="29" t="s">
        <v>24</v>
      </c>
      <c r="F28" s="29" t="s">
        <v>69</v>
      </c>
      <c r="G28" s="30" t="s">
        <v>20</v>
      </c>
      <c r="H28" s="27">
        <v>3168</v>
      </c>
      <c r="I28" s="40">
        <v>2</v>
      </c>
      <c r="J28" s="39">
        <f t="shared" si="1"/>
        <v>0</v>
      </c>
      <c r="K28" s="38" t="str">
        <f t="shared" si="0"/>
        <v>OK</v>
      </c>
      <c r="L28" s="42"/>
      <c r="M28" s="42"/>
      <c r="N28" s="42"/>
      <c r="O28" s="42"/>
      <c r="P28" s="42"/>
      <c r="Q28" s="42">
        <v>2</v>
      </c>
      <c r="R28" s="42"/>
      <c r="S28" s="42"/>
      <c r="T28" s="42"/>
      <c r="U28" s="42"/>
      <c r="V28" s="42"/>
      <c r="W28" s="42"/>
      <c r="X28" s="42"/>
      <c r="Y28" s="42"/>
      <c r="Z28" s="42"/>
    </row>
    <row r="29" spans="1:26" ht="45" x14ac:dyDescent="0.25">
      <c r="A29" s="35">
        <v>26</v>
      </c>
      <c r="B29" s="31" t="s">
        <v>72</v>
      </c>
      <c r="C29" s="31" t="s">
        <v>104</v>
      </c>
      <c r="D29" s="31" t="s">
        <v>105</v>
      </c>
      <c r="E29" s="31" t="s">
        <v>18</v>
      </c>
      <c r="F29" s="31" t="s">
        <v>23</v>
      </c>
      <c r="G29" s="32" t="s">
        <v>20</v>
      </c>
      <c r="H29" s="28">
        <v>15633.99</v>
      </c>
      <c r="I29" s="40">
        <v>0</v>
      </c>
      <c r="J29" s="39">
        <f t="shared" si="1"/>
        <v>0</v>
      </c>
      <c r="K29" s="38" t="str">
        <f t="shared" si="0"/>
        <v>OK</v>
      </c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6" x14ac:dyDescent="0.25">
      <c r="A30" s="41">
        <v>27</v>
      </c>
      <c r="B30" s="175" t="s">
        <v>131</v>
      </c>
      <c r="C30" s="176"/>
      <c r="D30" s="176"/>
      <c r="E30" s="176"/>
      <c r="F30" s="176"/>
      <c r="G30" s="176"/>
      <c r="H30" s="177"/>
      <c r="I30" s="40">
        <v>0</v>
      </c>
      <c r="J30" s="39">
        <f t="shared" si="1"/>
        <v>0</v>
      </c>
      <c r="K30" s="38" t="str">
        <f t="shared" si="0"/>
        <v>OK</v>
      </c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6" ht="45" x14ac:dyDescent="0.25">
      <c r="A31" s="36">
        <v>28</v>
      </c>
      <c r="B31" s="29" t="s">
        <v>72</v>
      </c>
      <c r="C31" s="37" t="s">
        <v>106</v>
      </c>
      <c r="D31" s="37" t="s">
        <v>107</v>
      </c>
      <c r="E31" s="29" t="s">
        <v>61</v>
      </c>
      <c r="F31" s="29" t="s">
        <v>108</v>
      </c>
      <c r="G31" s="30" t="s">
        <v>109</v>
      </c>
      <c r="H31" s="27">
        <v>513.05999999999995</v>
      </c>
      <c r="I31" s="40">
        <v>0</v>
      </c>
      <c r="J31" s="39">
        <f t="shared" si="1"/>
        <v>0</v>
      </c>
      <c r="K31" s="38" t="str">
        <f t="shared" si="0"/>
        <v>OK</v>
      </c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6" ht="45" x14ac:dyDescent="0.25">
      <c r="A32" s="35">
        <v>29</v>
      </c>
      <c r="B32" s="31" t="s">
        <v>110</v>
      </c>
      <c r="C32" s="31" t="s">
        <v>111</v>
      </c>
      <c r="D32" s="31" t="s">
        <v>112</v>
      </c>
      <c r="E32" s="31" t="s">
        <v>61</v>
      </c>
      <c r="F32" s="31" t="s">
        <v>113</v>
      </c>
      <c r="G32" s="32" t="s">
        <v>109</v>
      </c>
      <c r="H32" s="28">
        <v>54.25</v>
      </c>
      <c r="I32" s="40">
        <v>0</v>
      </c>
      <c r="J32" s="39">
        <f t="shared" si="1"/>
        <v>0</v>
      </c>
      <c r="K32" s="38" t="str">
        <f t="shared" si="0"/>
        <v>OK</v>
      </c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 ht="45" x14ac:dyDescent="0.25">
      <c r="A33" s="36">
        <v>30</v>
      </c>
      <c r="B33" s="29" t="s">
        <v>114</v>
      </c>
      <c r="C33" s="37" t="s">
        <v>115</v>
      </c>
      <c r="D33" s="37" t="s">
        <v>116</v>
      </c>
      <c r="E33" s="29" t="s">
        <v>61</v>
      </c>
      <c r="F33" s="29" t="s">
        <v>113</v>
      </c>
      <c r="G33" s="30" t="s">
        <v>109</v>
      </c>
      <c r="H33" s="27">
        <v>89.6</v>
      </c>
      <c r="I33" s="40">
        <v>0</v>
      </c>
      <c r="J33" s="39">
        <f t="shared" si="1"/>
        <v>0</v>
      </c>
      <c r="K33" s="38" t="str">
        <f t="shared" si="0"/>
        <v>OK</v>
      </c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 ht="45" x14ac:dyDescent="0.25">
      <c r="A34" s="35">
        <v>31</v>
      </c>
      <c r="B34" s="31" t="s">
        <v>117</v>
      </c>
      <c r="C34" s="31" t="s">
        <v>118</v>
      </c>
      <c r="D34" s="31" t="s">
        <v>119</v>
      </c>
      <c r="E34" s="31" t="s">
        <v>52</v>
      </c>
      <c r="F34" s="31" t="s">
        <v>120</v>
      </c>
      <c r="G34" s="32" t="s">
        <v>20</v>
      </c>
      <c r="H34" s="28">
        <v>6200</v>
      </c>
      <c r="I34" s="40">
        <v>0</v>
      </c>
      <c r="J34" s="39">
        <f t="shared" si="1"/>
        <v>0</v>
      </c>
      <c r="K34" s="38" t="str">
        <f t="shared" si="0"/>
        <v>OK</v>
      </c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 ht="45" x14ac:dyDescent="0.25">
      <c r="A35" s="36">
        <v>32</v>
      </c>
      <c r="B35" s="29" t="s">
        <v>117</v>
      </c>
      <c r="C35" s="37" t="s">
        <v>121</v>
      </c>
      <c r="D35" s="37" t="s">
        <v>122</v>
      </c>
      <c r="E35" s="29" t="s">
        <v>52</v>
      </c>
      <c r="F35" s="29" t="s">
        <v>120</v>
      </c>
      <c r="G35" s="30" t="s">
        <v>20</v>
      </c>
      <c r="H35" s="27">
        <v>9000</v>
      </c>
      <c r="I35" s="40">
        <v>0</v>
      </c>
      <c r="J35" s="39">
        <f t="shared" si="1"/>
        <v>0</v>
      </c>
      <c r="K35" s="38" t="str">
        <f t="shared" si="0"/>
        <v>OK</v>
      </c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 ht="45" x14ac:dyDescent="0.25">
      <c r="A36" s="35">
        <v>33</v>
      </c>
      <c r="B36" s="31" t="s">
        <v>123</v>
      </c>
      <c r="C36" s="31" t="s">
        <v>124</v>
      </c>
      <c r="D36" s="31" t="s">
        <v>125</v>
      </c>
      <c r="E36" s="31" t="s">
        <v>18</v>
      </c>
      <c r="F36" s="31" t="s">
        <v>23</v>
      </c>
      <c r="G36" s="32" t="s">
        <v>20</v>
      </c>
      <c r="H36" s="28">
        <v>19000</v>
      </c>
      <c r="I36" s="40">
        <v>0</v>
      </c>
      <c r="J36" s="39">
        <f t="shared" si="1"/>
        <v>0</v>
      </c>
      <c r="K36" s="38" t="str">
        <f t="shared" si="0"/>
        <v>OK</v>
      </c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 ht="45" x14ac:dyDescent="0.25">
      <c r="A37" s="36">
        <v>34</v>
      </c>
      <c r="B37" s="29" t="s">
        <v>117</v>
      </c>
      <c r="C37" s="37" t="s">
        <v>126</v>
      </c>
      <c r="D37" s="37" t="s">
        <v>127</v>
      </c>
      <c r="E37" s="29" t="s">
        <v>18</v>
      </c>
      <c r="F37" s="29" t="s">
        <v>23</v>
      </c>
      <c r="G37" s="30" t="s">
        <v>20</v>
      </c>
      <c r="H37" s="27">
        <v>16500</v>
      </c>
      <c r="I37" s="40">
        <v>0</v>
      </c>
      <c r="J37" s="39">
        <f t="shared" si="1"/>
        <v>0</v>
      </c>
      <c r="K37" s="38" t="str">
        <f t="shared" si="0"/>
        <v>OK</v>
      </c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 spans="1:26" x14ac:dyDescent="0.25">
      <c r="A38" s="41">
        <v>35</v>
      </c>
      <c r="B38" s="175" t="s">
        <v>131</v>
      </c>
      <c r="C38" s="176"/>
      <c r="D38" s="176"/>
      <c r="E38" s="176"/>
      <c r="F38" s="176"/>
      <c r="G38" s="176"/>
      <c r="H38" s="177"/>
      <c r="I38" s="40">
        <v>0</v>
      </c>
      <c r="J38" s="39">
        <f t="shared" si="1"/>
        <v>0</v>
      </c>
      <c r="K38" s="38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 spans="1:26" ht="30" x14ac:dyDescent="0.25">
      <c r="A39" s="35">
        <v>36</v>
      </c>
      <c r="B39" s="31" t="s">
        <v>123</v>
      </c>
      <c r="C39" s="31" t="s">
        <v>128</v>
      </c>
      <c r="D39" s="31" t="s">
        <v>129</v>
      </c>
      <c r="E39" s="31" t="s">
        <v>18</v>
      </c>
      <c r="F39" s="31" t="s">
        <v>22</v>
      </c>
      <c r="G39" s="32" t="s">
        <v>20</v>
      </c>
      <c r="H39" s="28">
        <v>9350</v>
      </c>
      <c r="I39" s="40">
        <v>0</v>
      </c>
      <c r="J39" s="39">
        <f t="shared" si="1"/>
        <v>0</v>
      </c>
      <c r="K39" s="38" t="str">
        <f t="shared" si="0"/>
        <v>OK</v>
      </c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</row>
    <row r="40" spans="1:26" x14ac:dyDescent="0.25">
      <c r="I40" s="5">
        <f>SUM(I4:I39)</f>
        <v>177</v>
      </c>
      <c r="J40" s="5">
        <f>SUM(J4:J39)</f>
        <v>0</v>
      </c>
      <c r="L40" s="158">
        <f>SUMPRODUCT($H$4:$H$39,L4:L39)</f>
        <v>42953.9</v>
      </c>
      <c r="M40" s="158">
        <f t="shared" ref="M40:Y40" si="2">SUMPRODUCT($H$4:$H$39,M4:M39)</f>
        <v>193740</v>
      </c>
      <c r="N40" s="158">
        <f t="shared" si="2"/>
        <v>5590</v>
      </c>
      <c r="O40" s="158">
        <f t="shared" si="2"/>
        <v>132000</v>
      </c>
      <c r="P40" s="158">
        <f t="shared" si="2"/>
        <v>5800</v>
      </c>
      <c r="Q40" s="158">
        <f t="shared" si="2"/>
        <v>6336</v>
      </c>
      <c r="R40" s="158">
        <f t="shared" si="2"/>
        <v>127007.97</v>
      </c>
      <c r="S40" s="158">
        <f t="shared" si="2"/>
        <v>3468.96</v>
      </c>
      <c r="T40" s="158">
        <f t="shared" si="2"/>
        <v>45206</v>
      </c>
      <c r="U40" s="158">
        <f t="shared" si="2"/>
        <v>64430.850000000006</v>
      </c>
      <c r="V40" s="158">
        <f t="shared" si="2"/>
        <v>55000</v>
      </c>
      <c r="W40" s="158">
        <f t="shared" si="2"/>
        <v>18980</v>
      </c>
      <c r="X40" s="158">
        <f t="shared" si="2"/>
        <v>72600</v>
      </c>
      <c r="Y40" s="158">
        <f t="shared" si="2"/>
        <v>3940</v>
      </c>
      <c r="Z40" s="33">
        <f t="shared" ref="Z40" si="3">SUMPRODUCT($H$4:$H$39,Z4:Z39)</f>
        <v>0</v>
      </c>
    </row>
  </sheetData>
  <mergeCells count="23">
    <mergeCell ref="Y1:Y2"/>
    <mergeCell ref="Z1:Z2"/>
    <mergeCell ref="B8:H8"/>
    <mergeCell ref="B12:H12"/>
    <mergeCell ref="B30:H30"/>
    <mergeCell ref="N1:N2"/>
    <mergeCell ref="A2:K2"/>
    <mergeCell ref="V1:V2"/>
    <mergeCell ref="W1:W2"/>
    <mergeCell ref="X1:X2"/>
    <mergeCell ref="B38:H38"/>
    <mergeCell ref="U1:U2"/>
    <mergeCell ref="O1:O2"/>
    <mergeCell ref="P1:P2"/>
    <mergeCell ref="Q1:Q2"/>
    <mergeCell ref="R1:R2"/>
    <mergeCell ref="S1:S2"/>
    <mergeCell ref="T1:T2"/>
    <mergeCell ref="A1:B1"/>
    <mergeCell ref="C1:H1"/>
    <mergeCell ref="I1:K1"/>
    <mergeCell ref="L1:L2"/>
    <mergeCell ref="M1:M2"/>
  </mergeCells>
  <conditionalFormatting sqref="Z4:Z39">
    <cfRule type="cellIs" dxfId="70" priority="13" operator="greaterThan">
      <formula>0</formula>
    </cfRule>
    <cfRule type="cellIs" dxfId="69" priority="14" operator="greaterThan">
      <formula>0</formula>
    </cfRule>
    <cfRule type="cellIs" dxfId="68" priority="15" operator="greaterThan">
      <formula>1</formula>
    </cfRule>
  </conditionalFormatting>
  <conditionalFormatting sqref="L8:Y9 Y4:Y7 L11:Y20 L38:Y39">
    <cfRule type="cellIs" dxfId="67" priority="10" operator="greaterThan">
      <formula>0</formula>
    </cfRule>
    <cfRule type="cellIs" dxfId="66" priority="11" operator="greaterThan">
      <formula>0</formula>
    </cfRule>
    <cfRule type="cellIs" dxfId="65" priority="12" operator="greaterThan">
      <formula>1</formula>
    </cfRule>
  </conditionalFormatting>
  <conditionalFormatting sqref="L4:X7">
    <cfRule type="cellIs" dxfId="64" priority="7" operator="greaterThan">
      <formula>0</formula>
    </cfRule>
    <cfRule type="cellIs" dxfId="63" priority="8" operator="greaterThan">
      <formula>0</formula>
    </cfRule>
    <cfRule type="cellIs" dxfId="62" priority="9" operator="greaterThan">
      <formula>1</formula>
    </cfRule>
  </conditionalFormatting>
  <conditionalFormatting sqref="L10:Y10">
    <cfRule type="cellIs" dxfId="61" priority="4" operator="greaterThan">
      <formula>0</formula>
    </cfRule>
    <cfRule type="cellIs" dxfId="60" priority="5" operator="greaterThan">
      <formula>0</formula>
    </cfRule>
    <cfRule type="cellIs" dxfId="59" priority="6" operator="greaterThan">
      <formula>1</formula>
    </cfRule>
  </conditionalFormatting>
  <conditionalFormatting sqref="L21:Y37">
    <cfRule type="cellIs" dxfId="58" priority="1" operator="greaterThan">
      <formula>0</formula>
    </cfRule>
    <cfRule type="cellIs" dxfId="57" priority="2" operator="greaterThan">
      <formula>0</formula>
    </cfRule>
    <cfRule type="cellIs" dxfId="56" priority="3" operator="greaterThan">
      <formula>1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REITORIA</vt:lpstr>
      <vt:lpstr>ESAG</vt:lpstr>
      <vt:lpstr>CEAD</vt:lpstr>
      <vt:lpstr>CEART</vt:lpstr>
      <vt:lpstr>FAED</vt:lpstr>
      <vt:lpstr>CEFID</vt:lpstr>
      <vt:lpstr>CCT</vt:lpstr>
      <vt:lpstr>CAV</vt:lpstr>
      <vt:lpstr>CEAVI</vt:lpstr>
      <vt:lpstr>CEPLAN</vt:lpstr>
      <vt:lpstr>CEO</vt:lpstr>
      <vt:lpstr>CESFI</vt:lpstr>
      <vt:lpstr>CERES</vt:lpstr>
      <vt:lpstr>CESMO</vt:lpstr>
      <vt:lpstr>GESTOR</vt:lpstr>
      <vt:lpstr>(CARONA)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LETÍCIA-SEGECON/FPOLIS</cp:lastModifiedBy>
  <cp:lastPrinted>2014-06-04T18:55:53Z</cp:lastPrinted>
  <dcterms:created xsi:type="dcterms:W3CDTF">2010-06-19T20:43:11Z</dcterms:created>
  <dcterms:modified xsi:type="dcterms:W3CDTF">2024-09-23T17:11:21Z</dcterms:modified>
</cp:coreProperties>
</file>