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2.xml" ContentType="application/vnd.ms-excel.threadedcomments+xml"/>
  <Override PartName="/xl/threadedComments/threadedComment4.xml" ContentType="application/vnd.ms-excel.threadedcomments+xml"/>
  <Override PartName="/xl/threadedComments/threadedComment1.xml" ContentType="application/vnd.ms-excel.threadedcomments+xml"/>
  <Override PartName="/xl/threadedComments/threadedComment3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SRP\Atas UDESC\VIGÊNCIA EXPIRADA\2024 PROCESSOS ENCERRADOS\PE 1752.2023 SRP SGPE 41092.2023 - Revisão e Tradução - RELANÇAMENTO - VIG 15.01.2025\"/>
    </mc:Choice>
  </mc:AlternateContent>
  <xr:revisionPtr revIDLastSave="0" documentId="13_ncr:1_{4B6E709F-EBB5-419B-A60C-3C924C276362}" xr6:coauthVersionLast="47" xr6:coauthVersionMax="47" xr10:uidLastSave="{00000000-0000-0000-0000-000000000000}"/>
  <bookViews>
    <workbookView xWindow="-110" yWindow="-110" windowWidth="19420" windowHeight="10420" tabRatio="877" activeTab="17" xr2:uid="{00000000-000D-0000-FFFF-FFFF00000000}"/>
  </bookViews>
  <sheets>
    <sheet name="REITORIA PROPPG" sheetId="161" r:id="rId1"/>
    <sheet name="REITORIA SCII " sheetId="175" r:id="rId2"/>
    <sheet name="ESAG" sheetId="168" r:id="rId3"/>
    <sheet name="FAED" sheetId="166" r:id="rId4"/>
    <sheet name="CEFID" sheetId="167" r:id="rId5"/>
    <sheet name="CAV" sheetId="174" state="hidden" r:id="rId6"/>
    <sheet name="CCT" sheetId="169" state="hidden" r:id="rId7"/>
    <sheet name="CESMO" sheetId="176" state="hidden" r:id="rId8"/>
    <sheet name="CEART" sheetId="164" r:id="rId9"/>
    <sheet name="(CERES)" sheetId="180" r:id="rId10"/>
    <sheet name="CEAD" sheetId="165" r:id="rId11"/>
    <sheet name="CEPLAN" sheetId="172" state="hidden" r:id="rId12"/>
    <sheet name="CEAVI" sheetId="173" state="hidden" r:id="rId13"/>
    <sheet name="CERES" sheetId="177" state="hidden" r:id="rId14"/>
    <sheet name="(REIT-PROEX)" sheetId="179" r:id="rId15"/>
    <sheet name="CESFI" sheetId="170" r:id="rId16"/>
    <sheet name="CEO" sheetId="171" r:id="rId17"/>
    <sheet name="GESTOR" sheetId="162" r:id="rId18"/>
    <sheet name="(CARONA)" sheetId="178" r:id="rId19"/>
  </sheets>
  <definedNames>
    <definedName name="diasuteis" localSheetId="18">#REF!</definedName>
    <definedName name="diasuteis" localSheetId="5">#REF!</definedName>
    <definedName name="diasuteis" localSheetId="12">#REF!</definedName>
    <definedName name="diasuteis" localSheetId="11">#REF!</definedName>
    <definedName name="diasuteis" localSheetId="13">#REF!</definedName>
    <definedName name="diasuteis" localSheetId="7">#REF!</definedName>
    <definedName name="diasuteis" localSheetId="17">#REF!</definedName>
    <definedName name="diasuteis" localSheetId="0">#REF!</definedName>
    <definedName name="diasuteis" localSheetId="1">#REF!</definedName>
    <definedName name="diasuteis">#REF!</definedName>
    <definedName name="Ferias" localSheetId="18">#REF!</definedName>
    <definedName name="Ferias" localSheetId="5">#REF!</definedName>
    <definedName name="Ferias" localSheetId="12">#REF!</definedName>
    <definedName name="Ferias" localSheetId="11">#REF!</definedName>
    <definedName name="Ferias" localSheetId="13">#REF!</definedName>
    <definedName name="Ferias" localSheetId="7">#REF!</definedName>
    <definedName name="Ferias" localSheetId="17">#REF!</definedName>
    <definedName name="Ferias" localSheetId="0">#REF!</definedName>
    <definedName name="Ferias" localSheetId="1">#REF!</definedName>
    <definedName name="Ferias">#REF!</definedName>
    <definedName name="RD" localSheetId="18">OFFSET(#REF!,(MATCH(SMALL(#REF!,ROW()-10),#REF!,0)-1),0)</definedName>
    <definedName name="RD" localSheetId="5">OFFSET(#REF!,(MATCH(SMALL(#REF!,ROW()-10),#REF!,0)-1),0)</definedName>
    <definedName name="RD" localSheetId="12">OFFSET(#REF!,(MATCH(SMALL(#REF!,ROW()-10),#REF!,0)-1),0)</definedName>
    <definedName name="RD" localSheetId="11">OFFSET(#REF!,(MATCH(SMALL(#REF!,ROW()-10),#REF!,0)-1),0)</definedName>
    <definedName name="RD" localSheetId="13">OFFSET(#REF!,(MATCH(SMALL(#REF!,ROW()-10),#REF!,0)-1),0)</definedName>
    <definedName name="RD" localSheetId="7">OFFSET(#REF!,(MATCH(SMALL(#REF!,ROW()-10),#REF!,0)-1),0)</definedName>
    <definedName name="RD" localSheetId="17">OFFSET(#REF!,(MATCH(SMALL(#REF!,ROW()-10),#REF!,0)-1),0)</definedName>
    <definedName name="RD" localSheetId="0">OFFSET(#REF!,(MATCH(SMALL(#REF!,ROW()-10),#REF!,0)-1),0)</definedName>
    <definedName name="RD" localSheetId="1">OFFSET(#REF!,(MATCH(SMALL(#REF!,ROW()-10),#REF!,0)-1),0)</definedName>
    <definedName name="RD">OFFSET(#REF!,(MATCH(SMALL(#REF!,ROW()-10),#REF!,0)-1),0)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180" l="1"/>
  <c r="L11" i="180"/>
  <c r="J5" i="180"/>
  <c r="J7" i="180"/>
  <c r="K7" i="180" s="1"/>
  <c r="AA11" i="180"/>
  <c r="Z11" i="180"/>
  <c r="Y11" i="180"/>
  <c r="X11" i="180"/>
  <c r="W11" i="180"/>
  <c r="V11" i="180"/>
  <c r="U11" i="180"/>
  <c r="T11" i="180"/>
  <c r="S11" i="180"/>
  <c r="R11" i="180"/>
  <c r="Q11" i="180"/>
  <c r="P11" i="180"/>
  <c r="O11" i="180"/>
  <c r="N11" i="180"/>
  <c r="J10" i="180"/>
  <c r="K10" i="180" s="1"/>
  <c r="J9" i="180"/>
  <c r="K9" i="180" s="1"/>
  <c r="J8" i="180"/>
  <c r="K8" i="180" s="1"/>
  <c r="J6" i="180"/>
  <c r="K6" i="180" s="1"/>
  <c r="I11" i="180"/>
  <c r="J4" i="180"/>
  <c r="K5" i="180" l="1"/>
  <c r="K4" i="180"/>
  <c r="J11" i="180" l="1"/>
  <c r="M11" i="168" l="1"/>
  <c r="N11" i="168"/>
  <c r="O11" i="168"/>
  <c r="P11" i="168"/>
  <c r="Q11" i="168"/>
  <c r="R11" i="168"/>
  <c r="S11" i="168"/>
  <c r="T11" i="168"/>
  <c r="U11" i="168"/>
  <c r="V11" i="168"/>
  <c r="W11" i="168"/>
  <c r="X11" i="168"/>
  <c r="Y11" i="168"/>
  <c r="Z11" i="168"/>
  <c r="AA11" i="168"/>
  <c r="AB11" i="168"/>
  <c r="L11" i="168"/>
  <c r="M11" i="165" l="1"/>
  <c r="N11" i="165"/>
  <c r="O11" i="165"/>
  <c r="P11" i="165"/>
  <c r="Q11" i="165"/>
  <c r="R11" i="165"/>
  <c r="S11" i="165"/>
  <c r="T11" i="165"/>
  <c r="U11" i="165"/>
  <c r="V11" i="165"/>
  <c r="W11" i="165"/>
  <c r="X11" i="165"/>
  <c r="Y11" i="165"/>
  <c r="Z11" i="165"/>
  <c r="AA11" i="165"/>
  <c r="AB11" i="165"/>
  <c r="L11" i="165"/>
  <c r="I5" i="164"/>
  <c r="J5" i="164" s="1"/>
  <c r="I7" i="164"/>
  <c r="J7" i="164" s="1"/>
  <c r="M11" i="171" l="1"/>
  <c r="N11" i="171"/>
  <c r="O11" i="171"/>
  <c r="P11" i="171"/>
  <c r="Q11" i="171"/>
  <c r="R11" i="171"/>
  <c r="S11" i="171"/>
  <c r="T11" i="171"/>
  <c r="U11" i="171"/>
  <c r="V11" i="171"/>
  <c r="W11" i="171"/>
  <c r="X11" i="171"/>
  <c r="Y11" i="171"/>
  <c r="Z11" i="171"/>
  <c r="AA11" i="171"/>
  <c r="AB11" i="171"/>
  <c r="J11" i="171"/>
  <c r="I11" i="171"/>
  <c r="M11" i="170" l="1"/>
  <c r="N11" i="170"/>
  <c r="O11" i="170"/>
  <c r="P11" i="170"/>
  <c r="Q11" i="170"/>
  <c r="R11" i="170"/>
  <c r="S11" i="170"/>
  <c r="T11" i="170"/>
  <c r="U11" i="170"/>
  <c r="V11" i="170"/>
  <c r="W11" i="170"/>
  <c r="X11" i="170"/>
  <c r="Y11" i="170"/>
  <c r="Z11" i="170"/>
  <c r="AA11" i="170"/>
  <c r="AB11" i="170"/>
  <c r="J11" i="170" l="1"/>
  <c r="I11" i="170"/>
  <c r="J11" i="179"/>
  <c r="I11" i="179"/>
  <c r="I11" i="165"/>
  <c r="I11" i="164"/>
  <c r="M11" i="164"/>
  <c r="N11" i="164"/>
  <c r="O11" i="164"/>
  <c r="P11" i="164"/>
  <c r="Q11" i="164"/>
  <c r="R11" i="164"/>
  <c r="S11" i="164"/>
  <c r="T11" i="164"/>
  <c r="U11" i="164"/>
  <c r="V11" i="164"/>
  <c r="W11" i="164"/>
  <c r="X11" i="164"/>
  <c r="Y11" i="164"/>
  <c r="Z11" i="164"/>
  <c r="AA11" i="164"/>
  <c r="L11" i="164"/>
  <c r="M11" i="167"/>
  <c r="N11" i="167"/>
  <c r="O11" i="167"/>
  <c r="P11" i="167"/>
  <c r="Q11" i="167"/>
  <c r="R11" i="167"/>
  <c r="S11" i="167"/>
  <c r="T11" i="167"/>
  <c r="U11" i="167"/>
  <c r="V11" i="167"/>
  <c r="W11" i="167"/>
  <c r="X11" i="167"/>
  <c r="Y11" i="167"/>
  <c r="Z11" i="167"/>
  <c r="AA11" i="167"/>
  <c r="AB11" i="167"/>
  <c r="J11" i="167"/>
  <c r="I11" i="167"/>
  <c r="J4" i="166" l="1"/>
  <c r="M11" i="166"/>
  <c r="N11" i="166"/>
  <c r="O11" i="166"/>
  <c r="P11" i="166"/>
  <c r="Q11" i="166"/>
  <c r="R11" i="166"/>
  <c r="S11" i="166"/>
  <c r="T11" i="166"/>
  <c r="U11" i="166"/>
  <c r="V11" i="166"/>
  <c r="W11" i="166"/>
  <c r="X11" i="166"/>
  <c r="Y11" i="166"/>
  <c r="Z11" i="166"/>
  <c r="AA11" i="166"/>
  <c r="AB11" i="166"/>
  <c r="I11" i="166"/>
  <c r="I11" i="168"/>
  <c r="M11" i="175"/>
  <c r="N11" i="175"/>
  <c r="O11" i="175"/>
  <c r="P11" i="175"/>
  <c r="Q11" i="175"/>
  <c r="R11" i="175"/>
  <c r="S11" i="175"/>
  <c r="T11" i="175"/>
  <c r="U11" i="175"/>
  <c r="V11" i="175"/>
  <c r="W11" i="175"/>
  <c r="X11" i="175"/>
  <c r="Y11" i="175"/>
  <c r="Z11" i="175"/>
  <c r="AA11" i="175"/>
  <c r="AB11" i="175"/>
  <c r="J11" i="175"/>
  <c r="I11" i="175"/>
  <c r="M11" i="161"/>
  <c r="N11" i="161"/>
  <c r="O11" i="161"/>
  <c r="P11" i="161"/>
  <c r="Q11" i="161"/>
  <c r="R11" i="161"/>
  <c r="S11" i="161"/>
  <c r="T11" i="161"/>
  <c r="U11" i="161"/>
  <c r="V11" i="161"/>
  <c r="W11" i="161"/>
  <c r="X11" i="161"/>
  <c r="Y11" i="161"/>
  <c r="Z11" i="161"/>
  <c r="AA11" i="161"/>
  <c r="AB11" i="161"/>
  <c r="L11" i="161"/>
  <c r="J11" i="161"/>
  <c r="I11" i="161"/>
  <c r="M11" i="179"/>
  <c r="N11" i="179"/>
  <c r="O11" i="179"/>
  <c r="P11" i="179"/>
  <c r="Q11" i="179"/>
  <c r="R11" i="179"/>
  <c r="S11" i="179"/>
  <c r="T11" i="179"/>
  <c r="U11" i="179"/>
  <c r="V11" i="179"/>
  <c r="W11" i="179"/>
  <c r="X11" i="179"/>
  <c r="Y11" i="179"/>
  <c r="Z11" i="179"/>
  <c r="AA11" i="179"/>
  <c r="AB11" i="179"/>
  <c r="I10" i="179"/>
  <c r="J10" i="179" s="1"/>
  <c r="K10" i="179" s="1"/>
  <c r="L11" i="179"/>
  <c r="J9" i="179"/>
  <c r="K9" i="179" s="1"/>
  <c r="J8" i="179"/>
  <c r="K8" i="179" s="1"/>
  <c r="J7" i="179"/>
  <c r="K7" i="179" s="1"/>
  <c r="J6" i="179"/>
  <c r="K6" i="179" s="1"/>
  <c r="J5" i="179"/>
  <c r="K5" i="179" s="1"/>
  <c r="K4" i="179"/>
  <c r="J4" i="179"/>
  <c r="I10" i="165" l="1"/>
  <c r="F16" i="178" l="1"/>
  <c r="F15" i="178"/>
  <c r="F14" i="178"/>
  <c r="M11" i="178"/>
  <c r="K18" i="178" s="1"/>
  <c r="N11" i="178"/>
  <c r="O11" i="178"/>
  <c r="P11" i="178"/>
  <c r="Q11" i="178"/>
  <c r="R11" i="178"/>
  <c r="S11" i="178"/>
  <c r="T11" i="178"/>
  <c r="U11" i="178"/>
  <c r="V11" i="178"/>
  <c r="W11" i="178"/>
  <c r="L11" i="178"/>
  <c r="G10" i="178" l="1"/>
  <c r="G9" i="178"/>
  <c r="H9" i="178" s="1"/>
  <c r="I9" i="178" s="1"/>
  <c r="G8" i="178"/>
  <c r="G7" i="178"/>
  <c r="G6" i="178"/>
  <c r="H6" i="178" s="1"/>
  <c r="I6" i="178" s="1"/>
  <c r="G5" i="178"/>
  <c r="G4" i="178"/>
  <c r="H4" i="162"/>
  <c r="K4" i="162" s="1"/>
  <c r="L11" i="171"/>
  <c r="J10" i="171"/>
  <c r="K10" i="171" s="1"/>
  <c r="J9" i="171"/>
  <c r="K9" i="171" s="1"/>
  <c r="J8" i="171"/>
  <c r="K8" i="171" s="1"/>
  <c r="J7" i="171"/>
  <c r="K7" i="171" s="1"/>
  <c r="J6" i="171"/>
  <c r="K6" i="171" s="1"/>
  <c r="J5" i="171"/>
  <c r="K5" i="171" s="1"/>
  <c r="J4" i="171"/>
  <c r="K4" i="171" s="1"/>
  <c r="L11" i="170"/>
  <c r="J10" i="170"/>
  <c r="K10" i="170" s="1"/>
  <c r="J9" i="170"/>
  <c r="K9" i="170" s="1"/>
  <c r="J8" i="170"/>
  <c r="K8" i="170" s="1"/>
  <c r="J7" i="170"/>
  <c r="K7" i="170" s="1"/>
  <c r="J6" i="170"/>
  <c r="K6" i="170" s="1"/>
  <c r="J5" i="170"/>
  <c r="K5" i="170" s="1"/>
  <c r="J4" i="170"/>
  <c r="K4" i="170" s="1"/>
  <c r="M11" i="177"/>
  <c r="L11" i="177"/>
  <c r="J10" i="177"/>
  <c r="K10" i="177" s="1"/>
  <c r="J9" i="177"/>
  <c r="K9" i="177" s="1"/>
  <c r="J8" i="177"/>
  <c r="K8" i="177" s="1"/>
  <c r="J7" i="177"/>
  <c r="K7" i="177" s="1"/>
  <c r="J6" i="177"/>
  <c r="K6" i="177" s="1"/>
  <c r="J5" i="177"/>
  <c r="K5" i="177" s="1"/>
  <c r="K4" i="177"/>
  <c r="J4" i="177"/>
  <c r="M11" i="173"/>
  <c r="L11" i="173"/>
  <c r="J10" i="173"/>
  <c r="K10" i="173" s="1"/>
  <c r="J9" i="173"/>
  <c r="K9" i="173" s="1"/>
  <c r="J8" i="173"/>
  <c r="K8" i="173" s="1"/>
  <c r="J7" i="173"/>
  <c r="K7" i="173" s="1"/>
  <c r="J6" i="173"/>
  <c r="K6" i="173" s="1"/>
  <c r="J5" i="173"/>
  <c r="K5" i="173" s="1"/>
  <c r="K4" i="173"/>
  <c r="J4" i="173"/>
  <c r="M11" i="172"/>
  <c r="L11" i="172"/>
  <c r="J10" i="172"/>
  <c r="K10" i="172" s="1"/>
  <c r="J9" i="172"/>
  <c r="K9" i="172" s="1"/>
  <c r="J8" i="172"/>
  <c r="K8" i="172" s="1"/>
  <c r="J7" i="172"/>
  <c r="K7" i="172" s="1"/>
  <c r="J6" i="172"/>
  <c r="K6" i="172" s="1"/>
  <c r="J5" i="172"/>
  <c r="K5" i="172" s="1"/>
  <c r="J4" i="172"/>
  <c r="K4" i="172" s="1"/>
  <c r="J10" i="165"/>
  <c r="J9" i="165"/>
  <c r="K9" i="165" s="1"/>
  <c r="J8" i="165"/>
  <c r="K8" i="165" s="1"/>
  <c r="J7" i="165"/>
  <c r="K7" i="165" s="1"/>
  <c r="J6" i="165"/>
  <c r="K6" i="165" s="1"/>
  <c r="J5" i="165"/>
  <c r="K5" i="165" s="1"/>
  <c r="J4" i="165"/>
  <c r="K4" i="165" s="1"/>
  <c r="J10" i="164"/>
  <c r="K10" i="164" s="1"/>
  <c r="J9" i="164"/>
  <c r="K9" i="164" s="1"/>
  <c r="J8" i="164"/>
  <c r="K8" i="164" s="1"/>
  <c r="K7" i="164"/>
  <c r="J6" i="164"/>
  <c r="K6" i="164" s="1"/>
  <c r="J4" i="164"/>
  <c r="K4" i="164" s="1"/>
  <c r="M11" i="176"/>
  <c r="L11" i="176"/>
  <c r="J10" i="176"/>
  <c r="K10" i="176" s="1"/>
  <c r="J9" i="176"/>
  <c r="K9" i="176" s="1"/>
  <c r="J8" i="176"/>
  <c r="K8" i="176" s="1"/>
  <c r="J7" i="176"/>
  <c r="K7" i="176" s="1"/>
  <c r="J6" i="176"/>
  <c r="K6" i="176" s="1"/>
  <c r="J5" i="176"/>
  <c r="K5" i="176" s="1"/>
  <c r="J4" i="176"/>
  <c r="K4" i="176" s="1"/>
  <c r="M11" i="169"/>
  <c r="L11" i="169"/>
  <c r="J10" i="169"/>
  <c r="K10" i="169" s="1"/>
  <c r="J9" i="169"/>
  <c r="K9" i="169" s="1"/>
  <c r="J8" i="169"/>
  <c r="K8" i="169" s="1"/>
  <c r="J7" i="169"/>
  <c r="K7" i="169" s="1"/>
  <c r="J6" i="169"/>
  <c r="K6" i="169" s="1"/>
  <c r="J5" i="169"/>
  <c r="K5" i="169" s="1"/>
  <c r="J4" i="169"/>
  <c r="K4" i="169" s="1"/>
  <c r="M11" i="174"/>
  <c r="L11" i="174"/>
  <c r="J10" i="174"/>
  <c r="K10" i="174" s="1"/>
  <c r="J9" i="174"/>
  <c r="K9" i="174" s="1"/>
  <c r="J8" i="174"/>
  <c r="K8" i="174" s="1"/>
  <c r="J7" i="174"/>
  <c r="K7" i="174" s="1"/>
  <c r="J6" i="174"/>
  <c r="K6" i="174" s="1"/>
  <c r="J5" i="174"/>
  <c r="K5" i="174" s="1"/>
  <c r="J4" i="174"/>
  <c r="K4" i="174" s="1"/>
  <c r="L11" i="167"/>
  <c r="J10" i="167"/>
  <c r="K10" i="167" s="1"/>
  <c r="J9" i="167"/>
  <c r="K9" i="167" s="1"/>
  <c r="J8" i="167"/>
  <c r="K8" i="167" s="1"/>
  <c r="J7" i="167"/>
  <c r="K7" i="167" s="1"/>
  <c r="J6" i="167"/>
  <c r="K6" i="167" s="1"/>
  <c r="J5" i="167"/>
  <c r="K5" i="167" s="1"/>
  <c r="J4" i="167"/>
  <c r="K4" i="167" s="1"/>
  <c r="L11" i="166"/>
  <c r="J10" i="166"/>
  <c r="K10" i="166" s="1"/>
  <c r="J9" i="166"/>
  <c r="K9" i="166" s="1"/>
  <c r="J8" i="166"/>
  <c r="K8" i="166" s="1"/>
  <c r="J7" i="166"/>
  <c r="K7" i="166" s="1"/>
  <c r="J6" i="166"/>
  <c r="K6" i="166" s="1"/>
  <c r="J5" i="166"/>
  <c r="K4" i="166"/>
  <c r="J10" i="168"/>
  <c r="K10" i="168" s="1"/>
  <c r="J9" i="168"/>
  <c r="K9" i="168" s="1"/>
  <c r="J8" i="168"/>
  <c r="K8" i="168" s="1"/>
  <c r="J7" i="168"/>
  <c r="K7" i="168" s="1"/>
  <c r="J6" i="168"/>
  <c r="K6" i="168" s="1"/>
  <c r="J5" i="168"/>
  <c r="K5" i="168" s="1"/>
  <c r="J4" i="168"/>
  <c r="L11" i="175"/>
  <c r="J10" i="175"/>
  <c r="K10" i="175" s="1"/>
  <c r="J9" i="175"/>
  <c r="K9" i="175" s="1"/>
  <c r="J8" i="175"/>
  <c r="K8" i="175" s="1"/>
  <c r="J7" i="175"/>
  <c r="K7" i="175" s="1"/>
  <c r="J6" i="175"/>
  <c r="K6" i="175" s="1"/>
  <c r="J5" i="175"/>
  <c r="K5" i="175" s="1"/>
  <c r="J4" i="175"/>
  <c r="K4" i="175" s="1"/>
  <c r="K4" i="178" l="1"/>
  <c r="H4" i="178"/>
  <c r="I4" i="178" s="1"/>
  <c r="K8" i="178"/>
  <c r="H8" i="178"/>
  <c r="I8" i="178" s="1"/>
  <c r="K4" i="168"/>
  <c r="J11" i="168"/>
  <c r="K10" i="165"/>
  <c r="J11" i="165"/>
  <c r="K7" i="178"/>
  <c r="H7" i="178"/>
  <c r="I7" i="178" s="1"/>
  <c r="K5" i="164"/>
  <c r="J11" i="164"/>
  <c r="K5" i="166"/>
  <c r="J11" i="166"/>
  <c r="K5" i="178"/>
  <c r="H5" i="178"/>
  <c r="I5" i="178" s="1"/>
  <c r="K10" i="178"/>
  <c r="H10" i="178"/>
  <c r="I10" i="178" s="1"/>
  <c r="K6" i="178"/>
  <c r="K9" i="178"/>
  <c r="H5" i="162"/>
  <c r="K5" i="162" s="1"/>
  <c r="H6" i="162"/>
  <c r="K6" i="162" s="1"/>
  <c r="H7" i="162"/>
  <c r="H8" i="162"/>
  <c r="H9" i="162"/>
  <c r="H10" i="162"/>
  <c r="K11" i="178" l="1"/>
  <c r="K17" i="178" s="1"/>
  <c r="K20" i="178" s="1"/>
  <c r="J10" i="161"/>
  <c r="J9" i="161"/>
  <c r="J8" i="161"/>
  <c r="J7" i="161"/>
  <c r="J6" i="161"/>
  <c r="J5" i="161"/>
  <c r="J4" i="161"/>
  <c r="K4" i="161" l="1"/>
  <c r="I4" i="162"/>
  <c r="K6" i="161"/>
  <c r="I6" i="162"/>
  <c r="K9" i="161"/>
  <c r="I9" i="162"/>
  <c r="K10" i="161"/>
  <c r="I10" i="162"/>
  <c r="K8" i="161"/>
  <c r="I8" i="162"/>
  <c r="K5" i="161"/>
  <c r="I5" i="162"/>
  <c r="K7" i="161"/>
  <c r="I7" i="162"/>
  <c r="K7" i="162" l="1"/>
  <c r="K8" i="162"/>
  <c r="K9" i="162"/>
  <c r="K10" i="162"/>
  <c r="K11" i="162" l="1"/>
  <c r="J8" i="162" l="1"/>
  <c r="J9" i="162"/>
  <c r="J5" i="162"/>
  <c r="J6" i="162"/>
  <c r="J10" i="162"/>
  <c r="J7" i="162"/>
  <c r="H15" i="162"/>
  <c r="H14" i="162"/>
  <c r="H13" i="162"/>
  <c r="L5" i="162" l="1"/>
  <c r="L6" i="162"/>
  <c r="L7" i="162"/>
  <c r="L4" i="162"/>
  <c r="J4" i="162"/>
  <c r="L8" i="162"/>
  <c r="L10" i="162"/>
  <c r="L9" i="162" l="1"/>
  <c r="L16" i="162"/>
  <c r="L11" i="162" l="1"/>
  <c r="L17" i="162" s="1"/>
  <c r="L19" i="16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J5" authorId="0" shapeId="0" xr:uid="{B84930F1-7D33-432B-BED0-2BBBE86FAC1E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21/10/2024: CEDIDO AO CERES: 01.</t>
        </r>
      </text>
    </comment>
    <comment ref="J7" authorId="0" shapeId="0" xr:uid="{FAB20055-61BD-43AF-B9AF-B496D3458CE1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CEDIDO AO CERES: 01.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J5" authorId="0" shapeId="0" xr:uid="{A2573464-A920-4948-A04C-A0EF54C274FD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21/10/2024: RECEBIDO DO CEART: 01.</t>
        </r>
      </text>
    </comment>
    <comment ref="J7" authorId="0" shapeId="0" xr:uid="{C19B060B-B8A7-4881-A00B-83644352C740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21/10/2024: RECEBIDO DO CEART: 01.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KOSLOWSKY MEES MATTOS</author>
  </authors>
  <commentList>
    <comment ref="I10" authorId="0" shapeId="0" xr:uid="{5FAB7570-DBFD-45D3-9672-665F8D50C525}">
      <text>
        <r>
          <rPr>
            <b/>
            <sz val="10"/>
            <color indexed="81"/>
            <rFont val="Segoe UI"/>
            <family val="2"/>
          </rPr>
          <t>LETICIA-SEGECON/FPOLIS:</t>
        </r>
        <r>
          <rPr>
            <sz val="10"/>
            <color indexed="81"/>
            <rFont val="Segoe UI"/>
            <family val="2"/>
          </rPr>
          <t xml:space="preserve">
21/08/2024: CEDIDO PARA PROEX: 17.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KOSLOWSKY MEES MATTOS</author>
  </authors>
  <commentList>
    <comment ref="I10" authorId="0" shapeId="0" xr:uid="{17591594-79BB-4BBC-A615-A0D39CFC32E2}">
      <text>
        <r>
          <rPr>
            <b/>
            <sz val="10"/>
            <color indexed="81"/>
            <rFont val="Segoe UI"/>
            <family val="2"/>
          </rPr>
          <t>LETICIA-SEGECON/FPOLIS:</t>
        </r>
        <r>
          <rPr>
            <sz val="10"/>
            <color indexed="81"/>
            <rFont val="Segoe UI"/>
            <family val="2"/>
          </rPr>
          <t xml:space="preserve">
21/08/2024: RECEBIDO DO CEAD: 17.</t>
        </r>
      </text>
    </comment>
  </commentList>
</comments>
</file>

<file path=xl/sharedStrings.xml><?xml version="1.0" encoding="utf-8"?>
<sst xmlns="http://schemas.openxmlformats.org/spreadsheetml/2006/main" count="1440" uniqueCount="77">
  <si>
    <t>Saldo / Automático</t>
  </si>
  <si>
    <t>LOTE</t>
  </si>
  <si>
    <t>...../...../......</t>
  </si>
  <si>
    <t>Preço UNITÁRIO (R$)</t>
  </si>
  <si>
    <t>ALERTA</t>
  </si>
  <si>
    <t>Qtde Registrada</t>
  </si>
  <si>
    <t>UNIDADE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</si>
  <si>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</si>
  <si>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</si>
  <si>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</si>
  <si>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</si>
  <si>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</si>
  <si>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</si>
  <si>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</si>
  <si>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</si>
  <si>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ESPECIFICAÇÃO</t>
  </si>
  <si>
    <t>ITEM</t>
  </si>
  <si>
    <t xml:space="preserve">CENTRO PARTICIPANTE: </t>
  </si>
  <si>
    <t>EMPRESA</t>
  </si>
  <si>
    <t>Detalhamento da Despesa</t>
  </si>
  <si>
    <t>Códico NUC</t>
  </si>
  <si>
    <t>339039-05</t>
  </si>
  <si>
    <t xml:space="preserve"> AF/OS nº  xxxx/2023 Qtde. </t>
  </si>
  <si>
    <t xml:space="preserve">OBJETO:  CONTRATAÇÃO DE EMPRESA PRESTADORA DE SERVIÇO DE TRADUÇÃO SIMULTÂNEA E LOCAÇÃO E MONTAGEM DE EQUIPAMENTOS DE TRADUÇÃO SIMULTÂNEA PARA A UDESC - RELANÇAMENTO </t>
  </si>
  <si>
    <t>VIGÊNCIA DA ATA: 15/01/2024 até 15/01/2025</t>
  </si>
  <si>
    <t>TARGET PRODUÇÕES E EVENTOS LTDA</t>
  </si>
  <si>
    <r>
      <rPr>
        <b/>
        <sz val="11"/>
        <rFont val="Arial"/>
        <family val="2"/>
      </rPr>
      <t xml:space="preserve">PRESTAÇÃO DE SERVIÇOS DE LOCAÇÃO E MONTAGEM DE EQUIPAMENTOS DE TRADUÇÃO SIMULTÂNEA, </t>
    </r>
    <r>
      <rPr>
        <b/>
        <sz val="11"/>
        <color rgb="FFFF0000"/>
        <rFont val="Arial"/>
        <family val="2"/>
      </rPr>
      <t>para 100 participantes</t>
    </r>
    <r>
      <rPr>
        <sz val="11"/>
        <rFont val="Arial"/>
        <family val="2"/>
      </rPr>
      <t xml:space="preserve">: -  Um sistema de cabine acústica mesa de tradução (fones, microfones e controle de intérprete); *Quando o local não possuir cabine deverá ser fornecida uma cabine  acarpetada com isolamento acústico, que comporte o número de pessoas necessárias à prestação do serviço; - Mesa de som, com 12 canais; Amplificador, cabos e conectores necessários à instalação dos equipamentos; - Um transmissor de até 7 canais; - Microfones para tradutores, um microfone com fio para púlpito; um microfone volante sem fio; - Receptores; - Headphones, do tipo Walkman, para os receptores conforme o quantitativo estimado para o evento; </t>
    </r>
  </si>
  <si>
    <t>PARTICIPANTES/DIA</t>
  </si>
  <si>
    <r>
      <rPr>
        <b/>
        <sz val="11"/>
        <rFont val="Arial"/>
        <family val="2"/>
      </rPr>
      <t>PRESTAÇÃO DE SERVIÇOS DE LOCAÇÃO E MONTAGEM DE EQUIPAMENTOS DE TRADUÇÃO SIMULTÂNEA,</t>
    </r>
    <r>
      <rPr>
        <b/>
        <sz val="11"/>
        <color rgb="FFFF0000"/>
        <rFont val="Arial"/>
        <family val="2"/>
      </rPr>
      <t xml:space="preserve"> para 150 participantes</t>
    </r>
    <r>
      <rPr>
        <sz val="11"/>
        <rFont val="Arial"/>
        <family val="2"/>
      </rPr>
      <t xml:space="preserve">: -  Um sistema de cabine acústica mesa de tradução (fones, microfones e controle de intérprete); *Quando o local não possuir cabine deverá ser fornecida uma cabine  acarpetada com isolamento acústico, que comporte o número de pessoas necessárias à prestação do serviço; - Mesa de som, com 12 canais; Amplificador, cabos e conectores necessários à instalação dos equipamentos; - Um transmissor de até 7 canais; - Microfones para tradutores, um microfone com fio para púlpito; um microfone volante sem fio; - Receptores; - Headphones, do tipo Walkman, para os receptores conforme o quantitativo estimado para o evento; </t>
    </r>
  </si>
  <si>
    <t xml:space="preserve">EVENTO </t>
  </si>
  <si>
    <r>
      <rPr>
        <b/>
        <sz val="11"/>
        <rFont val="Arial"/>
        <family val="2"/>
      </rPr>
      <t>PRESTAÇÃO DE SERVIÇOS DE LOCAÇÃO E MONTAGEM DE EQUIPAMENTOS DE TRADUÇÃO SIMULTÂNEA, para 300 participantes</t>
    </r>
    <r>
      <rPr>
        <sz val="11"/>
        <rFont val="Arial"/>
        <family val="2"/>
      </rPr>
      <t xml:space="preserve">: -  Um sistema de cabine acústica mesa de tradução (fones, microfones e controle de intérprete); *Quando o local não possuir cabine deverá ser fornecida uma cabine  acarpetada com isolamento acústico, que comporte o número de pessoas necessárias à prestação do serviço; - Mesa de som, com 12 canais; Amplificador, cabos e conectores necessários à instalação dos equipamentos; - Um transmissor de até 7 canais; - Microfones para tradutores, um microfone com fio para púlpito; um microfone volante sem fio; - Receptores; - Headphones, do tipo Walkman, para os receptores conforme o quantitativo estimado para o evento; </t>
    </r>
  </si>
  <si>
    <t>ASSCON-PP ASSESSORIA E CONSULTORIA PUBLICA E PRIVADA LTDA - EPP</t>
  </si>
  <si>
    <r>
      <rPr>
        <b/>
        <sz val="11"/>
        <rFont val="Arial"/>
        <family val="2"/>
      </rPr>
      <t>PRESTAÇÃO DE SERVIÇO DE TRADUÇÃO SIMULTÂNEA</t>
    </r>
    <r>
      <rPr>
        <sz val="11"/>
        <rFont val="Arial"/>
        <family val="2"/>
      </rPr>
      <t xml:space="preserve">: língua </t>
    </r>
    <r>
      <rPr>
        <b/>
        <sz val="11"/>
        <rFont val="Arial"/>
        <family val="2"/>
      </rPr>
      <t>Inglesa</t>
    </r>
    <r>
      <rPr>
        <sz val="11"/>
        <rFont val="Arial"/>
        <family val="2"/>
      </rPr>
      <t xml:space="preserve"> para a língua Portuguesa e da língua Portuguesa para a língua </t>
    </r>
    <r>
      <rPr>
        <b/>
        <sz val="11"/>
        <rFont val="Arial"/>
        <family val="2"/>
      </rPr>
      <t>Inglesa</t>
    </r>
    <r>
      <rPr>
        <sz val="11"/>
        <rFont val="Arial"/>
        <family val="2"/>
      </rPr>
      <t>.</t>
    </r>
  </si>
  <si>
    <t>HORA</t>
  </si>
  <si>
    <r>
      <rPr>
        <b/>
        <sz val="11"/>
        <rFont val="Arial"/>
        <family val="2"/>
      </rPr>
      <t>PRESTAÇÃO DE SERVIÇO DE TRADUÇÃO SIMULTÂNEA</t>
    </r>
    <r>
      <rPr>
        <sz val="11"/>
        <rFont val="Arial"/>
        <family val="2"/>
      </rPr>
      <t xml:space="preserve">: língua </t>
    </r>
    <r>
      <rPr>
        <b/>
        <sz val="11"/>
        <rFont val="Arial"/>
        <family val="2"/>
      </rPr>
      <t>francesa</t>
    </r>
    <r>
      <rPr>
        <sz val="11"/>
        <rFont val="Arial"/>
        <family val="2"/>
      </rPr>
      <t xml:space="preserve"> para a língua Portuguesa e da língua Portuguesa para a língua </t>
    </r>
    <r>
      <rPr>
        <b/>
        <sz val="11"/>
        <rFont val="Arial"/>
        <family val="2"/>
      </rPr>
      <t>francesa</t>
    </r>
    <r>
      <rPr>
        <sz val="11"/>
        <rFont val="Arial"/>
        <family val="2"/>
      </rPr>
      <t>.</t>
    </r>
  </si>
  <si>
    <r>
      <rPr>
        <b/>
        <sz val="11"/>
        <rFont val="Arial"/>
        <family val="2"/>
      </rPr>
      <t>PRESTAÇÃO DE SERVIÇO DE TRADUÇÃO SIMULTÂNEA</t>
    </r>
    <r>
      <rPr>
        <sz val="11"/>
        <rFont val="Arial"/>
        <family val="2"/>
      </rPr>
      <t xml:space="preserve">: língua </t>
    </r>
    <r>
      <rPr>
        <b/>
        <sz val="11"/>
        <rFont val="Arial"/>
        <family val="2"/>
      </rPr>
      <t>italiana</t>
    </r>
    <r>
      <rPr>
        <sz val="11"/>
        <rFont val="Arial"/>
        <family val="2"/>
      </rPr>
      <t xml:space="preserve"> para a língua Portuguesa e da língua Portuguesa para a língua </t>
    </r>
    <r>
      <rPr>
        <b/>
        <sz val="11"/>
        <rFont val="Arial"/>
        <family val="2"/>
      </rPr>
      <t>italiana</t>
    </r>
    <r>
      <rPr>
        <sz val="11"/>
        <rFont val="Arial"/>
        <family val="2"/>
      </rPr>
      <t>.</t>
    </r>
  </si>
  <si>
    <t xml:space="preserve">PRESTAÇÃO DE SERVIÇO DE TRADUÇÃO SIMULTÂNEA - LIBRAS: serviço de intérprete para tradução simultânea de LIBRAS para a língua Portuguesa e da língua Portuguesa para a LIBRAS (envolvendo 2 intérpretes) </t>
  </si>
  <si>
    <t>50147-007</t>
  </si>
  <si>
    <t>50244-003</t>
  </si>
  <si>
    <t>339039-23</t>
  </si>
  <si>
    <t>OBJETO: CONTRATAÇÃO DE EMPRESA PRESTADORA DE SERVIÇO DE TRADUÇÃO SIMULTÂNEA E LOCAÇÃO E MONTAGEM DE EQUIPAMENTOS DE TRADUÇÃO SIMULTÂNEA PARA A UDESC - RELANÇAMENTO</t>
  </si>
  <si>
    <t>PROCESSO: PE 1752/2023</t>
  </si>
  <si>
    <r>
      <t xml:space="preserve">Órgão: </t>
    </r>
    <r>
      <rPr>
        <b/>
        <sz val="11"/>
        <rFont val="Calibri"/>
        <family val="2"/>
        <scheme val="minor"/>
      </rPr>
      <t>XXXXX</t>
    </r>
    <r>
      <rPr>
        <sz val="11"/>
        <rFont val="Calibri"/>
        <family val="2"/>
        <scheme val="minor"/>
      </rPr>
      <t xml:space="preserve"> - </t>
    </r>
    <r>
      <rPr>
        <u/>
        <sz val="11"/>
        <rFont val="Calibri"/>
        <family val="2"/>
        <scheme val="minor"/>
      </rPr>
      <t>Quantidade cedida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por Órgão</t>
    </r>
  </si>
  <si>
    <r>
      <t>VIGÊNCIA DA ATA: 15/01/2024 até</t>
    </r>
    <r>
      <rPr>
        <b/>
        <sz val="11"/>
        <rFont val="Calibri"/>
        <family val="2"/>
        <scheme val="minor"/>
      </rPr>
      <t xml:space="preserve"> 15/01/2025</t>
    </r>
  </si>
  <si>
    <t xml:space="preserve"> REGISTRO DE CARONA PARA OUTROS ÓRGÃOS:</t>
  </si>
  <si>
    <r>
      <rPr>
        <b/>
        <sz val="12"/>
        <rFont val="Calibri"/>
        <family val="2"/>
        <scheme val="minor"/>
      </rPr>
      <t>Saldo</t>
    </r>
    <r>
      <rPr>
        <sz val="12"/>
        <rFont val="Calibri"/>
        <family val="2"/>
        <scheme val="minor"/>
      </rPr>
      <t xml:space="preserve"> para CARONA</t>
    </r>
  </si>
  <si>
    <r>
      <rPr>
        <sz val="12"/>
        <rFont val="Calibri"/>
        <family val="2"/>
        <scheme val="minor"/>
      </rPr>
      <t xml:space="preserve">Total </t>
    </r>
    <r>
      <rPr>
        <b/>
        <sz val="12"/>
        <rFont val="Calibri"/>
        <family val="2"/>
        <scheme val="minor"/>
      </rPr>
      <t xml:space="preserve">disponível </t>
    </r>
    <r>
      <rPr>
        <sz val="12"/>
        <rFont val="Calibri"/>
        <family val="2"/>
        <scheme val="minor"/>
      </rPr>
      <t>para CARONA</t>
    </r>
  </si>
  <si>
    <r>
      <rPr>
        <b/>
        <sz val="11"/>
        <rFont val="Calibri"/>
        <family val="2"/>
        <scheme val="minor"/>
      </rPr>
      <t>Qtde Registrada</t>
    </r>
    <r>
      <rPr>
        <sz val="11"/>
        <rFont val="Calibri"/>
        <family val="2"/>
        <scheme val="minor"/>
      </rPr>
      <t xml:space="preserve"> UDESC</t>
    </r>
  </si>
  <si>
    <t>Valor Unitário (R$)</t>
  </si>
  <si>
    <t>SGPE nº: _______</t>
  </si>
  <si>
    <t>Valor Total da Ata</t>
  </si>
  <si>
    <t>Valor cedido para carona</t>
  </si>
  <si>
    <t>% cedido para carona</t>
  </si>
  <si>
    <t>Atualizado em 08/03/2024</t>
  </si>
  <si>
    <t>PROCESSO: PE 1752/2023 - SGPE 41092/2023</t>
  </si>
  <si>
    <t>SGPe FAPESC 728/2024</t>
  </si>
  <si>
    <r>
      <t>Órgão:</t>
    </r>
    <r>
      <rPr>
        <b/>
        <sz val="11"/>
        <rFont val="Calibri"/>
        <family val="2"/>
        <scheme val="minor"/>
      </rPr>
      <t xml:space="preserve"> FAPESC</t>
    </r>
    <r>
      <rPr>
        <sz val="11"/>
        <rFont val="Calibri"/>
        <family val="2"/>
        <scheme val="minor"/>
      </rPr>
      <t xml:space="preserve">  - </t>
    </r>
    <r>
      <rPr>
        <u/>
        <sz val="11"/>
        <rFont val="Calibri"/>
        <family val="2"/>
        <scheme val="minor"/>
      </rPr>
      <t>Quantidade cedida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por Órgão</t>
    </r>
  </si>
  <si>
    <t>TARGET PRODUÇÕES E EVENTOS LTDA, CNPJ 20.986.467/0001-60</t>
  </si>
  <si>
    <t>ASSCON-PP ASSESSORIA E CONSULTORIA PUBLICA E PRIVADA LTDA - EPP, CNPJ 17.688.208/0001-48</t>
  </si>
  <si>
    <t>CENTRO PARTICIPANTE: (OBS: PROEX NÃO PARTICIPA - QUANTITATIVO RECEBIDO DO CEAD)</t>
  </si>
  <si>
    <t xml:space="preserve">OS nº 1862/2024 Qtde. </t>
  </si>
  <si>
    <t xml:space="preserve">OS nº  xxxx/2024 Qtde. </t>
  </si>
  <si>
    <t xml:space="preserve"> AF/OS nº  288/2024 Qtde. </t>
  </si>
  <si>
    <t xml:space="preserve"> OS nº  2743/2023 Qtde. </t>
  </si>
  <si>
    <t>OS 1508/2024 TARGET</t>
  </si>
  <si>
    <t>OS 1509/2024 ASCONPP</t>
  </si>
  <si>
    <t xml:space="preserve"> AF/OS nº  2304/2024 TARGET </t>
  </si>
  <si>
    <t xml:space="preserve"> AF/OS nº  2487/2024 Qtde. </t>
  </si>
  <si>
    <t xml:space="preserve"> AF/OS nº  2488/2023 Qtde. </t>
  </si>
  <si>
    <t>Resumo Atualizado em 19/03/2025</t>
  </si>
  <si>
    <t>CONTROLE DO GESTOR:</t>
  </si>
  <si>
    <r>
      <t xml:space="preserve">PRESTAÇÃO DE SERVIÇOS DE LOCAÇÃO E MONTAGEM DE EQUIPAMENTOS DE TRADUÇÃO SIMULTÂNEA, </t>
    </r>
    <r>
      <rPr>
        <sz val="11"/>
        <color rgb="FFFF0000"/>
        <rFont val="Calibri"/>
        <family val="2"/>
        <scheme val="minor"/>
      </rPr>
      <t>para 100 participantes</t>
    </r>
    <r>
      <rPr>
        <sz val="11"/>
        <rFont val="Calibri"/>
        <family val="2"/>
        <scheme val="minor"/>
      </rPr>
      <t xml:space="preserve">: -  Um sistema de cabine acústica mesa de tradução (fones, microfones e controle de intérprete); *Quando o local não possuir cabine deverá ser fornecida uma cabine  acarpetada com isolamento acústico, que comporte o número de pessoas necessárias à prestação do serviço; - Mesa de som, com 12 canais; Amplificador, cabos e conectores necessários à instalação dos equipamentos; - Um transmissor de até 7 canais; - Microfones para tradutores, um microfone com fio para púlpito; um microfone volante sem fio; - Receptores; - Headphones, do tipo Walkman, para os receptores conforme o quantitativo estimado para o evento; </t>
    </r>
  </si>
  <si>
    <r>
      <t>PRESTAÇÃO DE SERVIÇOS DE LOCAÇÃO E MONTAGEM DE EQUIPAMENTOS DE TRADUÇÃO SIMULTÂNEA,</t>
    </r>
    <r>
      <rPr>
        <sz val="11"/>
        <color rgb="FFFF0000"/>
        <rFont val="Calibri"/>
        <family val="2"/>
        <scheme val="minor"/>
      </rPr>
      <t xml:space="preserve"> para 150 participantes</t>
    </r>
    <r>
      <rPr>
        <sz val="11"/>
        <rFont val="Calibri"/>
        <family val="2"/>
        <scheme val="minor"/>
      </rPr>
      <t xml:space="preserve">: -  Um sistema de cabine acústica mesa de tradução (fones, microfones e controle de intérprete); *Quando o local não possuir cabine deverá ser fornecida uma cabine  acarpetada com isolamento acústico, que comporte o número de pessoas necessárias à prestação do serviço; - Mesa de som, com 12 canais; Amplificador, cabos e conectores necessários à instalação dos equipamentos; - Um transmissor de até 7 canais; - Microfones para tradutores, um microfone com fio para púlpito; um microfone volante sem fio; - Receptores; - Headphones, do tipo Walkman, para os receptores conforme o quantitativo estimado para o evento; </t>
    </r>
  </si>
  <si>
    <t xml:space="preserve">PRESTAÇÃO DE SERVIÇOS DE LOCAÇÃO E MONTAGEM DE EQUIPAMENTOS DE TRADUÇÃO SIMULTÂNEA, para 300 participantes: -  Um sistema de cabine acústica mesa de tradução (fones, microfones e controle de intérprete); *Quando o local não possuir cabine deverá ser fornecida uma cabine  acarpetada com isolamento acústico, que comporte o número de pessoas necessárias à prestação do serviço; - Mesa de som, com 12 canais; Amplificador, cabos e conectores necessários à instalação dos equipamentos; - Um transmissor de até 7 canais; - Microfones para tradutores, um microfone com fio para púlpito; um microfone volante sem fio; - Receptores; - Headphones, do tipo Walkman, para os receptores conforme o quantitativo estimado para o evento; </t>
  </si>
  <si>
    <t>PRESTAÇÃO DE SERVIÇO DE TRADUÇÃO SIMULTÂNEA: língua Inglesa para a língua Portuguesa e da língua Portuguesa para a língua Inglesa.</t>
  </si>
  <si>
    <t>PRESTAÇÃO DE SERVIÇO DE TRADUÇÃO SIMULTÂNEA: língua francesa para a língua Portuguesa e da língua Portuguesa para a língua francesa.</t>
  </si>
  <si>
    <t>PRESTAÇÃO DE SERVIÇO DE TRADUÇÃO SIMULTÂNEA: língua italiana para a língua Portuguesa e da língua Portuguesa para a língua italiana.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</si>
</sst>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8" formatCode="&quot;R$&quot;\ #,##0.00;[Red]\-&quot;R$&quot;\ #,##0.00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00"/>
    <numFmt numFmtId="170" formatCode="#,##0_ ;\-#,##0\ 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1"/>
      <color indexed="8"/>
      <name val="Calibri"/>
      <family val="2"/>
    </font>
    <font>
      <b/>
      <sz val="18"/>
      <name val="Calibri"/>
      <family val="2"/>
      <scheme val="minor"/>
    </font>
    <font>
      <sz val="11"/>
      <color indexed="9"/>
      <name val="Calibri"/>
      <family val="2"/>
    </font>
    <font>
      <b/>
      <sz val="12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1"/>
      <name val="Calibri"/>
      <family val="2"/>
    </font>
    <font>
      <b/>
      <sz val="11"/>
      <color rgb="FFFF0000"/>
      <name val="Arial"/>
      <family val="2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4"/>
      <name val="Calibri"/>
      <family val="2"/>
      <scheme val="minor"/>
    </font>
    <font>
      <sz val="10"/>
      <color indexed="81"/>
      <name val="Segoe UI"/>
      <family val="2"/>
    </font>
    <font>
      <b/>
      <sz val="10"/>
      <color indexed="81"/>
      <name val="Segoe UI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color rgb="FFFF000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10"/>
      </patternFill>
    </fill>
    <fill>
      <patternFill patternType="solid">
        <fgColor rgb="FF00B050"/>
        <bgColor indexed="64"/>
      </patternFill>
    </fill>
    <fill>
      <patternFill patternType="solid">
        <fgColor indexed="46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51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24">
    <xf numFmtId="0" fontId="0" fillId="0" borderId="0"/>
    <xf numFmtId="0" fontId="2" fillId="0" borderId="0"/>
    <xf numFmtId="164" fontId="2" fillId="0" borderId="0" applyFill="0" applyBorder="0" applyAlignment="0" applyProtection="0"/>
    <xf numFmtId="165" fontId="2" fillId="0" borderId="0" applyFill="0" applyBorder="0" applyAlignment="0" applyProtection="0"/>
    <xf numFmtId="0" fontId="3" fillId="0" borderId="0" applyNumberFormat="0" applyFill="0" applyBorder="0" applyAlignment="0" applyProtection="0"/>
    <xf numFmtId="167" fontId="5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0" fontId="7" fillId="19" borderId="0" applyNumberFormat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13" fillId="0" borderId="0" applyFont="0" applyFill="0" applyBorder="0" applyAlignment="0" applyProtection="0"/>
  </cellStyleXfs>
  <cellXfs count="128">
    <xf numFmtId="0" fontId="0" fillId="0" borderId="0" xfId="0"/>
    <xf numFmtId="0" fontId="4" fillId="0" borderId="0" xfId="1" applyFont="1" applyFill="1" applyAlignment="1">
      <alignment horizontal="center" vertical="center" wrapText="1"/>
    </xf>
    <xf numFmtId="0" fontId="4" fillId="0" borderId="0" xfId="1" applyFont="1" applyAlignment="1">
      <alignment wrapText="1"/>
    </xf>
    <xf numFmtId="0" fontId="4" fillId="0" borderId="0" xfId="1" applyFont="1" applyFill="1" applyAlignment="1">
      <alignment vertical="center" wrapText="1"/>
    </xf>
    <xf numFmtId="3" fontId="4" fillId="0" borderId="0" xfId="1" applyNumberFormat="1" applyFont="1" applyAlignment="1" applyProtection="1">
      <alignment wrapText="1"/>
      <protection locked="0"/>
    </xf>
    <xf numFmtId="0" fontId="4" fillId="0" borderId="0" xfId="1" applyFont="1" applyAlignment="1" applyProtection="1">
      <alignment wrapText="1"/>
      <protection locked="0"/>
    </xf>
    <xf numFmtId="1" fontId="4" fillId="0" borderId="0" xfId="1" applyNumberFormat="1" applyFont="1" applyFill="1" applyAlignment="1" applyProtection="1">
      <alignment horizontal="center" wrapText="1"/>
      <protection locked="0"/>
    </xf>
    <xf numFmtId="0" fontId="4" fillId="0" borderId="0" xfId="1" applyFont="1" applyFill="1" applyAlignment="1">
      <alignment wrapText="1"/>
    </xf>
    <xf numFmtId="41" fontId="4" fillId="6" borderId="1" xfId="0" applyNumberFormat="1" applyFont="1" applyFill="1" applyBorder="1" applyAlignment="1">
      <alignment horizontal="center" vertical="center" wrapText="1"/>
    </xf>
    <xf numFmtId="44" fontId="4" fillId="8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165" fontId="4" fillId="2" borderId="1" xfId="3" applyFont="1" applyFill="1" applyBorder="1" applyAlignment="1" applyProtection="1">
      <alignment horizontal="center" vertical="center" wrapText="1"/>
    </xf>
    <xf numFmtId="1" fontId="4" fillId="2" borderId="1" xfId="1" applyNumberFormat="1" applyFont="1" applyFill="1" applyBorder="1" applyAlignment="1" applyProtection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166" fontId="4" fillId="4" borderId="1" xfId="0" applyNumberFormat="1" applyFont="1" applyFill="1" applyBorder="1" applyAlignment="1">
      <alignment horizontal="center" vertical="center" wrapText="1"/>
    </xf>
    <xf numFmtId="3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0" borderId="0" xfId="1" applyNumberFormat="1" applyFont="1" applyFill="1" applyAlignment="1">
      <alignment horizontal="center" vertical="center" wrapText="1"/>
    </xf>
    <xf numFmtId="166" fontId="4" fillId="0" borderId="0" xfId="0" applyNumberFormat="1" applyFont="1" applyFill="1" applyAlignment="1">
      <alignment horizontal="center" vertical="center" wrapText="1"/>
    </xf>
    <xf numFmtId="168" fontId="6" fillId="7" borderId="2" xfId="1" applyNumberFormat="1" applyFont="1" applyFill="1" applyBorder="1" applyAlignment="1" applyProtection="1">
      <alignment horizontal="right"/>
      <protection locked="0"/>
    </xf>
    <xf numFmtId="168" fontId="6" fillId="7" borderId="7" xfId="1" applyNumberFormat="1" applyFont="1" applyFill="1" applyBorder="1" applyAlignment="1" applyProtection="1">
      <alignment horizontal="right"/>
      <protection locked="0"/>
    </xf>
    <xf numFmtId="2" fontId="6" fillId="7" borderId="7" xfId="1" applyNumberFormat="1" applyFont="1" applyFill="1" applyBorder="1" applyAlignment="1">
      <alignment horizontal="right"/>
    </xf>
    <xf numFmtId="0" fontId="6" fillId="7" borderId="8" xfId="1" applyFont="1" applyFill="1" applyBorder="1" applyAlignment="1" applyProtection="1">
      <alignment horizontal="left"/>
      <protection locked="0"/>
    </xf>
    <xf numFmtId="0" fontId="6" fillId="7" borderId="13" xfId="1" applyFont="1" applyFill="1" applyBorder="1" applyAlignment="1" applyProtection="1">
      <alignment horizontal="left"/>
      <protection locked="0"/>
    </xf>
    <xf numFmtId="0" fontId="6" fillId="7" borderId="9" xfId="1" applyFont="1" applyFill="1" applyBorder="1" applyAlignment="1" applyProtection="1">
      <alignment horizontal="left"/>
      <protection locked="0"/>
    </xf>
    <xf numFmtId="0" fontId="6" fillId="7" borderId="0" xfId="1" applyFont="1" applyFill="1" applyBorder="1" applyAlignment="1" applyProtection="1">
      <alignment horizontal="left"/>
      <protection locked="0"/>
    </xf>
    <xf numFmtId="0" fontId="6" fillId="7" borderId="10" xfId="1" applyFont="1" applyFill="1" applyBorder="1" applyAlignment="1" applyProtection="1">
      <alignment horizontal="left"/>
      <protection locked="0"/>
    </xf>
    <xf numFmtId="0" fontId="6" fillId="7" borderId="12" xfId="1" applyFont="1" applyFill="1" applyBorder="1" applyAlignment="1" applyProtection="1">
      <alignment horizontal="left"/>
      <protection locked="0"/>
    </xf>
    <xf numFmtId="166" fontId="4" fillId="10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</xf>
    <xf numFmtId="168" fontId="4" fillId="2" borderId="1" xfId="3" applyNumberFormat="1" applyFont="1" applyFill="1" applyBorder="1" applyAlignment="1" applyProtection="1">
      <alignment horizontal="center" vertical="center" wrapText="1"/>
    </xf>
    <xf numFmtId="166" fontId="4" fillId="6" borderId="1" xfId="0" applyNumberFormat="1" applyFont="1" applyFill="1" applyBorder="1" applyAlignment="1">
      <alignment horizontal="center" vertical="center" wrapText="1"/>
    </xf>
    <xf numFmtId="3" fontId="4" fillId="9" borderId="1" xfId="1" applyNumberFormat="1" applyFont="1" applyFill="1" applyBorder="1" applyAlignment="1" applyProtection="1">
      <alignment horizontal="center" vertical="center" wrapText="1"/>
      <protection locked="0"/>
    </xf>
    <xf numFmtId="10" fontId="6" fillId="7" borderId="3" xfId="12" applyNumberFormat="1" applyFont="1" applyFill="1" applyBorder="1" applyAlignment="1" applyProtection="1">
      <alignment horizontal="right"/>
      <protection locked="0"/>
    </xf>
    <xf numFmtId="0" fontId="4" fillId="0" borderId="1" xfId="1" applyFont="1" applyBorder="1" applyAlignment="1">
      <alignment wrapText="1"/>
    </xf>
    <xf numFmtId="0" fontId="4" fillId="0" borderId="1" xfId="1" applyFont="1" applyFill="1" applyBorder="1" applyAlignment="1">
      <alignment wrapText="1"/>
    </xf>
    <xf numFmtId="0" fontId="4" fillId="13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12" borderId="1" xfId="26" applyFont="1" applyFill="1" applyBorder="1" applyAlignment="1">
      <alignment horizontal="center" vertical="center"/>
    </xf>
    <xf numFmtId="44" fontId="4" fillId="0" borderId="0" xfId="1" applyNumberFormat="1" applyFont="1" applyAlignment="1">
      <alignment wrapText="1"/>
    </xf>
    <xf numFmtId="0" fontId="8" fillId="18" borderId="3" xfId="0" applyFont="1" applyFill="1" applyBorder="1" applyAlignment="1">
      <alignment horizontal="center" vertical="center" wrapText="1"/>
    </xf>
    <xf numFmtId="0" fontId="10" fillId="18" borderId="3" xfId="0" applyFont="1" applyFill="1" applyBorder="1" applyAlignment="1">
      <alignment horizontal="center" vertical="center" wrapText="1"/>
    </xf>
    <xf numFmtId="0" fontId="10" fillId="18" borderId="3" xfId="47" applyFont="1" applyFill="1" applyBorder="1" applyAlignment="1">
      <alignment horizontal="center" vertical="center"/>
    </xf>
    <xf numFmtId="44" fontId="4" fillId="0" borderId="0" xfId="8" applyFont="1" applyAlignment="1" applyProtection="1">
      <alignment wrapText="1"/>
      <protection locked="0"/>
    </xf>
    <xf numFmtId="0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" applyFont="1" applyFill="1" applyBorder="1" applyAlignment="1" applyProtection="1">
      <alignment horizontal="center" vertical="center" wrapText="1"/>
      <protection locked="0"/>
    </xf>
    <xf numFmtId="0" fontId="4" fillId="0" borderId="1" xfId="1" applyFont="1" applyFill="1" applyBorder="1" applyAlignment="1" applyProtection="1">
      <alignment wrapText="1"/>
      <protection locked="0"/>
    </xf>
    <xf numFmtId="0" fontId="4" fillId="0" borderId="1" xfId="1" applyFont="1" applyBorder="1" applyAlignment="1" applyProtection="1">
      <alignment wrapText="1"/>
      <protection locked="0"/>
    </xf>
    <xf numFmtId="0" fontId="4" fillId="12" borderId="1" xfId="1" applyFont="1" applyFill="1" applyBorder="1" applyAlignment="1" applyProtection="1">
      <alignment horizontal="center" vertical="center" wrapText="1"/>
      <protection locked="0"/>
    </xf>
    <xf numFmtId="0" fontId="4" fillId="12" borderId="1" xfId="1" applyFont="1" applyFill="1" applyBorder="1" applyAlignment="1" applyProtection="1">
      <alignment wrapText="1"/>
      <protection locked="0"/>
    </xf>
    <xf numFmtId="49" fontId="4" fillId="12" borderId="1" xfId="0" applyNumberFormat="1" applyFont="1" applyFill="1" applyBorder="1" applyAlignment="1">
      <alignment horizontal="center" vertical="center" wrapText="1"/>
    </xf>
    <xf numFmtId="41" fontId="4" fillId="12" borderId="1" xfId="25" applyNumberFormat="1" applyFont="1" applyFill="1" applyBorder="1" applyAlignment="1">
      <alignment horizontal="center" vertical="center"/>
    </xf>
    <xf numFmtId="169" fontId="15" fillId="20" borderId="2" xfId="0" applyNumberFormat="1" applyFont="1" applyFill="1" applyBorder="1" applyAlignment="1">
      <alignment horizontal="center" vertical="center"/>
    </xf>
    <xf numFmtId="0" fontId="11" fillId="20" borderId="1" xfId="27" applyFont="1" applyFill="1" applyBorder="1" applyAlignment="1">
      <alignment horizontal="justify" vertical="top" wrapText="1"/>
    </xf>
    <xf numFmtId="0" fontId="11" fillId="20" borderId="5" xfId="27" applyFont="1" applyFill="1" applyBorder="1" applyAlignment="1">
      <alignment horizontal="center" vertical="center" textRotation="90" wrapText="1"/>
    </xf>
    <xf numFmtId="169" fontId="15" fillId="20" borderId="1" xfId="0" applyNumberFormat="1" applyFont="1" applyFill="1" applyBorder="1" applyAlignment="1">
      <alignment horizontal="center" vertical="center"/>
    </xf>
    <xf numFmtId="169" fontId="15" fillId="12" borderId="2" xfId="0" applyNumberFormat="1" applyFont="1" applyFill="1" applyBorder="1" applyAlignment="1">
      <alignment horizontal="center" vertical="center"/>
    </xf>
    <xf numFmtId="0" fontId="11" fillId="12" borderId="1" xfId="27" applyFont="1" applyFill="1" applyBorder="1" applyAlignment="1">
      <alignment horizontal="justify" vertical="top" wrapText="1"/>
    </xf>
    <xf numFmtId="0" fontId="11" fillId="12" borderId="1" xfId="27" applyFont="1" applyFill="1" applyBorder="1" applyAlignment="1">
      <alignment horizontal="center" vertical="center" textRotation="90"/>
    </xf>
    <xf numFmtId="169" fontId="15" fillId="12" borderId="1" xfId="0" applyNumberFormat="1" applyFont="1" applyFill="1" applyBorder="1" applyAlignment="1">
      <alignment horizontal="center" vertical="center"/>
    </xf>
    <xf numFmtId="0" fontId="12" fillId="12" borderId="1" xfId="27" applyFont="1" applyFill="1" applyBorder="1" applyAlignment="1">
      <alignment horizontal="justify" vertical="top" wrapText="1"/>
    </xf>
    <xf numFmtId="41" fontId="4" fillId="20" borderId="1" xfId="25" applyNumberFormat="1" applyFont="1" applyFill="1" applyBorder="1" applyAlignment="1">
      <alignment horizontal="center" vertical="center"/>
    </xf>
    <xf numFmtId="41" fontId="4" fillId="20" borderId="1" xfId="0" applyNumberFormat="1" applyFont="1" applyFill="1" applyBorder="1" applyAlignment="1">
      <alignment horizontal="center" vertical="center"/>
    </xf>
    <xf numFmtId="44" fontId="15" fillId="20" borderId="1" xfId="223" applyFont="1" applyFill="1" applyBorder="1" applyAlignment="1">
      <alignment horizontal="center" vertical="center"/>
    </xf>
    <xf numFmtId="44" fontId="15" fillId="12" borderId="1" xfId="223" applyFont="1" applyFill="1" applyBorder="1" applyAlignment="1">
      <alignment horizontal="center" vertical="center"/>
    </xf>
    <xf numFmtId="41" fontId="4" fillId="6" borderId="1" xfId="0" applyNumberFormat="1" applyFont="1" applyFill="1" applyBorder="1" applyAlignment="1">
      <alignment horizontal="left" vertical="center" wrapText="1"/>
    </xf>
    <xf numFmtId="41" fontId="4" fillId="6" borderId="1" xfId="0" applyNumberFormat="1" applyFont="1" applyFill="1" applyBorder="1" applyAlignment="1">
      <alignment horizontal="center" vertical="center" wrapText="1" readingOrder="1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4" fillId="0" borderId="1" xfId="1" applyNumberFormat="1" applyFont="1" applyBorder="1" applyAlignment="1" applyProtection="1">
      <alignment horizontal="center" vertical="center" wrapText="1"/>
      <protection locked="0"/>
    </xf>
    <xf numFmtId="8" fontId="6" fillId="8" borderId="1" xfId="25" applyNumberFormat="1" applyFont="1" applyFill="1" applyBorder="1" applyAlignment="1">
      <alignment horizontal="right" vertical="center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166" fontId="10" fillId="2" borderId="1" xfId="1" applyNumberFormat="1" applyFont="1" applyFill="1" applyBorder="1" applyAlignment="1">
      <alignment horizontal="center" vertical="center" wrapText="1"/>
    </xf>
    <xf numFmtId="44" fontId="4" fillId="0" borderId="0" xfId="223" applyFont="1" applyAlignment="1" applyProtection="1">
      <alignment wrapText="1"/>
      <protection locked="0"/>
    </xf>
    <xf numFmtId="0" fontId="10" fillId="7" borderId="0" xfId="1" applyFont="1" applyFill="1" applyAlignment="1" applyProtection="1">
      <alignment horizontal="left"/>
      <protection locked="0"/>
    </xf>
    <xf numFmtId="0" fontId="6" fillId="7" borderId="0" xfId="1" applyFont="1" applyFill="1" applyAlignment="1" applyProtection="1">
      <alignment horizontal="left"/>
      <protection locked="0"/>
    </xf>
    <xf numFmtId="168" fontId="10" fillId="7" borderId="7" xfId="1" applyNumberFormat="1" applyFont="1" applyFill="1" applyBorder="1" applyAlignment="1" applyProtection="1">
      <alignment horizontal="right"/>
      <protection locked="0"/>
    </xf>
    <xf numFmtId="9" fontId="6" fillId="7" borderId="3" xfId="12" applyFont="1" applyFill="1" applyBorder="1" applyAlignment="1" applyProtection="1">
      <alignment horizontal="right"/>
      <protection locked="0"/>
    </xf>
    <xf numFmtId="0" fontId="6" fillId="7" borderId="4" xfId="1" applyFont="1" applyFill="1" applyBorder="1" applyProtection="1">
      <protection locked="0"/>
    </xf>
    <xf numFmtId="0" fontId="6" fillId="7" borderId="5" xfId="1" applyFont="1" applyFill="1" applyBorder="1" applyProtection="1">
      <protection locked="0"/>
    </xf>
    <xf numFmtId="0" fontId="6" fillId="7" borderId="6" xfId="1" applyFont="1" applyFill="1" applyBorder="1" applyProtection="1">
      <protection locked="0"/>
    </xf>
    <xf numFmtId="0" fontId="10" fillId="20" borderId="1" xfId="26" applyFont="1" applyFill="1" applyBorder="1" applyAlignment="1">
      <alignment horizontal="center" vertical="center"/>
    </xf>
    <xf numFmtId="14" fontId="17" fillId="2" borderId="1" xfId="1" applyNumberFormat="1" applyFont="1" applyFill="1" applyBorder="1" applyAlignment="1" applyProtection="1">
      <alignment horizontal="center" vertical="center" wrapText="1"/>
      <protection locked="0"/>
    </xf>
    <xf numFmtId="170" fontId="4" fillId="6" borderId="1" xfId="0" applyNumberFormat="1" applyFont="1" applyFill="1" applyBorder="1" applyAlignment="1">
      <alignment vertical="center" wrapText="1"/>
    </xf>
    <xf numFmtId="0" fontId="4" fillId="6" borderId="1" xfId="1" applyFont="1" applyFill="1" applyBorder="1" applyAlignment="1" applyProtection="1">
      <alignment horizontal="center" vertical="center" wrapText="1"/>
      <protection locked="0"/>
    </xf>
    <xf numFmtId="0" fontId="4" fillId="17" borderId="1" xfId="0" applyNumberFormat="1" applyFont="1" applyFill="1" applyBorder="1" applyAlignment="1">
      <alignment horizontal="left" vertical="center" wrapText="1"/>
    </xf>
    <xf numFmtId="3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12" borderId="7" xfId="0" applyFill="1" applyBorder="1" applyAlignment="1">
      <alignment horizontal="center" vertical="center"/>
    </xf>
    <xf numFmtId="0" fontId="0" fillId="12" borderId="3" xfId="0" applyFill="1" applyBorder="1" applyAlignment="1">
      <alignment horizontal="center" vertical="center"/>
    </xf>
    <xf numFmtId="0" fontId="14" fillId="12" borderId="7" xfId="0" applyFont="1" applyFill="1" applyBorder="1" applyAlignment="1">
      <alignment horizontal="center" vertical="center" wrapText="1"/>
    </xf>
    <xf numFmtId="0" fontId="14" fillId="12" borderId="3" xfId="0" applyFont="1" applyFill="1" applyBorder="1" applyAlignment="1">
      <alignment horizontal="center" vertical="center" wrapText="1"/>
    </xf>
    <xf numFmtId="0" fontId="0" fillId="20" borderId="1" xfId="0" applyFill="1" applyBorder="1" applyAlignment="1">
      <alignment horizontal="center" vertical="center"/>
    </xf>
    <xf numFmtId="0" fontId="14" fillId="20" borderId="1" xfId="0" applyFont="1" applyFill="1" applyBorder="1" applyAlignment="1">
      <alignment horizontal="center" vertical="center" wrapText="1"/>
    </xf>
    <xf numFmtId="3" fontId="17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17" fillId="17" borderId="1" xfId="0" applyNumberFormat="1" applyFont="1" applyFill="1" applyBorder="1" applyAlignment="1">
      <alignment horizontal="left" vertical="center" wrapText="1"/>
    </xf>
    <xf numFmtId="0" fontId="6" fillId="7" borderId="1" xfId="1" applyFont="1" applyFill="1" applyBorder="1" applyAlignment="1">
      <alignment vertical="center" wrapText="1"/>
    </xf>
    <xf numFmtId="0" fontId="6" fillId="7" borderId="10" xfId="1" applyFont="1" applyFill="1" applyBorder="1" applyAlignment="1">
      <alignment vertical="center" wrapText="1"/>
    </xf>
    <xf numFmtId="0" fontId="6" fillId="7" borderId="12" xfId="1" applyFont="1" applyFill="1" applyBorder="1" applyAlignment="1">
      <alignment vertical="center" wrapText="1"/>
    </xf>
    <xf numFmtId="0" fontId="6" fillId="7" borderId="11" xfId="1" applyFont="1" applyFill="1" applyBorder="1" applyAlignment="1">
      <alignment vertical="center" wrapText="1"/>
    </xf>
    <xf numFmtId="0" fontId="4" fillId="8" borderId="1" xfId="0" applyNumberFormat="1" applyFont="1" applyFill="1" applyBorder="1" applyAlignment="1">
      <alignment vertical="center" wrapText="1"/>
    </xf>
    <xf numFmtId="0" fontId="4" fillId="21" borderId="1" xfId="0" applyNumberFormat="1" applyFont="1" applyFill="1" applyBorder="1" applyAlignment="1">
      <alignment vertical="center" wrapText="1"/>
    </xf>
    <xf numFmtId="0" fontId="19" fillId="21" borderId="1" xfId="0" applyNumberFormat="1" applyFont="1" applyFill="1" applyBorder="1" applyAlignment="1">
      <alignment horizontal="center" vertical="center" wrapText="1"/>
    </xf>
    <xf numFmtId="0" fontId="6" fillId="7" borderId="4" xfId="1" applyFont="1" applyFill="1" applyBorder="1" applyAlignment="1">
      <alignment horizontal="center" vertical="center" wrapText="1"/>
    </xf>
    <xf numFmtId="0" fontId="6" fillId="7" borderId="5" xfId="1" applyFont="1" applyFill="1" applyBorder="1" applyAlignment="1">
      <alignment horizontal="center" vertical="center" wrapText="1"/>
    </xf>
    <xf numFmtId="0" fontId="6" fillId="7" borderId="6" xfId="1" applyFont="1" applyFill="1" applyBorder="1" applyAlignment="1">
      <alignment horizontal="center" vertical="center" wrapText="1"/>
    </xf>
    <xf numFmtId="0" fontId="4" fillId="0" borderId="1" xfId="1" applyFont="1" applyBorder="1" applyAlignment="1" applyProtection="1">
      <alignment horizontal="center" vertical="center" wrapText="1"/>
      <protection locked="0"/>
    </xf>
    <xf numFmtId="0" fontId="4" fillId="6" borderId="1" xfId="1" applyFont="1" applyFill="1" applyBorder="1" applyAlignment="1" applyProtection="1">
      <alignment wrapText="1"/>
      <protection locked="0"/>
    </xf>
    <xf numFmtId="170" fontId="4" fillId="6" borderId="1" xfId="0" applyNumberFormat="1" applyFont="1" applyFill="1" applyBorder="1" applyAlignment="1">
      <alignment horizontal="center" vertical="center" wrapText="1"/>
    </xf>
    <xf numFmtId="0" fontId="10" fillId="7" borderId="4" xfId="1" applyFont="1" applyFill="1" applyBorder="1" applyAlignment="1" applyProtection="1">
      <alignment horizontal="left"/>
      <protection locked="0"/>
    </xf>
    <xf numFmtId="0" fontId="10" fillId="7" borderId="5" xfId="1" applyFont="1" applyFill="1" applyBorder="1" applyAlignment="1" applyProtection="1">
      <alignment horizontal="left"/>
      <protection locked="0"/>
    </xf>
    <xf numFmtId="0" fontId="10" fillId="7" borderId="6" xfId="1" applyFont="1" applyFill="1" applyBorder="1" applyAlignment="1" applyProtection="1">
      <alignment horizontal="left"/>
      <protection locked="0"/>
    </xf>
    <xf numFmtId="169" fontId="4" fillId="20" borderId="2" xfId="0" applyNumberFormat="1" applyFont="1" applyFill="1" applyBorder="1" applyAlignment="1">
      <alignment horizontal="center" vertical="center"/>
    </xf>
    <xf numFmtId="0" fontId="4" fillId="20" borderId="1" xfId="27" applyFont="1" applyFill="1" applyBorder="1" applyAlignment="1">
      <alignment horizontal="justify" vertical="top" wrapText="1"/>
    </xf>
    <xf numFmtId="0" fontId="4" fillId="20" borderId="5" xfId="27" applyFont="1" applyFill="1" applyBorder="1" applyAlignment="1">
      <alignment horizontal="center" vertical="center" textRotation="90" wrapText="1"/>
    </xf>
    <xf numFmtId="169" fontId="4" fillId="20" borderId="1" xfId="0" applyNumberFormat="1" applyFont="1" applyFill="1" applyBorder="1" applyAlignment="1">
      <alignment horizontal="center" vertical="center"/>
    </xf>
    <xf numFmtId="169" fontId="4" fillId="12" borderId="2" xfId="0" applyNumberFormat="1" applyFont="1" applyFill="1" applyBorder="1" applyAlignment="1">
      <alignment horizontal="center" vertical="center"/>
    </xf>
    <xf numFmtId="0" fontId="4" fillId="12" borderId="1" xfId="27" applyFont="1" applyFill="1" applyBorder="1" applyAlignment="1">
      <alignment horizontal="justify" vertical="top" wrapText="1"/>
    </xf>
    <xf numFmtId="0" fontId="4" fillId="12" borderId="1" xfId="27" applyFont="1" applyFill="1" applyBorder="1" applyAlignment="1">
      <alignment horizontal="center" vertical="center" textRotation="90"/>
    </xf>
    <xf numFmtId="169" fontId="4" fillId="12" borderId="1" xfId="0" applyNumberFormat="1" applyFont="1" applyFill="1" applyBorder="1" applyAlignment="1">
      <alignment horizontal="center" vertical="center"/>
    </xf>
    <xf numFmtId="0" fontId="4" fillId="18" borderId="3" xfId="0" applyFont="1" applyFill="1" applyBorder="1" applyAlignment="1">
      <alignment horizontal="center" vertical="center" wrapText="1"/>
    </xf>
    <xf numFmtId="0" fontId="4" fillId="18" borderId="3" xfId="47" applyFont="1" applyFill="1" applyBorder="1" applyAlignment="1">
      <alignment horizontal="center" vertical="center"/>
    </xf>
    <xf numFmtId="0" fontId="1" fillId="20" borderId="1" xfId="0" applyFont="1" applyFill="1" applyBorder="1" applyAlignment="1">
      <alignment horizontal="center" vertical="center" wrapText="1"/>
    </xf>
    <xf numFmtId="0" fontId="1" fillId="12" borderId="7" xfId="0" applyFont="1" applyFill="1" applyBorder="1" applyAlignment="1">
      <alignment horizontal="center" vertical="center" wrapText="1"/>
    </xf>
    <xf numFmtId="0" fontId="1" fillId="12" borderId="3" xfId="0" applyFont="1" applyFill="1" applyBorder="1" applyAlignment="1">
      <alignment horizontal="center" vertical="center" wrapText="1"/>
    </xf>
    <xf numFmtId="8" fontId="4" fillId="20" borderId="1" xfId="25" applyNumberFormat="1" applyFont="1" applyFill="1" applyBorder="1" applyAlignment="1">
      <alignment horizontal="right" vertical="center"/>
    </xf>
    <xf numFmtId="8" fontId="4" fillId="12" borderId="1" xfId="25" applyNumberFormat="1" applyFont="1" applyFill="1" applyBorder="1" applyAlignment="1">
      <alignment horizontal="right" vertical="center"/>
    </xf>
    <xf numFmtId="0" fontId="4" fillId="20" borderId="1" xfId="0" applyFont="1" applyFill="1" applyBorder="1" applyAlignment="1">
      <alignment horizontal="center" vertical="center"/>
    </xf>
    <xf numFmtId="0" fontId="4" fillId="20" borderId="1" xfId="26" applyFont="1" applyFill="1" applyBorder="1" applyAlignment="1">
      <alignment horizontal="center" vertical="center"/>
    </xf>
    <xf numFmtId="0" fontId="4" fillId="12" borderId="7" xfId="0" applyFont="1" applyFill="1" applyBorder="1" applyAlignment="1">
      <alignment horizontal="center" vertical="center"/>
    </xf>
    <xf numFmtId="0" fontId="4" fillId="12" borderId="1" xfId="26" applyFont="1" applyFill="1" applyBorder="1" applyAlignment="1">
      <alignment horizontal="center" vertical="center"/>
    </xf>
    <xf numFmtId="0" fontId="4" fillId="12" borderId="3" xfId="0" applyFont="1" applyFill="1" applyBorder="1" applyAlignment="1">
      <alignment horizontal="center" vertical="center"/>
    </xf>
  </cellXfs>
  <cellStyles count="224">
    <cellStyle name="20% - Accent1" xfId="47" xr:uid="{00000000-0005-0000-0000-000000000000}"/>
    <cellStyle name="40% - Accent4" xfId="25" xr:uid="{00000000-0005-0000-0000-000001000000}"/>
    <cellStyle name="40% - Accent6" xfId="26" xr:uid="{00000000-0005-0000-0000-000002000000}"/>
    <cellStyle name="60% - Accent1" xfId="28" xr:uid="{00000000-0005-0000-0000-000003000000}"/>
    <cellStyle name="Accent3" xfId="27" xr:uid="{00000000-0005-0000-0000-000004000000}"/>
    <cellStyle name="Moeda" xfId="223" builtinId="4"/>
    <cellStyle name="Moeda 2" xfId="5" xr:uid="{00000000-0005-0000-0000-000005000000}"/>
    <cellStyle name="Moeda 2 2" xfId="9" xr:uid="{00000000-0005-0000-0000-000006000000}"/>
    <cellStyle name="Moeda 3" xfId="8" xr:uid="{00000000-0005-0000-0000-000007000000}"/>
    <cellStyle name="Moeda 3 2" xfId="18" xr:uid="{00000000-0005-0000-0000-000008000000}"/>
    <cellStyle name="Moeda 3 2 2" xfId="40" xr:uid="{00000000-0005-0000-0000-000009000000}"/>
    <cellStyle name="Moeda 3 2 2 2" xfId="76" xr:uid="{00000000-0005-0000-0000-000009000000}"/>
    <cellStyle name="Moeda 3 2 2 3" xfId="111" xr:uid="{00000000-0005-0000-0000-000009000000}"/>
    <cellStyle name="Moeda 3 2 2 4" xfId="146" xr:uid="{00000000-0005-0000-0000-000009000000}"/>
    <cellStyle name="Moeda 3 2 2 5" xfId="181" xr:uid="{00000000-0005-0000-0000-000009000000}"/>
    <cellStyle name="Moeda 3 2 2 6" xfId="216" xr:uid="{00000000-0005-0000-0000-000009000000}"/>
    <cellStyle name="Moeda 3 2 3" xfId="58" xr:uid="{00000000-0005-0000-0000-000008000000}"/>
    <cellStyle name="Moeda 3 2 4" xfId="93" xr:uid="{00000000-0005-0000-0000-000008000000}"/>
    <cellStyle name="Moeda 3 2 5" xfId="128" xr:uid="{00000000-0005-0000-0000-000008000000}"/>
    <cellStyle name="Moeda 3 2 6" xfId="163" xr:uid="{00000000-0005-0000-0000-000008000000}"/>
    <cellStyle name="Moeda 3 2 7" xfId="198" xr:uid="{00000000-0005-0000-0000-000008000000}"/>
    <cellStyle name="Moeda 3 3" xfId="31" xr:uid="{00000000-0005-0000-0000-00000A000000}"/>
    <cellStyle name="Moeda 3 3 2" xfId="67" xr:uid="{00000000-0005-0000-0000-00000A000000}"/>
    <cellStyle name="Moeda 3 3 3" xfId="102" xr:uid="{00000000-0005-0000-0000-00000A000000}"/>
    <cellStyle name="Moeda 3 3 4" xfId="137" xr:uid="{00000000-0005-0000-0000-00000A000000}"/>
    <cellStyle name="Moeda 3 3 5" xfId="172" xr:uid="{00000000-0005-0000-0000-00000A000000}"/>
    <cellStyle name="Moeda 3 3 6" xfId="207" xr:uid="{00000000-0005-0000-0000-00000A000000}"/>
    <cellStyle name="Moeda 3 4" xfId="50" xr:uid="{00000000-0005-0000-0000-000007000000}"/>
    <cellStyle name="Moeda 3 5" xfId="85" xr:uid="{00000000-0005-0000-0000-000007000000}"/>
    <cellStyle name="Moeda 3 6" xfId="120" xr:uid="{00000000-0005-0000-0000-000007000000}"/>
    <cellStyle name="Moeda 3 7" xfId="155" xr:uid="{00000000-0005-0000-0000-000007000000}"/>
    <cellStyle name="Moeda 3 8" xfId="190" xr:uid="{00000000-0005-0000-0000-000007000000}"/>
    <cellStyle name="Moeda 4" xfId="13" xr:uid="{00000000-0005-0000-0000-00000B000000}"/>
    <cellStyle name="Moeda 4 2" xfId="22" xr:uid="{00000000-0005-0000-0000-00000C000000}"/>
    <cellStyle name="Moeda 4 2 2" xfId="44" xr:uid="{00000000-0005-0000-0000-00000D000000}"/>
    <cellStyle name="Moeda 4 2 2 2" xfId="80" xr:uid="{00000000-0005-0000-0000-00000D000000}"/>
    <cellStyle name="Moeda 4 2 2 3" xfId="115" xr:uid="{00000000-0005-0000-0000-00000D000000}"/>
    <cellStyle name="Moeda 4 2 2 4" xfId="150" xr:uid="{00000000-0005-0000-0000-00000D000000}"/>
    <cellStyle name="Moeda 4 2 2 5" xfId="185" xr:uid="{00000000-0005-0000-0000-00000D000000}"/>
    <cellStyle name="Moeda 4 2 2 6" xfId="220" xr:uid="{00000000-0005-0000-0000-00000D000000}"/>
    <cellStyle name="Moeda 4 2 3" xfId="62" xr:uid="{00000000-0005-0000-0000-00000C000000}"/>
    <cellStyle name="Moeda 4 2 4" xfId="97" xr:uid="{00000000-0005-0000-0000-00000C000000}"/>
    <cellStyle name="Moeda 4 2 5" xfId="132" xr:uid="{00000000-0005-0000-0000-00000C000000}"/>
    <cellStyle name="Moeda 4 2 6" xfId="167" xr:uid="{00000000-0005-0000-0000-00000C000000}"/>
    <cellStyle name="Moeda 4 2 7" xfId="202" xr:uid="{00000000-0005-0000-0000-00000C000000}"/>
    <cellStyle name="Moeda 4 3" xfId="35" xr:uid="{00000000-0005-0000-0000-00000E000000}"/>
    <cellStyle name="Moeda 4 3 2" xfId="71" xr:uid="{00000000-0005-0000-0000-00000E000000}"/>
    <cellStyle name="Moeda 4 3 3" xfId="106" xr:uid="{00000000-0005-0000-0000-00000E000000}"/>
    <cellStyle name="Moeda 4 3 4" xfId="141" xr:uid="{00000000-0005-0000-0000-00000E000000}"/>
    <cellStyle name="Moeda 4 3 5" xfId="176" xr:uid="{00000000-0005-0000-0000-00000E000000}"/>
    <cellStyle name="Moeda 4 3 6" xfId="211" xr:uid="{00000000-0005-0000-0000-00000E000000}"/>
    <cellStyle name="Moeda 4 4" xfId="53" xr:uid="{00000000-0005-0000-0000-00000B000000}"/>
    <cellStyle name="Moeda 4 5" xfId="88" xr:uid="{00000000-0005-0000-0000-00000B000000}"/>
    <cellStyle name="Moeda 4 6" xfId="123" xr:uid="{00000000-0005-0000-0000-00000B000000}"/>
    <cellStyle name="Moeda 4 7" xfId="158" xr:uid="{00000000-0005-0000-0000-00000B000000}"/>
    <cellStyle name="Moeda 4 8" xfId="193" xr:uid="{00000000-0005-0000-0000-00000B000000}"/>
    <cellStyle name="Moeda 5" xfId="21" xr:uid="{00000000-0005-0000-0000-00000F000000}"/>
    <cellStyle name="Moeda 5 2" xfId="43" xr:uid="{00000000-0005-0000-0000-000010000000}"/>
    <cellStyle name="Moeda 5 2 2" xfId="79" xr:uid="{00000000-0005-0000-0000-000010000000}"/>
    <cellStyle name="Moeda 5 2 3" xfId="114" xr:uid="{00000000-0005-0000-0000-000010000000}"/>
    <cellStyle name="Moeda 5 2 4" xfId="149" xr:uid="{00000000-0005-0000-0000-000010000000}"/>
    <cellStyle name="Moeda 5 2 5" xfId="184" xr:uid="{00000000-0005-0000-0000-000010000000}"/>
    <cellStyle name="Moeda 5 2 6" xfId="219" xr:uid="{00000000-0005-0000-0000-000010000000}"/>
    <cellStyle name="Moeda 5 3" xfId="61" xr:uid="{00000000-0005-0000-0000-00000F000000}"/>
    <cellStyle name="Moeda 5 4" xfId="96" xr:uid="{00000000-0005-0000-0000-00000F000000}"/>
    <cellStyle name="Moeda 5 5" xfId="131" xr:uid="{00000000-0005-0000-0000-00000F000000}"/>
    <cellStyle name="Moeda 5 6" xfId="166" xr:uid="{00000000-0005-0000-0000-00000F000000}"/>
    <cellStyle name="Moeda 5 7" xfId="201" xr:uid="{00000000-0005-0000-0000-00000F000000}"/>
    <cellStyle name="Moeda 6" xfId="34" xr:uid="{00000000-0005-0000-0000-000011000000}"/>
    <cellStyle name="Moeda 6 2" xfId="70" xr:uid="{00000000-0005-0000-0000-000011000000}"/>
    <cellStyle name="Moeda 6 3" xfId="105" xr:uid="{00000000-0005-0000-0000-000011000000}"/>
    <cellStyle name="Moeda 6 4" xfId="140" xr:uid="{00000000-0005-0000-0000-000011000000}"/>
    <cellStyle name="Moeda 6 5" xfId="175" xr:uid="{00000000-0005-0000-0000-000011000000}"/>
    <cellStyle name="Moeda 6 6" xfId="210" xr:uid="{00000000-0005-0000-0000-000011000000}"/>
    <cellStyle name="Normal" xfId="0" builtinId="0"/>
    <cellStyle name="Normal 2" xfId="1" xr:uid="{00000000-0005-0000-0000-000013000000}"/>
    <cellStyle name="Porcentagem 2" xfId="12" xr:uid="{00000000-0005-0000-0000-000014000000}"/>
    <cellStyle name="Separador de milhares 2" xfId="2" xr:uid="{00000000-0005-0000-0000-000015000000}"/>
    <cellStyle name="Separador de milhares 2 2" xfId="7" xr:uid="{00000000-0005-0000-0000-000016000000}"/>
    <cellStyle name="Separador de milhares 2 2 10" xfId="189" xr:uid="{00000000-0005-0000-0000-000016000000}"/>
    <cellStyle name="Separador de milhares 2 2 2" xfId="11" xr:uid="{00000000-0005-0000-0000-000017000000}"/>
    <cellStyle name="Separador de milhares 2 2 2 2" xfId="20" xr:uid="{00000000-0005-0000-0000-000018000000}"/>
    <cellStyle name="Separador de milhares 2 2 2 2 2" xfId="42" xr:uid="{00000000-0005-0000-0000-000019000000}"/>
    <cellStyle name="Separador de milhares 2 2 2 2 2 2" xfId="78" xr:uid="{00000000-0005-0000-0000-000019000000}"/>
    <cellStyle name="Separador de milhares 2 2 2 2 2 3" xfId="113" xr:uid="{00000000-0005-0000-0000-000019000000}"/>
    <cellStyle name="Separador de milhares 2 2 2 2 2 4" xfId="148" xr:uid="{00000000-0005-0000-0000-000019000000}"/>
    <cellStyle name="Separador de milhares 2 2 2 2 2 5" xfId="183" xr:uid="{00000000-0005-0000-0000-000019000000}"/>
    <cellStyle name="Separador de milhares 2 2 2 2 2 6" xfId="218" xr:uid="{00000000-0005-0000-0000-000019000000}"/>
    <cellStyle name="Separador de milhares 2 2 2 2 3" xfId="60" xr:uid="{00000000-0005-0000-0000-000018000000}"/>
    <cellStyle name="Separador de milhares 2 2 2 2 4" xfId="95" xr:uid="{00000000-0005-0000-0000-000018000000}"/>
    <cellStyle name="Separador de milhares 2 2 2 2 5" xfId="130" xr:uid="{00000000-0005-0000-0000-000018000000}"/>
    <cellStyle name="Separador de milhares 2 2 2 2 6" xfId="165" xr:uid="{00000000-0005-0000-0000-000018000000}"/>
    <cellStyle name="Separador de milhares 2 2 2 2 7" xfId="200" xr:uid="{00000000-0005-0000-0000-000018000000}"/>
    <cellStyle name="Separador de milhares 2 2 2 3" xfId="33" xr:uid="{00000000-0005-0000-0000-00001A000000}"/>
    <cellStyle name="Separador de milhares 2 2 2 3 2" xfId="69" xr:uid="{00000000-0005-0000-0000-00001A000000}"/>
    <cellStyle name="Separador de milhares 2 2 2 3 3" xfId="104" xr:uid="{00000000-0005-0000-0000-00001A000000}"/>
    <cellStyle name="Separador de milhares 2 2 2 3 4" xfId="139" xr:uid="{00000000-0005-0000-0000-00001A000000}"/>
    <cellStyle name="Separador de milhares 2 2 2 3 5" xfId="174" xr:uid="{00000000-0005-0000-0000-00001A000000}"/>
    <cellStyle name="Separador de milhares 2 2 2 3 6" xfId="209" xr:uid="{00000000-0005-0000-0000-00001A000000}"/>
    <cellStyle name="Separador de milhares 2 2 2 4" xfId="52" xr:uid="{00000000-0005-0000-0000-000017000000}"/>
    <cellStyle name="Separador de milhares 2 2 2 5" xfId="87" xr:uid="{00000000-0005-0000-0000-000017000000}"/>
    <cellStyle name="Separador de milhares 2 2 2 6" xfId="122" xr:uid="{00000000-0005-0000-0000-000017000000}"/>
    <cellStyle name="Separador de milhares 2 2 2 7" xfId="157" xr:uid="{00000000-0005-0000-0000-000017000000}"/>
    <cellStyle name="Separador de milhares 2 2 2 8" xfId="192" xr:uid="{00000000-0005-0000-0000-000017000000}"/>
    <cellStyle name="Separador de milhares 2 2 3" xfId="15" xr:uid="{00000000-0005-0000-0000-00001B000000}"/>
    <cellStyle name="Separador de milhares 2 2 3 2" xfId="24" xr:uid="{00000000-0005-0000-0000-00001C000000}"/>
    <cellStyle name="Separador de milhares 2 2 3 2 2" xfId="46" xr:uid="{00000000-0005-0000-0000-00001D000000}"/>
    <cellStyle name="Separador de milhares 2 2 3 2 2 2" xfId="82" xr:uid="{00000000-0005-0000-0000-00001D000000}"/>
    <cellStyle name="Separador de milhares 2 2 3 2 2 3" xfId="117" xr:uid="{00000000-0005-0000-0000-00001D000000}"/>
    <cellStyle name="Separador de milhares 2 2 3 2 2 4" xfId="152" xr:uid="{00000000-0005-0000-0000-00001D000000}"/>
    <cellStyle name="Separador de milhares 2 2 3 2 2 5" xfId="187" xr:uid="{00000000-0005-0000-0000-00001D000000}"/>
    <cellStyle name="Separador de milhares 2 2 3 2 2 6" xfId="222" xr:uid="{00000000-0005-0000-0000-00001D000000}"/>
    <cellStyle name="Separador de milhares 2 2 3 2 3" xfId="64" xr:uid="{00000000-0005-0000-0000-00001C000000}"/>
    <cellStyle name="Separador de milhares 2 2 3 2 4" xfId="99" xr:uid="{00000000-0005-0000-0000-00001C000000}"/>
    <cellStyle name="Separador de milhares 2 2 3 2 5" xfId="134" xr:uid="{00000000-0005-0000-0000-00001C000000}"/>
    <cellStyle name="Separador de milhares 2 2 3 2 6" xfId="169" xr:uid="{00000000-0005-0000-0000-00001C000000}"/>
    <cellStyle name="Separador de milhares 2 2 3 2 7" xfId="204" xr:uid="{00000000-0005-0000-0000-00001C000000}"/>
    <cellStyle name="Separador de milhares 2 2 3 3" xfId="37" xr:uid="{00000000-0005-0000-0000-00001E000000}"/>
    <cellStyle name="Separador de milhares 2 2 3 3 2" xfId="73" xr:uid="{00000000-0005-0000-0000-00001E000000}"/>
    <cellStyle name="Separador de milhares 2 2 3 3 3" xfId="108" xr:uid="{00000000-0005-0000-0000-00001E000000}"/>
    <cellStyle name="Separador de milhares 2 2 3 3 4" xfId="143" xr:uid="{00000000-0005-0000-0000-00001E000000}"/>
    <cellStyle name="Separador de milhares 2 2 3 3 5" xfId="178" xr:uid="{00000000-0005-0000-0000-00001E000000}"/>
    <cellStyle name="Separador de milhares 2 2 3 3 6" xfId="213" xr:uid="{00000000-0005-0000-0000-00001E000000}"/>
    <cellStyle name="Separador de milhares 2 2 3 4" xfId="55" xr:uid="{00000000-0005-0000-0000-00001B000000}"/>
    <cellStyle name="Separador de milhares 2 2 3 5" xfId="90" xr:uid="{00000000-0005-0000-0000-00001B000000}"/>
    <cellStyle name="Separador de milhares 2 2 3 6" xfId="125" xr:uid="{00000000-0005-0000-0000-00001B000000}"/>
    <cellStyle name="Separador de milhares 2 2 3 7" xfId="160" xr:uid="{00000000-0005-0000-0000-00001B000000}"/>
    <cellStyle name="Separador de milhares 2 2 3 8" xfId="195" xr:uid="{00000000-0005-0000-0000-00001B000000}"/>
    <cellStyle name="Separador de milhares 2 2 4" xfId="17" xr:uid="{00000000-0005-0000-0000-00001F000000}"/>
    <cellStyle name="Separador de milhares 2 2 4 2" xfId="39" xr:uid="{00000000-0005-0000-0000-000020000000}"/>
    <cellStyle name="Separador de milhares 2 2 4 2 2" xfId="75" xr:uid="{00000000-0005-0000-0000-000020000000}"/>
    <cellStyle name="Separador de milhares 2 2 4 2 3" xfId="110" xr:uid="{00000000-0005-0000-0000-000020000000}"/>
    <cellStyle name="Separador de milhares 2 2 4 2 4" xfId="145" xr:uid="{00000000-0005-0000-0000-000020000000}"/>
    <cellStyle name="Separador de milhares 2 2 4 2 5" xfId="180" xr:uid="{00000000-0005-0000-0000-000020000000}"/>
    <cellStyle name="Separador de milhares 2 2 4 2 6" xfId="215" xr:uid="{00000000-0005-0000-0000-000020000000}"/>
    <cellStyle name="Separador de milhares 2 2 4 3" xfId="57" xr:uid="{00000000-0005-0000-0000-00001F000000}"/>
    <cellStyle name="Separador de milhares 2 2 4 4" xfId="92" xr:uid="{00000000-0005-0000-0000-00001F000000}"/>
    <cellStyle name="Separador de milhares 2 2 4 5" xfId="127" xr:uid="{00000000-0005-0000-0000-00001F000000}"/>
    <cellStyle name="Separador de milhares 2 2 4 6" xfId="162" xr:uid="{00000000-0005-0000-0000-00001F000000}"/>
    <cellStyle name="Separador de milhares 2 2 4 7" xfId="197" xr:uid="{00000000-0005-0000-0000-00001F000000}"/>
    <cellStyle name="Separador de milhares 2 2 5" xfId="30" xr:uid="{00000000-0005-0000-0000-000021000000}"/>
    <cellStyle name="Separador de milhares 2 2 5 2" xfId="66" xr:uid="{00000000-0005-0000-0000-000021000000}"/>
    <cellStyle name="Separador de milhares 2 2 5 3" xfId="101" xr:uid="{00000000-0005-0000-0000-000021000000}"/>
    <cellStyle name="Separador de milhares 2 2 5 4" xfId="136" xr:uid="{00000000-0005-0000-0000-000021000000}"/>
    <cellStyle name="Separador de milhares 2 2 5 5" xfId="171" xr:uid="{00000000-0005-0000-0000-000021000000}"/>
    <cellStyle name="Separador de milhares 2 2 5 6" xfId="206" xr:uid="{00000000-0005-0000-0000-000021000000}"/>
    <cellStyle name="Separador de milhares 2 2 6" xfId="49" xr:uid="{00000000-0005-0000-0000-000016000000}"/>
    <cellStyle name="Separador de milhares 2 2 7" xfId="84" xr:uid="{00000000-0005-0000-0000-000016000000}"/>
    <cellStyle name="Separador de milhares 2 2 8" xfId="119" xr:uid="{00000000-0005-0000-0000-000016000000}"/>
    <cellStyle name="Separador de milhares 2 2 9" xfId="154" xr:uid="{00000000-0005-0000-0000-000016000000}"/>
    <cellStyle name="Separador de milhares 2 3" xfId="6" xr:uid="{00000000-0005-0000-0000-000022000000}"/>
    <cellStyle name="Separador de milhares 2 3 10" xfId="188" xr:uid="{00000000-0005-0000-0000-000022000000}"/>
    <cellStyle name="Separador de milhares 2 3 2" xfId="10" xr:uid="{00000000-0005-0000-0000-000023000000}"/>
    <cellStyle name="Separador de milhares 2 3 2 2" xfId="19" xr:uid="{00000000-0005-0000-0000-000024000000}"/>
    <cellStyle name="Separador de milhares 2 3 2 2 2" xfId="41" xr:uid="{00000000-0005-0000-0000-000025000000}"/>
    <cellStyle name="Separador de milhares 2 3 2 2 2 2" xfId="77" xr:uid="{00000000-0005-0000-0000-000025000000}"/>
    <cellStyle name="Separador de milhares 2 3 2 2 2 3" xfId="112" xr:uid="{00000000-0005-0000-0000-000025000000}"/>
    <cellStyle name="Separador de milhares 2 3 2 2 2 4" xfId="147" xr:uid="{00000000-0005-0000-0000-000025000000}"/>
    <cellStyle name="Separador de milhares 2 3 2 2 2 5" xfId="182" xr:uid="{00000000-0005-0000-0000-000025000000}"/>
    <cellStyle name="Separador de milhares 2 3 2 2 2 6" xfId="217" xr:uid="{00000000-0005-0000-0000-000025000000}"/>
    <cellStyle name="Separador de milhares 2 3 2 2 3" xfId="59" xr:uid="{00000000-0005-0000-0000-000024000000}"/>
    <cellStyle name="Separador de milhares 2 3 2 2 4" xfId="94" xr:uid="{00000000-0005-0000-0000-000024000000}"/>
    <cellStyle name="Separador de milhares 2 3 2 2 5" xfId="129" xr:uid="{00000000-0005-0000-0000-000024000000}"/>
    <cellStyle name="Separador de milhares 2 3 2 2 6" xfId="164" xr:uid="{00000000-0005-0000-0000-000024000000}"/>
    <cellStyle name="Separador de milhares 2 3 2 2 7" xfId="199" xr:uid="{00000000-0005-0000-0000-000024000000}"/>
    <cellStyle name="Separador de milhares 2 3 2 3" xfId="32" xr:uid="{00000000-0005-0000-0000-000026000000}"/>
    <cellStyle name="Separador de milhares 2 3 2 3 2" xfId="68" xr:uid="{00000000-0005-0000-0000-000026000000}"/>
    <cellStyle name="Separador de milhares 2 3 2 3 3" xfId="103" xr:uid="{00000000-0005-0000-0000-000026000000}"/>
    <cellStyle name="Separador de milhares 2 3 2 3 4" xfId="138" xr:uid="{00000000-0005-0000-0000-000026000000}"/>
    <cellStyle name="Separador de milhares 2 3 2 3 5" xfId="173" xr:uid="{00000000-0005-0000-0000-000026000000}"/>
    <cellStyle name="Separador de milhares 2 3 2 3 6" xfId="208" xr:uid="{00000000-0005-0000-0000-000026000000}"/>
    <cellStyle name="Separador de milhares 2 3 2 4" xfId="51" xr:uid="{00000000-0005-0000-0000-000023000000}"/>
    <cellStyle name="Separador de milhares 2 3 2 5" xfId="86" xr:uid="{00000000-0005-0000-0000-000023000000}"/>
    <cellStyle name="Separador de milhares 2 3 2 6" xfId="121" xr:uid="{00000000-0005-0000-0000-000023000000}"/>
    <cellStyle name="Separador de milhares 2 3 2 7" xfId="156" xr:uid="{00000000-0005-0000-0000-000023000000}"/>
    <cellStyle name="Separador de milhares 2 3 2 8" xfId="191" xr:uid="{00000000-0005-0000-0000-000023000000}"/>
    <cellStyle name="Separador de milhares 2 3 3" xfId="14" xr:uid="{00000000-0005-0000-0000-000027000000}"/>
    <cellStyle name="Separador de milhares 2 3 3 2" xfId="23" xr:uid="{00000000-0005-0000-0000-000028000000}"/>
    <cellStyle name="Separador de milhares 2 3 3 2 2" xfId="45" xr:uid="{00000000-0005-0000-0000-000029000000}"/>
    <cellStyle name="Separador de milhares 2 3 3 2 2 2" xfId="81" xr:uid="{00000000-0005-0000-0000-000029000000}"/>
    <cellStyle name="Separador de milhares 2 3 3 2 2 3" xfId="116" xr:uid="{00000000-0005-0000-0000-000029000000}"/>
    <cellStyle name="Separador de milhares 2 3 3 2 2 4" xfId="151" xr:uid="{00000000-0005-0000-0000-000029000000}"/>
    <cellStyle name="Separador de milhares 2 3 3 2 2 5" xfId="186" xr:uid="{00000000-0005-0000-0000-000029000000}"/>
    <cellStyle name="Separador de milhares 2 3 3 2 2 6" xfId="221" xr:uid="{00000000-0005-0000-0000-000029000000}"/>
    <cellStyle name="Separador de milhares 2 3 3 2 3" xfId="63" xr:uid="{00000000-0005-0000-0000-000028000000}"/>
    <cellStyle name="Separador de milhares 2 3 3 2 4" xfId="98" xr:uid="{00000000-0005-0000-0000-000028000000}"/>
    <cellStyle name="Separador de milhares 2 3 3 2 5" xfId="133" xr:uid="{00000000-0005-0000-0000-000028000000}"/>
    <cellStyle name="Separador de milhares 2 3 3 2 6" xfId="168" xr:uid="{00000000-0005-0000-0000-000028000000}"/>
    <cellStyle name="Separador de milhares 2 3 3 2 7" xfId="203" xr:uid="{00000000-0005-0000-0000-000028000000}"/>
    <cellStyle name="Separador de milhares 2 3 3 3" xfId="36" xr:uid="{00000000-0005-0000-0000-00002A000000}"/>
    <cellStyle name="Separador de milhares 2 3 3 3 2" xfId="72" xr:uid="{00000000-0005-0000-0000-00002A000000}"/>
    <cellStyle name="Separador de milhares 2 3 3 3 3" xfId="107" xr:uid="{00000000-0005-0000-0000-00002A000000}"/>
    <cellStyle name="Separador de milhares 2 3 3 3 4" xfId="142" xr:uid="{00000000-0005-0000-0000-00002A000000}"/>
    <cellStyle name="Separador de milhares 2 3 3 3 5" xfId="177" xr:uid="{00000000-0005-0000-0000-00002A000000}"/>
    <cellStyle name="Separador de milhares 2 3 3 3 6" xfId="212" xr:uid="{00000000-0005-0000-0000-00002A000000}"/>
    <cellStyle name="Separador de milhares 2 3 3 4" xfId="54" xr:uid="{00000000-0005-0000-0000-000027000000}"/>
    <cellStyle name="Separador de milhares 2 3 3 5" xfId="89" xr:uid="{00000000-0005-0000-0000-000027000000}"/>
    <cellStyle name="Separador de milhares 2 3 3 6" xfId="124" xr:uid="{00000000-0005-0000-0000-000027000000}"/>
    <cellStyle name="Separador de milhares 2 3 3 7" xfId="159" xr:uid="{00000000-0005-0000-0000-000027000000}"/>
    <cellStyle name="Separador de milhares 2 3 3 8" xfId="194" xr:uid="{00000000-0005-0000-0000-000027000000}"/>
    <cellStyle name="Separador de milhares 2 3 4" xfId="16" xr:uid="{00000000-0005-0000-0000-00002B000000}"/>
    <cellStyle name="Separador de milhares 2 3 4 2" xfId="38" xr:uid="{00000000-0005-0000-0000-00002C000000}"/>
    <cellStyle name="Separador de milhares 2 3 4 2 2" xfId="74" xr:uid="{00000000-0005-0000-0000-00002C000000}"/>
    <cellStyle name="Separador de milhares 2 3 4 2 3" xfId="109" xr:uid="{00000000-0005-0000-0000-00002C000000}"/>
    <cellStyle name="Separador de milhares 2 3 4 2 4" xfId="144" xr:uid="{00000000-0005-0000-0000-00002C000000}"/>
    <cellStyle name="Separador de milhares 2 3 4 2 5" xfId="179" xr:uid="{00000000-0005-0000-0000-00002C000000}"/>
    <cellStyle name="Separador de milhares 2 3 4 2 6" xfId="214" xr:uid="{00000000-0005-0000-0000-00002C000000}"/>
    <cellStyle name="Separador de milhares 2 3 4 3" xfId="56" xr:uid="{00000000-0005-0000-0000-00002B000000}"/>
    <cellStyle name="Separador de milhares 2 3 4 4" xfId="91" xr:uid="{00000000-0005-0000-0000-00002B000000}"/>
    <cellStyle name="Separador de milhares 2 3 4 5" xfId="126" xr:uid="{00000000-0005-0000-0000-00002B000000}"/>
    <cellStyle name="Separador de milhares 2 3 4 6" xfId="161" xr:uid="{00000000-0005-0000-0000-00002B000000}"/>
    <cellStyle name="Separador de milhares 2 3 4 7" xfId="196" xr:uid="{00000000-0005-0000-0000-00002B000000}"/>
    <cellStyle name="Separador de milhares 2 3 5" xfId="29" xr:uid="{00000000-0005-0000-0000-00002D000000}"/>
    <cellStyle name="Separador de milhares 2 3 5 2" xfId="65" xr:uid="{00000000-0005-0000-0000-00002D000000}"/>
    <cellStyle name="Separador de milhares 2 3 5 3" xfId="100" xr:uid="{00000000-0005-0000-0000-00002D000000}"/>
    <cellStyle name="Separador de milhares 2 3 5 4" xfId="135" xr:uid="{00000000-0005-0000-0000-00002D000000}"/>
    <cellStyle name="Separador de milhares 2 3 5 5" xfId="170" xr:uid="{00000000-0005-0000-0000-00002D000000}"/>
    <cellStyle name="Separador de milhares 2 3 5 6" xfId="205" xr:uid="{00000000-0005-0000-0000-00002D000000}"/>
    <cellStyle name="Separador de milhares 2 3 6" xfId="48" xr:uid="{00000000-0005-0000-0000-000022000000}"/>
    <cellStyle name="Separador de milhares 2 3 7" xfId="83" xr:uid="{00000000-0005-0000-0000-000022000000}"/>
    <cellStyle name="Separador de milhares 2 3 8" xfId="118" xr:uid="{00000000-0005-0000-0000-000022000000}"/>
    <cellStyle name="Separador de milhares 2 3 9" xfId="153" xr:uid="{00000000-0005-0000-0000-000022000000}"/>
    <cellStyle name="Separador de milhares 3" xfId="3" xr:uid="{00000000-0005-0000-0000-00002E000000}"/>
    <cellStyle name="Título 5" xfId="4" xr:uid="{00000000-0005-0000-0000-00002F000000}"/>
  </cellStyles>
  <dxfs count="6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</font>
      <fill>
        <patternFill>
          <fgColor indexed="64"/>
          <bgColor rgb="FF92D050"/>
        </patternFill>
      </fill>
    </dxf>
    <dxf>
      <font>
        <b/>
        <i val="0"/>
      </font>
      <fill>
        <patternFill>
          <fgColor indexed="64"/>
          <bgColor rgb="FF92D050"/>
        </patternFill>
      </fill>
    </dxf>
    <dxf>
      <font>
        <b/>
        <i val="0"/>
      </font>
      <fill>
        <patternFill>
          <fgColor indexed="64"/>
          <bgColor rgb="FF92D050"/>
        </patternFill>
      </fill>
    </dxf>
    <dxf>
      <font>
        <b/>
        <i val="0"/>
      </font>
      <fill>
        <patternFill>
          <fgColor indexed="64"/>
          <bgColor rgb="FF92D050"/>
        </patternFill>
      </fill>
    </dxf>
    <dxf>
      <font>
        <b/>
        <i val="0"/>
      </font>
      <fill>
        <patternFill>
          <fgColor indexed="64"/>
          <bgColor rgb="FF92D050"/>
        </patternFill>
      </fill>
    </dxf>
    <dxf>
      <font>
        <b/>
        <i val="0"/>
      </font>
      <fill>
        <patternFill>
          <fgColor indexed="64"/>
          <bgColor rgb="FF92D050"/>
        </patternFill>
      </fill>
    </dxf>
    <dxf>
      <font>
        <b/>
        <i val="0"/>
      </font>
      <fill>
        <patternFill>
          <fgColor indexed="64"/>
          <bgColor rgb="FF92D050"/>
        </patternFill>
      </fill>
    </dxf>
    <dxf>
      <font>
        <b/>
        <i val="0"/>
      </font>
      <fill>
        <patternFill>
          <fgColor indexed="64"/>
          <bgColor rgb="FF92D050"/>
        </patternFill>
      </fill>
    </dxf>
    <dxf>
      <font>
        <b/>
        <i val="0"/>
      </font>
      <fill>
        <patternFill>
          <fgColor indexed="64"/>
          <bgColor rgb="FF92D050"/>
        </patternFill>
      </fill>
    </dxf>
    <dxf>
      <font>
        <b/>
        <i val="0"/>
      </font>
      <fill>
        <patternFill>
          <fgColor indexed="64"/>
          <bgColor rgb="FF92D050"/>
        </patternFill>
      </fill>
    </dxf>
    <dxf>
      <font>
        <b/>
        <i val="0"/>
      </font>
      <fill>
        <patternFill>
          <fgColor indexed="64"/>
          <bgColor rgb="FF92D050"/>
        </patternFill>
      </fill>
    </dxf>
    <dxf>
      <font>
        <b/>
        <i val="0"/>
      </font>
      <fill>
        <patternFill>
          <fgColor indexed="64"/>
          <bgColor rgb="FF92D050"/>
        </patternFill>
      </fill>
    </dxf>
    <dxf>
      <font>
        <b/>
        <i val="0"/>
      </font>
      <fill>
        <patternFill>
          <fgColor indexed="64"/>
          <bgColor rgb="FF92D050"/>
        </patternFill>
      </fill>
    </dxf>
    <dxf>
      <font>
        <b/>
        <i val="0"/>
      </font>
      <fill>
        <patternFill>
          <fgColor indexed="64"/>
          <bgColor rgb="FF92D050"/>
        </patternFill>
      </fill>
    </dxf>
    <dxf>
      <font>
        <b/>
        <i val="0"/>
      </font>
      <fill>
        <patternFill>
          <fgColor indexed="64"/>
          <bgColor rgb="FF92D050"/>
        </patternFill>
      </fill>
    </dxf>
    <dxf>
      <font>
        <b/>
        <i val="0"/>
      </font>
      <fill>
        <patternFill>
          <fgColor indexed="64"/>
          <bgColor rgb="FF92D050"/>
        </patternFill>
      </fill>
    </dxf>
    <dxf>
      <font>
        <b/>
        <i val="0"/>
      </font>
      <fill>
        <patternFill>
          <fgColor indexed="64"/>
          <bgColor rgb="FF92D050"/>
        </patternFill>
      </fill>
    </dxf>
  </dxfs>
  <tableStyles count="1" defaultTableStyle="TableStyleMedium9" defaultPivotStyle="PivotStyleLight16">
    <tableStyle name="Invisible" pivot="0" table="0" count="0" xr9:uid="{F3812699-0B8A-4FB7-82CD-E36E74D90E5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41B39E26-C2C5-46A6-9EC3-AEBEEBB7ACF1}"/>
            </a:ext>
          </a:extLst>
        </xdr:cNvPr>
        <xdr:cNvSpPr>
          <a:spLocks noChangeArrowheads="1"/>
        </xdr:cNvSpPr>
      </xdr:nvSpPr>
      <xdr:spPr bwMode="auto">
        <a:xfrm>
          <a:off x="314001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amila Luca" id="{E590FC0C-3483-4A0B-80DD-02AEF1304338}" userId="650d3afa6dd1c1e5" providerId="Windows Live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8" dT="2020-05-18T20:01:06.30" personId="{E590FC0C-3483-4A0B-80DD-02AEF1304338}" id="{8C196632-D121-43ED-B203-6E8830643BA6}">
    <text>Cedeu 28 laudas ao CAV em 18.05.2020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I8" dT="2020-03-26T19:05:01.00" personId="{E590FC0C-3483-4A0B-80DD-02AEF1304338}" id="{75AAF2DA-2BFC-470E-8444-6735B5FE84EB}">
    <text>Cedeu 50 para o CAV em 24.03.20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I8" dT="2020-05-19T15:11:22.12" personId="{E590FC0C-3483-4A0B-80DD-02AEF1304338}" id="{A4DA8661-CB80-4F5B-970A-C63EB762BAB8}">
    <text>Cedeu ao CAV 65 laudas em 19.05.2020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I8" dT="2020-03-26T19:05:41.80" personId="{E590FC0C-3483-4A0B-80DD-02AEF1304338}" id="{397CDF5D-3575-4101-8FEC-BEFFD6EFB195}">
    <text>Recebeu 50 da FAED em 24.03.20</text>
  </threadedComment>
  <threadedComment ref="I8" dT="2020-05-18T20:00:17.79" personId="{E590FC0C-3483-4A0B-80DD-02AEF1304338}" id="{9BE4DC44-C844-4FF6-8559-5FEDEC3CD441}" parentId="{397CDF5D-3575-4101-8FEC-BEFFD6EFB195}">
    <text>Recebeu 28 do CEART dia 18.05.2020</text>
  </threadedComment>
  <threadedComment ref="I8" dT="2020-05-19T15:10:26.00" personId="{E590FC0C-3483-4A0B-80DD-02AEF1304338}" id="{069BAC6C-8E96-47E0-B165-7931F02D1913}" parentId="{397CDF5D-3575-4101-8FEC-BEFFD6EFB195}">
    <text>Recebeu 65 do CESFI em 19.02.2020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1"/>
  <sheetViews>
    <sheetView zoomScale="60" zoomScaleNormal="60" workbookViewId="0">
      <selection activeCell="B19" sqref="B19"/>
    </sheetView>
  </sheetViews>
  <sheetFormatPr defaultColWidth="9.7265625" defaultRowHeight="14.5" x14ac:dyDescent="0.35"/>
  <cols>
    <col min="1" max="1" width="12" style="1" customWidth="1"/>
    <col min="2" max="2" width="19.26953125" style="1" customWidth="1"/>
    <col min="3" max="3" width="10.26953125" style="1" customWidth="1"/>
    <col min="4" max="4" width="67.1796875" style="16" customWidth="1"/>
    <col min="5" max="6" width="13.1796875" style="1" customWidth="1"/>
    <col min="7" max="7" width="18" style="1" customWidth="1"/>
    <col min="8" max="8" width="15.453125" style="1" customWidth="1"/>
    <col min="9" max="9" width="13.7265625" style="6" customWidth="1"/>
    <col min="10" max="10" width="13.26953125" style="17" customWidth="1"/>
    <col min="11" max="11" width="12.54296875" style="4" customWidth="1"/>
    <col min="12" max="23" width="12.7265625" style="5" customWidth="1"/>
    <col min="24" max="28" width="12.7265625" style="2" customWidth="1"/>
    <col min="29" max="16384" width="9.7265625" style="2"/>
  </cols>
  <sheetData>
    <row r="1" spans="1:28" ht="65.25" customHeight="1" x14ac:dyDescent="0.35">
      <c r="A1" s="82" t="s">
        <v>41</v>
      </c>
      <c r="B1" s="82"/>
      <c r="C1" s="82"/>
      <c r="D1" s="82" t="s">
        <v>23</v>
      </c>
      <c r="E1" s="82"/>
      <c r="F1" s="82"/>
      <c r="G1" s="82"/>
      <c r="H1" s="82"/>
      <c r="I1" s="82" t="s">
        <v>24</v>
      </c>
      <c r="J1" s="82"/>
      <c r="K1" s="82"/>
      <c r="L1" s="83" t="s">
        <v>22</v>
      </c>
      <c r="M1" s="83" t="s">
        <v>22</v>
      </c>
      <c r="N1" s="83" t="s">
        <v>22</v>
      </c>
      <c r="O1" s="83" t="s">
        <v>22</v>
      </c>
      <c r="P1" s="83" t="s">
        <v>22</v>
      </c>
      <c r="Q1" s="83" t="s">
        <v>22</v>
      </c>
      <c r="R1" s="83" t="s">
        <v>22</v>
      </c>
      <c r="S1" s="83" t="s">
        <v>22</v>
      </c>
      <c r="T1" s="83" t="s">
        <v>22</v>
      </c>
      <c r="U1" s="83" t="s">
        <v>22</v>
      </c>
      <c r="V1" s="83" t="s">
        <v>22</v>
      </c>
      <c r="W1" s="83" t="s">
        <v>22</v>
      </c>
      <c r="X1" s="83" t="s">
        <v>22</v>
      </c>
      <c r="Y1" s="83" t="s">
        <v>22</v>
      </c>
      <c r="Z1" s="83" t="s">
        <v>22</v>
      </c>
      <c r="AA1" s="83" t="s">
        <v>22</v>
      </c>
      <c r="AB1" s="83" t="s">
        <v>22</v>
      </c>
    </row>
    <row r="2" spans="1:28" ht="21.75" customHeight="1" x14ac:dyDescent="0.35">
      <c r="A2" s="82" t="s">
        <v>17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</row>
    <row r="3" spans="1:28" s="3" customFormat="1" ht="31" x14ac:dyDescent="0.25">
      <c r="A3" s="38" t="s">
        <v>1</v>
      </c>
      <c r="B3" s="38" t="s">
        <v>18</v>
      </c>
      <c r="C3" s="39" t="s">
        <v>16</v>
      </c>
      <c r="D3" s="40" t="s">
        <v>15</v>
      </c>
      <c r="E3" s="39" t="s">
        <v>6</v>
      </c>
      <c r="F3" s="39" t="s">
        <v>19</v>
      </c>
      <c r="G3" s="39" t="s">
        <v>20</v>
      </c>
      <c r="H3" s="11" t="s">
        <v>3</v>
      </c>
      <c r="I3" s="12" t="s">
        <v>5</v>
      </c>
      <c r="J3" s="13" t="s">
        <v>0</v>
      </c>
      <c r="K3" s="10" t="s">
        <v>4</v>
      </c>
      <c r="L3" s="42" t="s">
        <v>2</v>
      </c>
      <c r="M3" s="42" t="s">
        <v>2</v>
      </c>
      <c r="N3" s="42" t="s">
        <v>2</v>
      </c>
      <c r="O3" s="42" t="s">
        <v>2</v>
      </c>
      <c r="P3" s="42" t="s">
        <v>2</v>
      </c>
      <c r="Q3" s="42" t="s">
        <v>2</v>
      </c>
      <c r="R3" s="42" t="s">
        <v>2</v>
      </c>
      <c r="S3" s="42" t="s">
        <v>2</v>
      </c>
      <c r="T3" s="42" t="s">
        <v>2</v>
      </c>
      <c r="U3" s="42" t="s">
        <v>2</v>
      </c>
      <c r="V3" s="42" t="s">
        <v>2</v>
      </c>
      <c r="W3" s="35" t="s">
        <v>2</v>
      </c>
      <c r="X3" s="35" t="s">
        <v>2</v>
      </c>
      <c r="Y3" s="35" t="s">
        <v>2</v>
      </c>
      <c r="Z3" s="35" t="s">
        <v>2</v>
      </c>
      <c r="AA3" s="35" t="s">
        <v>2</v>
      </c>
      <c r="AB3" s="35" t="s">
        <v>2</v>
      </c>
    </row>
    <row r="4" spans="1:28" ht="117.75" customHeight="1" x14ac:dyDescent="0.35">
      <c r="A4" s="88">
        <v>1</v>
      </c>
      <c r="B4" s="89" t="s">
        <v>25</v>
      </c>
      <c r="C4" s="50">
        <v>13</v>
      </c>
      <c r="D4" s="51" t="s">
        <v>26</v>
      </c>
      <c r="E4" s="52" t="s">
        <v>27</v>
      </c>
      <c r="F4" s="60" t="s">
        <v>39</v>
      </c>
      <c r="G4" s="59" t="s">
        <v>37</v>
      </c>
      <c r="H4" s="61">
        <v>4898</v>
      </c>
      <c r="I4" s="64">
        <v>15</v>
      </c>
      <c r="J4" s="14">
        <f t="shared" ref="J4:J10" si="0">I4-(SUM(L4:AB4))</f>
        <v>15</v>
      </c>
      <c r="K4" s="15" t="str">
        <f>IF(J4&lt;0,"ATENÇÃO","OK")</f>
        <v>OK</v>
      </c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33"/>
      <c r="Y4" s="33"/>
      <c r="Z4" s="33"/>
      <c r="AA4" s="33"/>
      <c r="AB4" s="33"/>
    </row>
    <row r="5" spans="1:28" s="7" customFormat="1" ht="98.25" customHeight="1" x14ac:dyDescent="0.35">
      <c r="A5" s="88"/>
      <c r="B5" s="89"/>
      <c r="C5" s="53">
        <v>14</v>
      </c>
      <c r="D5" s="51" t="s">
        <v>28</v>
      </c>
      <c r="E5" s="52" t="s">
        <v>29</v>
      </c>
      <c r="F5" s="60" t="s">
        <v>39</v>
      </c>
      <c r="G5" s="59" t="s">
        <v>37</v>
      </c>
      <c r="H5" s="61">
        <v>5022</v>
      </c>
      <c r="I5" s="63"/>
      <c r="J5" s="14">
        <f t="shared" si="0"/>
        <v>0</v>
      </c>
      <c r="K5" s="15" t="str">
        <f t="shared" ref="K5:K10" si="1">IF(J5&lt;0,"ATENÇÃO","OK")</f>
        <v>OK</v>
      </c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34"/>
      <c r="Y5" s="34"/>
      <c r="Z5" s="34"/>
      <c r="AA5" s="34"/>
      <c r="AB5" s="34"/>
    </row>
    <row r="6" spans="1:28" s="7" customFormat="1" ht="71.25" customHeight="1" x14ac:dyDescent="0.35">
      <c r="A6" s="88"/>
      <c r="B6" s="89"/>
      <c r="C6" s="53">
        <v>15</v>
      </c>
      <c r="D6" s="51" t="s">
        <v>30</v>
      </c>
      <c r="E6" s="52" t="s">
        <v>29</v>
      </c>
      <c r="F6" s="60" t="s">
        <v>39</v>
      </c>
      <c r="G6" s="59" t="s">
        <v>37</v>
      </c>
      <c r="H6" s="61">
        <v>5970</v>
      </c>
      <c r="I6" s="63">
        <v>5</v>
      </c>
      <c r="J6" s="14">
        <f t="shared" si="0"/>
        <v>5</v>
      </c>
      <c r="K6" s="15" t="str">
        <f t="shared" si="1"/>
        <v>OK</v>
      </c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34"/>
      <c r="Y6" s="34"/>
      <c r="Z6" s="34"/>
      <c r="AA6" s="34"/>
      <c r="AB6" s="34"/>
    </row>
    <row r="7" spans="1:28" s="7" customFormat="1" ht="42" x14ac:dyDescent="0.35">
      <c r="A7" s="84">
        <v>2</v>
      </c>
      <c r="B7" s="86" t="s">
        <v>31</v>
      </c>
      <c r="C7" s="54">
        <v>16</v>
      </c>
      <c r="D7" s="55" t="s">
        <v>32</v>
      </c>
      <c r="E7" s="56" t="s">
        <v>33</v>
      </c>
      <c r="F7" s="48" t="s">
        <v>21</v>
      </c>
      <c r="G7" s="49" t="s">
        <v>38</v>
      </c>
      <c r="H7" s="62">
        <v>623.97</v>
      </c>
      <c r="I7" s="63">
        <v>45</v>
      </c>
      <c r="J7" s="14">
        <f t="shared" si="0"/>
        <v>45</v>
      </c>
      <c r="K7" s="15" t="str">
        <f t="shared" si="1"/>
        <v>OK</v>
      </c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34"/>
      <c r="Y7" s="34"/>
      <c r="Z7" s="34"/>
      <c r="AA7" s="34"/>
      <c r="AB7" s="34"/>
    </row>
    <row r="8" spans="1:28" s="7" customFormat="1" ht="42" x14ac:dyDescent="0.35">
      <c r="A8" s="84"/>
      <c r="B8" s="86"/>
      <c r="C8" s="57">
        <v>17</v>
      </c>
      <c r="D8" s="55" t="s">
        <v>34</v>
      </c>
      <c r="E8" s="56" t="s">
        <v>33</v>
      </c>
      <c r="F8" s="48" t="s">
        <v>21</v>
      </c>
      <c r="G8" s="49" t="s">
        <v>38</v>
      </c>
      <c r="H8" s="62">
        <v>999.95</v>
      </c>
      <c r="I8" s="63">
        <v>5</v>
      </c>
      <c r="J8" s="14">
        <f t="shared" si="0"/>
        <v>5</v>
      </c>
      <c r="K8" s="15" t="str">
        <f t="shared" si="1"/>
        <v>OK</v>
      </c>
      <c r="L8" s="46"/>
      <c r="M8" s="43"/>
      <c r="N8" s="45"/>
      <c r="O8" s="45"/>
      <c r="P8" s="45"/>
      <c r="Q8" s="45"/>
      <c r="R8" s="45"/>
      <c r="S8" s="45"/>
      <c r="T8" s="45"/>
      <c r="U8" s="45"/>
      <c r="V8" s="45"/>
      <c r="W8" s="45"/>
      <c r="X8" s="34"/>
      <c r="Y8" s="34"/>
      <c r="Z8" s="34"/>
      <c r="AA8" s="34"/>
      <c r="AB8" s="34"/>
    </row>
    <row r="9" spans="1:28" s="7" customFormat="1" ht="42" x14ac:dyDescent="0.35">
      <c r="A9" s="84"/>
      <c r="B9" s="86"/>
      <c r="C9" s="57">
        <v>18</v>
      </c>
      <c r="D9" s="55" t="s">
        <v>35</v>
      </c>
      <c r="E9" s="56" t="s">
        <v>33</v>
      </c>
      <c r="F9" s="48" t="s">
        <v>21</v>
      </c>
      <c r="G9" s="49" t="s">
        <v>38</v>
      </c>
      <c r="H9" s="62">
        <v>999.95</v>
      </c>
      <c r="I9" s="63"/>
      <c r="J9" s="14">
        <f t="shared" si="0"/>
        <v>0</v>
      </c>
      <c r="K9" s="15" t="str">
        <f t="shared" si="1"/>
        <v>OK</v>
      </c>
      <c r="L9" s="47"/>
      <c r="M9" s="44"/>
      <c r="N9" s="45"/>
      <c r="O9" s="45"/>
      <c r="P9" s="45"/>
      <c r="Q9" s="45"/>
      <c r="R9" s="45"/>
      <c r="S9" s="45"/>
      <c r="T9" s="45"/>
      <c r="U9" s="45"/>
      <c r="V9" s="45"/>
      <c r="W9" s="45"/>
      <c r="X9" s="34"/>
      <c r="Y9" s="34"/>
      <c r="Z9" s="34"/>
      <c r="AA9" s="34"/>
      <c r="AB9" s="34"/>
    </row>
    <row r="10" spans="1:28" s="7" customFormat="1" ht="56" x14ac:dyDescent="0.35">
      <c r="A10" s="85"/>
      <c r="B10" s="87"/>
      <c r="C10" s="57">
        <v>19</v>
      </c>
      <c r="D10" s="58" t="s">
        <v>36</v>
      </c>
      <c r="E10" s="56" t="s">
        <v>33</v>
      </c>
      <c r="F10" s="48" t="s">
        <v>21</v>
      </c>
      <c r="G10" s="49" t="s">
        <v>38</v>
      </c>
      <c r="H10" s="62">
        <v>1499.93</v>
      </c>
      <c r="I10" s="63">
        <v>10</v>
      </c>
      <c r="J10" s="14">
        <f t="shared" si="0"/>
        <v>10</v>
      </c>
      <c r="K10" s="15" t="str">
        <f t="shared" si="1"/>
        <v>OK</v>
      </c>
      <c r="L10" s="46"/>
      <c r="M10" s="43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34"/>
      <c r="Y10" s="34"/>
      <c r="Z10" s="34"/>
      <c r="AA10" s="34"/>
      <c r="AB10" s="34"/>
    </row>
    <row r="11" spans="1:28" x14ac:dyDescent="0.35">
      <c r="I11" s="6">
        <f>SUM(I4:I10)</f>
        <v>80</v>
      </c>
      <c r="J11" s="6">
        <f>SUM(J4:J10)</f>
        <v>80</v>
      </c>
      <c r="L11" s="41">
        <f>SUMPRODUCT($H$4:$H$10,L4:L10)</f>
        <v>0</v>
      </c>
      <c r="M11" s="41">
        <f t="shared" ref="M11:AB11" si="2">SUMPRODUCT($H$4:$H$10,M4:M10)</f>
        <v>0</v>
      </c>
      <c r="N11" s="41">
        <f t="shared" si="2"/>
        <v>0</v>
      </c>
      <c r="O11" s="41">
        <f t="shared" si="2"/>
        <v>0</v>
      </c>
      <c r="P11" s="41">
        <f t="shared" si="2"/>
        <v>0</v>
      </c>
      <c r="Q11" s="41">
        <f t="shared" si="2"/>
        <v>0</v>
      </c>
      <c r="R11" s="41">
        <f t="shared" si="2"/>
        <v>0</v>
      </c>
      <c r="S11" s="41">
        <f t="shared" si="2"/>
        <v>0</v>
      </c>
      <c r="T11" s="41">
        <f t="shared" si="2"/>
        <v>0</v>
      </c>
      <c r="U11" s="41">
        <f t="shared" si="2"/>
        <v>0</v>
      </c>
      <c r="V11" s="41">
        <f t="shared" si="2"/>
        <v>0</v>
      </c>
      <c r="W11" s="41">
        <f t="shared" si="2"/>
        <v>0</v>
      </c>
      <c r="X11" s="41">
        <f t="shared" si="2"/>
        <v>0</v>
      </c>
      <c r="Y11" s="41">
        <f t="shared" si="2"/>
        <v>0</v>
      </c>
      <c r="Z11" s="41">
        <f t="shared" si="2"/>
        <v>0</v>
      </c>
      <c r="AA11" s="41">
        <f t="shared" si="2"/>
        <v>0</v>
      </c>
      <c r="AB11" s="41">
        <f t="shared" si="2"/>
        <v>0</v>
      </c>
    </row>
  </sheetData>
  <mergeCells count="25">
    <mergeCell ref="A7:A10"/>
    <mergeCell ref="B7:B10"/>
    <mergeCell ref="AB1:AB2"/>
    <mergeCell ref="A2:K2"/>
    <mergeCell ref="V1:V2"/>
    <mergeCell ref="O1:O2"/>
    <mergeCell ref="P1:P2"/>
    <mergeCell ref="A1:C1"/>
    <mergeCell ref="L1:L2"/>
    <mergeCell ref="M1:M2"/>
    <mergeCell ref="N1:N2"/>
    <mergeCell ref="U1:U2"/>
    <mergeCell ref="Z1:Z2"/>
    <mergeCell ref="AA1:AA2"/>
    <mergeCell ref="A4:A6"/>
    <mergeCell ref="B4:B6"/>
    <mergeCell ref="D1:H1"/>
    <mergeCell ref="I1:K1"/>
    <mergeCell ref="Y1:Y2"/>
    <mergeCell ref="R1:R2"/>
    <mergeCell ref="Q1:Q2"/>
    <mergeCell ref="W1:W2"/>
    <mergeCell ref="T1:T2"/>
    <mergeCell ref="X1:X2"/>
    <mergeCell ref="S1:S2"/>
  </mergeCells>
  <conditionalFormatting sqref="H4:H10">
    <cfRule type="expression" dxfId="68" priority="1">
      <formula>#REF!&lt;0.25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F1D24-0B3F-4BE1-BC1C-2D1ECF334C1F}">
  <dimension ref="A1:AA11"/>
  <sheetViews>
    <sheetView zoomScale="60" zoomScaleNormal="60" workbookViewId="0">
      <selection activeCell="J15" sqref="J15"/>
    </sheetView>
  </sheetViews>
  <sheetFormatPr defaultColWidth="9.7265625" defaultRowHeight="14.5" x14ac:dyDescent="0.35"/>
  <cols>
    <col min="1" max="1" width="12" style="1" customWidth="1"/>
    <col min="2" max="2" width="12.453125" style="1" customWidth="1"/>
    <col min="3" max="3" width="10.26953125" style="1" customWidth="1"/>
    <col min="4" max="4" width="36.26953125" style="16" customWidth="1"/>
    <col min="5" max="6" width="13.1796875" style="1" customWidth="1"/>
    <col min="7" max="7" width="9.1796875" style="1" customWidth="1"/>
    <col min="8" max="8" width="15.453125" style="1" customWidth="1"/>
    <col min="9" max="9" width="13.7265625" style="6" customWidth="1"/>
    <col min="10" max="10" width="13.26953125" style="17" customWidth="1"/>
    <col min="11" max="11" width="12.54296875" style="4" customWidth="1"/>
    <col min="12" max="22" width="12.7265625" style="5" customWidth="1"/>
    <col min="23" max="27" width="12.7265625" style="2" customWidth="1"/>
    <col min="28" max="16384" width="9.7265625" style="2"/>
  </cols>
  <sheetData>
    <row r="1" spans="1:27" ht="65.25" customHeight="1" x14ac:dyDescent="0.35">
      <c r="A1" s="82" t="s">
        <v>41</v>
      </c>
      <c r="B1" s="82"/>
      <c r="C1" s="82"/>
      <c r="D1" s="82" t="s">
        <v>23</v>
      </c>
      <c r="E1" s="82"/>
      <c r="F1" s="82"/>
      <c r="G1" s="82"/>
      <c r="H1" s="82"/>
      <c r="I1" s="82" t="s">
        <v>24</v>
      </c>
      <c r="J1" s="82"/>
      <c r="K1" s="82"/>
      <c r="L1" s="83" t="s">
        <v>67</v>
      </c>
      <c r="M1" s="83" t="s">
        <v>68</v>
      </c>
      <c r="N1" s="83" t="s">
        <v>22</v>
      </c>
      <c r="O1" s="83" t="s">
        <v>22</v>
      </c>
      <c r="P1" s="83" t="s">
        <v>22</v>
      </c>
      <c r="Q1" s="83" t="s">
        <v>22</v>
      </c>
      <c r="R1" s="83" t="s">
        <v>22</v>
      </c>
      <c r="S1" s="83" t="s">
        <v>22</v>
      </c>
      <c r="T1" s="83" t="s">
        <v>22</v>
      </c>
      <c r="U1" s="83" t="s">
        <v>22</v>
      </c>
      <c r="V1" s="83" t="s">
        <v>22</v>
      </c>
      <c r="W1" s="83" t="s">
        <v>22</v>
      </c>
      <c r="X1" s="83" t="s">
        <v>22</v>
      </c>
      <c r="Y1" s="83" t="s">
        <v>22</v>
      </c>
      <c r="Z1" s="83" t="s">
        <v>22</v>
      </c>
      <c r="AA1" s="83" t="s">
        <v>22</v>
      </c>
    </row>
    <row r="2" spans="1:27" ht="21.75" customHeight="1" x14ac:dyDescent="0.35">
      <c r="A2" s="82" t="s">
        <v>17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</row>
    <row r="3" spans="1:27" s="3" customFormat="1" ht="47" x14ac:dyDescent="0.25">
      <c r="A3" s="38" t="s">
        <v>1</v>
      </c>
      <c r="B3" s="38" t="s">
        <v>18</v>
      </c>
      <c r="C3" s="39" t="s">
        <v>16</v>
      </c>
      <c r="D3" s="40" t="s">
        <v>15</v>
      </c>
      <c r="E3" s="39" t="s">
        <v>6</v>
      </c>
      <c r="F3" s="39" t="s">
        <v>19</v>
      </c>
      <c r="G3" s="39" t="s">
        <v>20</v>
      </c>
      <c r="H3" s="11" t="s">
        <v>3</v>
      </c>
      <c r="I3" s="12" t="s">
        <v>5</v>
      </c>
      <c r="J3" s="13" t="s">
        <v>0</v>
      </c>
      <c r="K3" s="10" t="s">
        <v>4</v>
      </c>
      <c r="L3" s="65">
        <v>45586</v>
      </c>
      <c r="M3" s="65">
        <v>45586</v>
      </c>
      <c r="N3" s="42" t="s">
        <v>2</v>
      </c>
      <c r="O3" s="42" t="s">
        <v>2</v>
      </c>
      <c r="P3" s="42" t="s">
        <v>2</v>
      </c>
      <c r="Q3" s="42" t="s">
        <v>2</v>
      </c>
      <c r="R3" s="42" t="s">
        <v>2</v>
      </c>
      <c r="S3" s="42" t="s">
        <v>2</v>
      </c>
      <c r="T3" s="42" t="s">
        <v>2</v>
      </c>
      <c r="U3" s="42" t="s">
        <v>2</v>
      </c>
      <c r="V3" s="35" t="s">
        <v>2</v>
      </c>
      <c r="W3" s="35" t="s">
        <v>2</v>
      </c>
      <c r="X3" s="35" t="s">
        <v>2</v>
      </c>
      <c r="Y3" s="35" t="s">
        <v>2</v>
      </c>
      <c r="Z3" s="35" t="s">
        <v>2</v>
      </c>
      <c r="AA3" s="35" t="s">
        <v>2</v>
      </c>
    </row>
    <row r="4" spans="1:27" ht="53.5" customHeight="1" x14ac:dyDescent="0.35">
      <c r="A4" s="88">
        <v>1</v>
      </c>
      <c r="B4" s="89" t="s">
        <v>25</v>
      </c>
      <c r="C4" s="50">
        <v>13</v>
      </c>
      <c r="D4" s="51" t="s">
        <v>26</v>
      </c>
      <c r="E4" s="52" t="s">
        <v>27</v>
      </c>
      <c r="F4" s="60" t="s">
        <v>39</v>
      </c>
      <c r="G4" s="59" t="s">
        <v>37</v>
      </c>
      <c r="H4" s="61">
        <v>4898</v>
      </c>
      <c r="I4" s="8"/>
      <c r="J4" s="14">
        <f>I4-(SUM(L4:AA4))</f>
        <v>0</v>
      </c>
      <c r="K4" s="15" t="str">
        <f>IF(J4&lt;0,"ATENÇÃO","OK")</f>
        <v>OK</v>
      </c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33"/>
      <c r="X4" s="33"/>
      <c r="Y4" s="33"/>
      <c r="Z4" s="33"/>
      <c r="AA4" s="33"/>
    </row>
    <row r="5" spans="1:27" s="7" customFormat="1" ht="53" customHeight="1" x14ac:dyDescent="0.35">
      <c r="A5" s="88"/>
      <c r="B5" s="89"/>
      <c r="C5" s="53">
        <v>14</v>
      </c>
      <c r="D5" s="51" t="s">
        <v>28</v>
      </c>
      <c r="E5" s="52" t="s">
        <v>29</v>
      </c>
      <c r="F5" s="60" t="s">
        <v>39</v>
      </c>
      <c r="G5" s="59" t="s">
        <v>37</v>
      </c>
      <c r="H5" s="61">
        <v>5022</v>
      </c>
      <c r="I5" s="104">
        <v>0</v>
      </c>
      <c r="J5" s="14">
        <f>I5-(SUM(L5:AA5))+1</f>
        <v>0</v>
      </c>
      <c r="K5" s="15" t="str">
        <f t="shared" ref="K5:K10" si="0">IF(J5&lt;0,"ATENÇÃO","OK")</f>
        <v>OK</v>
      </c>
      <c r="L5" s="81">
        <v>1</v>
      </c>
      <c r="M5" s="45"/>
      <c r="N5" s="45"/>
      <c r="O5" s="45"/>
      <c r="P5" s="45"/>
      <c r="Q5" s="45"/>
      <c r="R5" s="45"/>
      <c r="S5" s="45"/>
      <c r="T5" s="45"/>
      <c r="U5" s="45"/>
      <c r="V5" s="45"/>
      <c r="W5" s="34"/>
      <c r="X5" s="34"/>
      <c r="Y5" s="34"/>
      <c r="Z5" s="34"/>
      <c r="AA5" s="34"/>
    </row>
    <row r="6" spans="1:27" s="7" customFormat="1" ht="57.75" customHeight="1" x14ac:dyDescent="0.35">
      <c r="A6" s="88"/>
      <c r="B6" s="89"/>
      <c r="C6" s="53">
        <v>15</v>
      </c>
      <c r="D6" s="51" t="s">
        <v>30</v>
      </c>
      <c r="E6" s="52" t="s">
        <v>29</v>
      </c>
      <c r="F6" s="60" t="s">
        <v>39</v>
      </c>
      <c r="G6" s="59" t="s">
        <v>37</v>
      </c>
      <c r="H6" s="61">
        <v>5970</v>
      </c>
      <c r="I6" s="8"/>
      <c r="J6" s="14">
        <f>I6-(SUM(L6:AA6))</f>
        <v>0</v>
      </c>
      <c r="K6" s="15" t="str">
        <f t="shared" si="0"/>
        <v>OK</v>
      </c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34"/>
      <c r="X6" s="34"/>
      <c r="Y6" s="34"/>
      <c r="Z6" s="34"/>
      <c r="AA6" s="34"/>
    </row>
    <row r="7" spans="1:27" s="7" customFormat="1" ht="58.5" customHeight="1" x14ac:dyDescent="0.35">
      <c r="A7" s="84">
        <v>2</v>
      </c>
      <c r="B7" s="86" t="s">
        <v>31</v>
      </c>
      <c r="C7" s="54">
        <v>16</v>
      </c>
      <c r="D7" s="55" t="s">
        <v>32</v>
      </c>
      <c r="E7" s="56" t="s">
        <v>33</v>
      </c>
      <c r="F7" s="48" t="s">
        <v>21</v>
      </c>
      <c r="G7" s="49" t="s">
        <v>38</v>
      </c>
      <c r="H7" s="62">
        <v>623.97</v>
      </c>
      <c r="I7" s="104">
        <v>0</v>
      </c>
      <c r="J7" s="14">
        <f>I7-(SUM(L7:AA7))+1</f>
        <v>0</v>
      </c>
      <c r="K7" s="15" t="str">
        <f t="shared" si="0"/>
        <v>OK</v>
      </c>
      <c r="L7" s="45"/>
      <c r="M7" s="81">
        <v>1</v>
      </c>
      <c r="N7" s="45"/>
      <c r="O7" s="45"/>
      <c r="P7" s="45"/>
      <c r="Q7" s="45"/>
      <c r="R7" s="45"/>
      <c r="S7" s="45"/>
      <c r="T7" s="45"/>
      <c r="U7" s="45"/>
      <c r="V7" s="45"/>
      <c r="W7" s="34"/>
      <c r="X7" s="34"/>
      <c r="Y7" s="34"/>
      <c r="Z7" s="34"/>
      <c r="AA7" s="34"/>
    </row>
    <row r="8" spans="1:27" s="7" customFormat="1" ht="51" customHeight="1" x14ac:dyDescent="0.35">
      <c r="A8" s="84"/>
      <c r="B8" s="86"/>
      <c r="C8" s="57">
        <v>17</v>
      </c>
      <c r="D8" s="55" t="s">
        <v>34</v>
      </c>
      <c r="E8" s="56" t="s">
        <v>33</v>
      </c>
      <c r="F8" s="48" t="s">
        <v>21</v>
      </c>
      <c r="G8" s="49" t="s">
        <v>38</v>
      </c>
      <c r="H8" s="62">
        <v>999.95</v>
      </c>
      <c r="I8" s="8"/>
      <c r="J8" s="14">
        <f>I8-(SUM(L8:AA8))</f>
        <v>0</v>
      </c>
      <c r="K8" s="15" t="str">
        <f t="shared" si="0"/>
        <v>OK</v>
      </c>
      <c r="L8" s="46"/>
      <c r="M8" s="102"/>
      <c r="N8" s="45"/>
      <c r="O8" s="45"/>
      <c r="P8" s="45"/>
      <c r="Q8" s="45"/>
      <c r="R8" s="45"/>
      <c r="S8" s="45"/>
      <c r="T8" s="45"/>
      <c r="U8" s="45"/>
      <c r="V8" s="45"/>
      <c r="W8" s="34"/>
      <c r="X8" s="34"/>
      <c r="Y8" s="34"/>
      <c r="Z8" s="34"/>
      <c r="AA8" s="34"/>
    </row>
    <row r="9" spans="1:27" s="7" customFormat="1" ht="42.5" customHeight="1" x14ac:dyDescent="0.35">
      <c r="A9" s="84"/>
      <c r="B9" s="86"/>
      <c r="C9" s="57">
        <v>18</v>
      </c>
      <c r="D9" s="55" t="s">
        <v>35</v>
      </c>
      <c r="E9" s="56" t="s">
        <v>33</v>
      </c>
      <c r="F9" s="48" t="s">
        <v>21</v>
      </c>
      <c r="G9" s="49" t="s">
        <v>38</v>
      </c>
      <c r="H9" s="62">
        <v>999.95</v>
      </c>
      <c r="I9" s="8"/>
      <c r="J9" s="14">
        <f>I9-(SUM(L9:AA9))</f>
        <v>0</v>
      </c>
      <c r="K9" s="15" t="str">
        <f t="shared" si="0"/>
        <v>OK</v>
      </c>
      <c r="L9" s="47"/>
      <c r="M9" s="45"/>
      <c r="N9" s="45"/>
      <c r="O9" s="45"/>
      <c r="P9" s="45"/>
      <c r="Q9" s="45"/>
      <c r="R9" s="45"/>
      <c r="S9" s="45"/>
      <c r="T9" s="45"/>
      <c r="U9" s="45"/>
      <c r="V9" s="45"/>
      <c r="W9" s="34"/>
      <c r="X9" s="34"/>
      <c r="Y9" s="34"/>
      <c r="Z9" s="34"/>
      <c r="AA9" s="34"/>
    </row>
    <row r="10" spans="1:27" s="7" customFormat="1" ht="68" customHeight="1" x14ac:dyDescent="0.35">
      <c r="A10" s="85"/>
      <c r="B10" s="87"/>
      <c r="C10" s="57">
        <v>19</v>
      </c>
      <c r="D10" s="58" t="s">
        <v>36</v>
      </c>
      <c r="E10" s="56" t="s">
        <v>33</v>
      </c>
      <c r="F10" s="48" t="s">
        <v>21</v>
      </c>
      <c r="G10" s="49" t="s">
        <v>38</v>
      </c>
      <c r="H10" s="62">
        <v>1499.93</v>
      </c>
      <c r="I10" s="8"/>
      <c r="J10" s="14">
        <f>I10-(SUM(L10:AA10))</f>
        <v>0</v>
      </c>
      <c r="K10" s="15" t="str">
        <f t="shared" si="0"/>
        <v>OK</v>
      </c>
      <c r="L10" s="46"/>
      <c r="M10" s="102"/>
      <c r="N10" s="45"/>
      <c r="O10" s="45"/>
      <c r="P10" s="45"/>
      <c r="Q10" s="45"/>
      <c r="R10" s="45"/>
      <c r="S10" s="45"/>
      <c r="T10" s="45"/>
      <c r="U10" s="45"/>
      <c r="V10" s="45"/>
      <c r="W10" s="34"/>
      <c r="X10" s="34"/>
      <c r="Y10" s="34"/>
      <c r="Z10" s="34"/>
      <c r="AA10" s="34"/>
    </row>
    <row r="11" spans="1:27" x14ac:dyDescent="0.35">
      <c r="I11" s="6">
        <f>SUM(I4:I10)</f>
        <v>0</v>
      </c>
      <c r="J11" s="6">
        <f>SUM(J4:J10)</f>
        <v>0</v>
      </c>
      <c r="L11" s="41">
        <f>SUMPRODUCT($H$4:$H$10,L4:L10)</f>
        <v>5022</v>
      </c>
      <c r="M11" s="41">
        <f>SUMPRODUCT($H$4:$H$10,M4:M10)</f>
        <v>623.97</v>
      </c>
      <c r="N11" s="41">
        <f t="shared" ref="M11:AA11" si="1">SUMPRODUCT($H$4:$H$10,N4:N10)</f>
        <v>0</v>
      </c>
      <c r="O11" s="41">
        <f t="shared" si="1"/>
        <v>0</v>
      </c>
      <c r="P11" s="41">
        <f t="shared" si="1"/>
        <v>0</v>
      </c>
      <c r="Q11" s="41">
        <f t="shared" si="1"/>
        <v>0</v>
      </c>
      <c r="R11" s="41">
        <f t="shared" si="1"/>
        <v>0</v>
      </c>
      <c r="S11" s="41">
        <f t="shared" si="1"/>
        <v>0</v>
      </c>
      <c r="T11" s="41">
        <f t="shared" si="1"/>
        <v>0</v>
      </c>
      <c r="U11" s="41">
        <f t="shared" si="1"/>
        <v>0</v>
      </c>
      <c r="V11" s="41">
        <f t="shared" si="1"/>
        <v>0</v>
      </c>
      <c r="W11" s="41">
        <f t="shared" si="1"/>
        <v>0</v>
      </c>
      <c r="X11" s="41">
        <f t="shared" si="1"/>
        <v>0</v>
      </c>
      <c r="Y11" s="41">
        <f t="shared" si="1"/>
        <v>0</v>
      </c>
      <c r="Z11" s="41">
        <f t="shared" si="1"/>
        <v>0</v>
      </c>
      <c r="AA11" s="41">
        <f t="shared" si="1"/>
        <v>0</v>
      </c>
    </row>
  </sheetData>
  <mergeCells count="24">
    <mergeCell ref="AA1:AA2"/>
    <mergeCell ref="A2:K2"/>
    <mergeCell ref="A4:A6"/>
    <mergeCell ref="B4:B6"/>
    <mergeCell ref="A7:A10"/>
    <mergeCell ref="B7:B10"/>
    <mergeCell ref="U1:U2"/>
    <mergeCell ref="V1:V2"/>
    <mergeCell ref="W1:W2"/>
    <mergeCell ref="X1:X2"/>
    <mergeCell ref="Y1:Y2"/>
    <mergeCell ref="Z1:Z2"/>
    <mergeCell ref="O1:O2"/>
    <mergeCell ref="P1:P2"/>
    <mergeCell ref="Q1:Q2"/>
    <mergeCell ref="R1:R2"/>
    <mergeCell ref="S1:S2"/>
    <mergeCell ref="T1:T2"/>
    <mergeCell ref="A1:C1"/>
    <mergeCell ref="D1:H1"/>
    <mergeCell ref="I1:K1"/>
    <mergeCell ref="L1:L2"/>
    <mergeCell ref="M1:M2"/>
    <mergeCell ref="N1:N2"/>
  </mergeCells>
  <conditionalFormatting sqref="H4:H10">
    <cfRule type="expression" dxfId="59" priority="1">
      <formula>#REF!&lt;0.25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11"/>
  <sheetViews>
    <sheetView zoomScale="80" zoomScaleNormal="80" workbookViewId="0">
      <selection activeCell="I13" sqref="I13"/>
    </sheetView>
  </sheetViews>
  <sheetFormatPr defaultColWidth="9.7265625" defaultRowHeight="14.5" x14ac:dyDescent="0.35"/>
  <cols>
    <col min="1" max="1" width="6.7265625" style="1" customWidth="1"/>
    <col min="2" max="2" width="15.81640625" style="1" customWidth="1"/>
    <col min="3" max="3" width="10.26953125" style="1" customWidth="1"/>
    <col min="4" max="4" width="34.08984375" style="16" customWidth="1"/>
    <col min="5" max="6" width="13.1796875" style="1" customWidth="1"/>
    <col min="7" max="7" width="10.1796875" style="1" customWidth="1"/>
    <col min="8" max="8" width="12.453125" style="1" customWidth="1"/>
    <col min="9" max="9" width="13.7265625" style="6" customWidth="1"/>
    <col min="10" max="10" width="13.26953125" style="17" customWidth="1"/>
    <col min="11" max="11" width="12.54296875" style="4" customWidth="1"/>
    <col min="12" max="12" width="15" style="5" customWidth="1"/>
    <col min="13" max="23" width="12.7265625" style="5" customWidth="1"/>
    <col min="24" max="28" width="12.7265625" style="2" customWidth="1"/>
    <col min="29" max="16384" width="9.7265625" style="2"/>
  </cols>
  <sheetData>
    <row r="1" spans="1:28" ht="65.25" customHeight="1" x14ac:dyDescent="0.35">
      <c r="A1" s="82" t="s">
        <v>41</v>
      </c>
      <c r="B1" s="82"/>
      <c r="C1" s="82"/>
      <c r="D1" s="82" t="s">
        <v>23</v>
      </c>
      <c r="E1" s="82"/>
      <c r="F1" s="82"/>
      <c r="G1" s="82"/>
      <c r="H1" s="82"/>
      <c r="I1" s="82" t="s">
        <v>24</v>
      </c>
      <c r="J1" s="82"/>
      <c r="K1" s="82"/>
      <c r="L1" s="83" t="s">
        <v>63</v>
      </c>
      <c r="M1" s="83" t="s">
        <v>22</v>
      </c>
      <c r="N1" s="83" t="s">
        <v>22</v>
      </c>
      <c r="O1" s="83" t="s">
        <v>22</v>
      </c>
      <c r="P1" s="83" t="s">
        <v>22</v>
      </c>
      <c r="Q1" s="83" t="s">
        <v>22</v>
      </c>
      <c r="R1" s="83" t="s">
        <v>22</v>
      </c>
      <c r="S1" s="83" t="s">
        <v>22</v>
      </c>
      <c r="T1" s="83" t="s">
        <v>22</v>
      </c>
      <c r="U1" s="83" t="s">
        <v>22</v>
      </c>
      <c r="V1" s="83" t="s">
        <v>22</v>
      </c>
      <c r="W1" s="83" t="s">
        <v>22</v>
      </c>
      <c r="X1" s="83" t="s">
        <v>22</v>
      </c>
      <c r="Y1" s="83" t="s">
        <v>22</v>
      </c>
      <c r="Z1" s="83" t="s">
        <v>22</v>
      </c>
      <c r="AA1" s="83" t="s">
        <v>22</v>
      </c>
      <c r="AB1" s="83" t="s">
        <v>22</v>
      </c>
    </row>
    <row r="2" spans="1:28" ht="21.75" customHeight="1" x14ac:dyDescent="0.35">
      <c r="A2" s="82" t="s">
        <v>17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</row>
    <row r="3" spans="1:28" s="3" customFormat="1" ht="47" x14ac:dyDescent="0.25">
      <c r="A3" s="38" t="s">
        <v>1</v>
      </c>
      <c r="B3" s="38" t="s">
        <v>18</v>
      </c>
      <c r="C3" s="39" t="s">
        <v>16</v>
      </c>
      <c r="D3" s="40" t="s">
        <v>15</v>
      </c>
      <c r="E3" s="39" t="s">
        <v>6</v>
      </c>
      <c r="F3" s="39" t="s">
        <v>19</v>
      </c>
      <c r="G3" s="39" t="s">
        <v>20</v>
      </c>
      <c r="H3" s="11" t="s">
        <v>3</v>
      </c>
      <c r="I3" s="12" t="s">
        <v>5</v>
      </c>
      <c r="J3" s="13" t="s">
        <v>0</v>
      </c>
      <c r="K3" s="10" t="s">
        <v>4</v>
      </c>
      <c r="L3" s="65">
        <v>45602</v>
      </c>
      <c r="M3" s="42" t="s">
        <v>2</v>
      </c>
      <c r="N3" s="42" t="s">
        <v>2</v>
      </c>
      <c r="O3" s="42" t="s">
        <v>2</v>
      </c>
      <c r="P3" s="42" t="s">
        <v>2</v>
      </c>
      <c r="Q3" s="42" t="s">
        <v>2</v>
      </c>
      <c r="R3" s="42" t="s">
        <v>2</v>
      </c>
      <c r="S3" s="42" t="s">
        <v>2</v>
      </c>
      <c r="T3" s="42" t="s">
        <v>2</v>
      </c>
      <c r="U3" s="42" t="s">
        <v>2</v>
      </c>
      <c r="V3" s="42" t="s">
        <v>2</v>
      </c>
      <c r="W3" s="42" t="s">
        <v>2</v>
      </c>
      <c r="X3" s="42" t="s">
        <v>2</v>
      </c>
      <c r="Y3" s="42" t="s">
        <v>2</v>
      </c>
      <c r="Z3" s="42" t="s">
        <v>2</v>
      </c>
      <c r="AA3" s="42" t="s">
        <v>2</v>
      </c>
      <c r="AB3" s="42" t="s">
        <v>2</v>
      </c>
    </row>
    <row r="4" spans="1:28" ht="36" customHeight="1" x14ac:dyDescent="0.35">
      <c r="A4" s="88">
        <v>1</v>
      </c>
      <c r="B4" s="89" t="s">
        <v>25</v>
      </c>
      <c r="C4" s="50">
        <v>13</v>
      </c>
      <c r="D4" s="51" t="s">
        <v>26</v>
      </c>
      <c r="E4" s="52" t="s">
        <v>27</v>
      </c>
      <c r="F4" s="60" t="s">
        <v>39</v>
      </c>
      <c r="G4" s="59" t="s">
        <v>37</v>
      </c>
      <c r="H4" s="61">
        <v>4898</v>
      </c>
      <c r="I4" s="8"/>
      <c r="J4" s="14">
        <f t="shared" ref="J4:J10" si="0">I4-(SUM(L4:AB4))</f>
        <v>0</v>
      </c>
      <c r="K4" s="15" t="str">
        <f>IF(J4&lt;0,"ATENÇÃO","OK")</f>
        <v>OK</v>
      </c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33"/>
      <c r="Y4" s="33"/>
      <c r="Z4" s="33"/>
      <c r="AA4" s="33"/>
      <c r="AB4" s="33"/>
    </row>
    <row r="5" spans="1:28" s="7" customFormat="1" ht="52.5" customHeight="1" x14ac:dyDescent="0.35">
      <c r="A5" s="88"/>
      <c r="B5" s="89"/>
      <c r="C5" s="53">
        <v>14</v>
      </c>
      <c r="D5" s="51" t="s">
        <v>28</v>
      </c>
      <c r="E5" s="52" t="s">
        <v>29</v>
      </c>
      <c r="F5" s="60" t="s">
        <v>39</v>
      </c>
      <c r="G5" s="59" t="s">
        <v>37</v>
      </c>
      <c r="H5" s="61">
        <v>5022</v>
      </c>
      <c r="I5" s="8"/>
      <c r="J5" s="14">
        <f t="shared" si="0"/>
        <v>0</v>
      </c>
      <c r="K5" s="15" t="str">
        <f t="shared" ref="K5:K10" si="1">IF(J5&lt;0,"ATENÇÃO","OK")</f>
        <v>OK</v>
      </c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34"/>
      <c r="Y5" s="34"/>
      <c r="Z5" s="34"/>
      <c r="AA5" s="34"/>
      <c r="AB5" s="34"/>
    </row>
    <row r="6" spans="1:28" s="7" customFormat="1" ht="43.5" customHeight="1" x14ac:dyDescent="0.35">
      <c r="A6" s="88"/>
      <c r="B6" s="89"/>
      <c r="C6" s="53">
        <v>15</v>
      </c>
      <c r="D6" s="51" t="s">
        <v>30</v>
      </c>
      <c r="E6" s="52" t="s">
        <v>29</v>
      </c>
      <c r="F6" s="60" t="s">
        <v>39</v>
      </c>
      <c r="G6" s="59" t="s">
        <v>37</v>
      </c>
      <c r="H6" s="61">
        <v>5970</v>
      </c>
      <c r="I6" s="8"/>
      <c r="J6" s="14">
        <f t="shared" si="0"/>
        <v>0</v>
      </c>
      <c r="K6" s="15" t="str">
        <f t="shared" si="1"/>
        <v>OK</v>
      </c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34"/>
      <c r="Y6" s="34"/>
      <c r="Z6" s="34"/>
      <c r="AA6" s="34"/>
      <c r="AB6" s="34"/>
    </row>
    <row r="7" spans="1:28" s="7" customFormat="1" ht="41.15" customHeight="1" x14ac:dyDescent="0.35">
      <c r="A7" s="84">
        <v>2</v>
      </c>
      <c r="B7" s="86" t="s">
        <v>31</v>
      </c>
      <c r="C7" s="54">
        <v>16</v>
      </c>
      <c r="D7" s="55" t="s">
        <v>32</v>
      </c>
      <c r="E7" s="56" t="s">
        <v>33</v>
      </c>
      <c r="F7" s="48" t="s">
        <v>21</v>
      </c>
      <c r="G7" s="49" t="s">
        <v>38</v>
      </c>
      <c r="H7" s="62">
        <v>623.97</v>
      </c>
      <c r="I7" s="8">
        <v>8</v>
      </c>
      <c r="J7" s="14">
        <f t="shared" si="0"/>
        <v>8</v>
      </c>
      <c r="K7" s="15" t="str">
        <f t="shared" si="1"/>
        <v>OK</v>
      </c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34"/>
      <c r="Y7" s="34"/>
      <c r="Z7" s="34"/>
      <c r="AA7" s="34"/>
      <c r="AB7" s="34"/>
    </row>
    <row r="8" spans="1:28" s="7" customFormat="1" ht="33.65" customHeight="1" x14ac:dyDescent="0.35">
      <c r="A8" s="84"/>
      <c r="B8" s="86"/>
      <c r="C8" s="57">
        <v>17</v>
      </c>
      <c r="D8" s="55" t="s">
        <v>34</v>
      </c>
      <c r="E8" s="56" t="s">
        <v>33</v>
      </c>
      <c r="F8" s="48" t="s">
        <v>21</v>
      </c>
      <c r="G8" s="49" t="s">
        <v>38</v>
      </c>
      <c r="H8" s="62">
        <v>999.95</v>
      </c>
      <c r="I8" s="8">
        <v>8</v>
      </c>
      <c r="J8" s="14">
        <f t="shared" si="0"/>
        <v>8</v>
      </c>
      <c r="K8" s="15" t="str">
        <f t="shared" si="1"/>
        <v>OK</v>
      </c>
      <c r="L8" s="46"/>
      <c r="M8" s="43"/>
      <c r="N8" s="45"/>
      <c r="O8" s="45"/>
      <c r="P8" s="45"/>
      <c r="Q8" s="45"/>
      <c r="R8" s="45"/>
      <c r="S8" s="45"/>
      <c r="T8" s="45"/>
      <c r="U8" s="45"/>
      <c r="V8" s="45"/>
      <c r="W8" s="45"/>
      <c r="X8" s="34"/>
      <c r="Y8" s="34"/>
      <c r="Z8" s="34"/>
      <c r="AA8" s="34"/>
      <c r="AB8" s="34"/>
    </row>
    <row r="9" spans="1:28" s="7" customFormat="1" ht="34" customHeight="1" x14ac:dyDescent="0.35">
      <c r="A9" s="84"/>
      <c r="B9" s="86"/>
      <c r="C9" s="57">
        <v>18</v>
      </c>
      <c r="D9" s="55" t="s">
        <v>35</v>
      </c>
      <c r="E9" s="56" t="s">
        <v>33</v>
      </c>
      <c r="F9" s="48" t="s">
        <v>21</v>
      </c>
      <c r="G9" s="49" t="s">
        <v>38</v>
      </c>
      <c r="H9" s="62">
        <v>999.95</v>
      </c>
      <c r="I9" s="8">
        <v>8</v>
      </c>
      <c r="J9" s="14">
        <f t="shared" si="0"/>
        <v>8</v>
      </c>
      <c r="K9" s="15" t="str">
        <f t="shared" si="1"/>
        <v>OK</v>
      </c>
      <c r="L9" s="47"/>
      <c r="M9" s="44"/>
      <c r="N9" s="45"/>
      <c r="O9" s="45"/>
      <c r="P9" s="45"/>
      <c r="Q9" s="45"/>
      <c r="R9" s="45"/>
      <c r="S9" s="45"/>
      <c r="T9" s="45"/>
      <c r="U9" s="45"/>
      <c r="V9" s="45"/>
      <c r="W9" s="45"/>
      <c r="X9" s="34"/>
      <c r="Y9" s="34"/>
      <c r="Z9" s="34"/>
      <c r="AA9" s="34"/>
      <c r="AB9" s="34"/>
    </row>
    <row r="10" spans="1:28" s="7" customFormat="1" ht="34" customHeight="1" x14ac:dyDescent="0.35">
      <c r="A10" s="85"/>
      <c r="B10" s="87"/>
      <c r="C10" s="57">
        <v>19</v>
      </c>
      <c r="D10" s="58" t="s">
        <v>36</v>
      </c>
      <c r="E10" s="56" t="s">
        <v>33</v>
      </c>
      <c r="F10" s="48" t="s">
        <v>21</v>
      </c>
      <c r="G10" s="49" t="s">
        <v>38</v>
      </c>
      <c r="H10" s="62">
        <v>1499.93</v>
      </c>
      <c r="I10" s="8">
        <f>30-17</f>
        <v>13</v>
      </c>
      <c r="J10" s="14">
        <f t="shared" si="0"/>
        <v>0</v>
      </c>
      <c r="K10" s="15" t="str">
        <f t="shared" si="1"/>
        <v>OK</v>
      </c>
      <c r="L10" s="81">
        <v>13</v>
      </c>
      <c r="M10" s="43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34"/>
      <c r="Y10" s="34"/>
      <c r="Z10" s="34"/>
      <c r="AA10" s="34"/>
      <c r="AB10" s="34"/>
    </row>
    <row r="11" spans="1:28" x14ac:dyDescent="0.35">
      <c r="I11" s="6">
        <f>SUM(I4:I10)</f>
        <v>37</v>
      </c>
      <c r="J11" s="6">
        <f>SUM(J4:J10)</f>
        <v>24</v>
      </c>
      <c r="L11" s="41">
        <f>SUMPRODUCT($H$4:$H$10,L4:L10)</f>
        <v>19499.09</v>
      </c>
      <c r="M11" s="41">
        <f t="shared" ref="M11:AB11" si="2">SUMPRODUCT($H$4:$H$10,M4:M10)</f>
        <v>0</v>
      </c>
      <c r="N11" s="41">
        <f t="shared" si="2"/>
        <v>0</v>
      </c>
      <c r="O11" s="41">
        <f t="shared" si="2"/>
        <v>0</v>
      </c>
      <c r="P11" s="41">
        <f t="shared" si="2"/>
        <v>0</v>
      </c>
      <c r="Q11" s="41">
        <f t="shared" si="2"/>
        <v>0</v>
      </c>
      <c r="R11" s="41">
        <f t="shared" si="2"/>
        <v>0</v>
      </c>
      <c r="S11" s="41">
        <f t="shared" si="2"/>
        <v>0</v>
      </c>
      <c r="T11" s="41">
        <f t="shared" si="2"/>
        <v>0</v>
      </c>
      <c r="U11" s="41">
        <f t="shared" si="2"/>
        <v>0</v>
      </c>
      <c r="V11" s="41">
        <f t="shared" si="2"/>
        <v>0</v>
      </c>
      <c r="W11" s="41">
        <f t="shared" si="2"/>
        <v>0</v>
      </c>
      <c r="X11" s="41">
        <f t="shared" si="2"/>
        <v>0</v>
      </c>
      <c r="Y11" s="41">
        <f t="shared" si="2"/>
        <v>0</v>
      </c>
      <c r="Z11" s="41">
        <f t="shared" si="2"/>
        <v>0</v>
      </c>
      <c r="AA11" s="41">
        <f t="shared" si="2"/>
        <v>0</v>
      </c>
      <c r="AB11" s="41">
        <f t="shared" si="2"/>
        <v>0</v>
      </c>
    </row>
  </sheetData>
  <mergeCells count="25">
    <mergeCell ref="AB1:AB2"/>
    <mergeCell ref="A2:K2"/>
    <mergeCell ref="I1:K1"/>
    <mergeCell ref="U1:U2"/>
    <mergeCell ref="V1:V2"/>
    <mergeCell ref="O1:O2"/>
    <mergeCell ref="P1:P2"/>
    <mergeCell ref="Q1:Q2"/>
    <mergeCell ref="X1:X2"/>
    <mergeCell ref="T1:T2"/>
    <mergeCell ref="W1:W2"/>
    <mergeCell ref="R1:R2"/>
    <mergeCell ref="D1:H1"/>
    <mergeCell ref="Y1:Y2"/>
    <mergeCell ref="AA1:AA2"/>
    <mergeCell ref="Z1:Z2"/>
    <mergeCell ref="A4:A6"/>
    <mergeCell ref="B4:B6"/>
    <mergeCell ref="A7:A10"/>
    <mergeCell ref="B7:B10"/>
    <mergeCell ref="S1:S2"/>
    <mergeCell ref="A1:C1"/>
    <mergeCell ref="L1:L2"/>
    <mergeCell ref="M1:M2"/>
    <mergeCell ref="N1:N2"/>
  </mergeCells>
  <conditionalFormatting sqref="H4:H10">
    <cfRule type="expression" dxfId="58" priority="1">
      <formula>#REF!&lt;0.25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AB11"/>
  <sheetViews>
    <sheetView zoomScale="80" zoomScaleNormal="80" workbookViewId="0">
      <selection sqref="A1:C1"/>
    </sheetView>
  </sheetViews>
  <sheetFormatPr defaultColWidth="9.7265625" defaultRowHeight="14.5" x14ac:dyDescent="0.35"/>
  <cols>
    <col min="1" max="1" width="12" style="1" customWidth="1"/>
    <col min="2" max="2" width="35.81640625" style="1" customWidth="1"/>
    <col min="3" max="3" width="10.26953125" style="1" customWidth="1"/>
    <col min="4" max="4" width="67.1796875" style="16" customWidth="1"/>
    <col min="5" max="6" width="13.1796875" style="1" customWidth="1"/>
    <col min="7" max="7" width="18" style="1" customWidth="1"/>
    <col min="8" max="8" width="15.453125" style="1" customWidth="1"/>
    <col min="9" max="9" width="13.7265625" style="6" customWidth="1"/>
    <col min="10" max="10" width="13.26953125" style="17" customWidth="1"/>
    <col min="11" max="11" width="12.54296875" style="4" customWidth="1"/>
    <col min="12" max="23" width="12.7265625" style="5" customWidth="1"/>
    <col min="24" max="28" width="12.7265625" style="2" customWidth="1"/>
    <col min="29" max="16384" width="9.7265625" style="2"/>
  </cols>
  <sheetData>
    <row r="1" spans="1:28" ht="65.25" customHeight="1" x14ac:dyDescent="0.35">
      <c r="A1" s="82" t="s">
        <v>41</v>
      </c>
      <c r="B1" s="82"/>
      <c r="C1" s="82"/>
      <c r="D1" s="82" t="s">
        <v>23</v>
      </c>
      <c r="E1" s="82"/>
      <c r="F1" s="82"/>
      <c r="G1" s="82"/>
      <c r="H1" s="82"/>
      <c r="I1" s="82" t="s">
        <v>24</v>
      </c>
      <c r="J1" s="82"/>
      <c r="K1" s="82"/>
      <c r="L1" s="83" t="s">
        <v>22</v>
      </c>
      <c r="M1" s="83" t="s">
        <v>22</v>
      </c>
      <c r="N1" s="83" t="s">
        <v>22</v>
      </c>
      <c r="O1" s="83" t="s">
        <v>22</v>
      </c>
      <c r="P1" s="83" t="s">
        <v>22</v>
      </c>
      <c r="Q1" s="83" t="s">
        <v>22</v>
      </c>
      <c r="R1" s="83" t="s">
        <v>22</v>
      </c>
      <c r="S1" s="83" t="s">
        <v>22</v>
      </c>
      <c r="T1" s="83" t="s">
        <v>22</v>
      </c>
      <c r="U1" s="83" t="s">
        <v>22</v>
      </c>
      <c r="V1" s="83" t="s">
        <v>22</v>
      </c>
      <c r="W1" s="83" t="s">
        <v>22</v>
      </c>
      <c r="X1" s="83" t="s">
        <v>22</v>
      </c>
      <c r="Y1" s="83" t="s">
        <v>22</v>
      </c>
      <c r="Z1" s="83" t="s">
        <v>22</v>
      </c>
      <c r="AA1" s="83" t="s">
        <v>22</v>
      </c>
      <c r="AB1" s="83" t="s">
        <v>22</v>
      </c>
    </row>
    <row r="2" spans="1:28" ht="21.75" customHeight="1" x14ac:dyDescent="0.35">
      <c r="A2" s="82" t="s">
        <v>17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</row>
    <row r="3" spans="1:28" s="3" customFormat="1" ht="31" x14ac:dyDescent="0.25">
      <c r="A3" s="38" t="s">
        <v>1</v>
      </c>
      <c r="B3" s="38" t="s">
        <v>18</v>
      </c>
      <c r="C3" s="39" t="s">
        <v>16</v>
      </c>
      <c r="D3" s="40" t="s">
        <v>15</v>
      </c>
      <c r="E3" s="39" t="s">
        <v>6</v>
      </c>
      <c r="F3" s="39" t="s">
        <v>19</v>
      </c>
      <c r="G3" s="39" t="s">
        <v>20</v>
      </c>
      <c r="H3" s="11" t="s">
        <v>3</v>
      </c>
      <c r="I3" s="12" t="s">
        <v>5</v>
      </c>
      <c r="J3" s="13" t="s">
        <v>0</v>
      </c>
      <c r="K3" s="10" t="s">
        <v>4</v>
      </c>
      <c r="L3" s="42" t="s">
        <v>2</v>
      </c>
      <c r="M3" s="42" t="s">
        <v>2</v>
      </c>
      <c r="N3" s="42" t="s">
        <v>2</v>
      </c>
      <c r="O3" s="42" t="s">
        <v>2</v>
      </c>
      <c r="P3" s="42" t="s">
        <v>2</v>
      </c>
      <c r="Q3" s="42" t="s">
        <v>2</v>
      </c>
      <c r="R3" s="42" t="s">
        <v>2</v>
      </c>
      <c r="S3" s="42" t="s">
        <v>2</v>
      </c>
      <c r="T3" s="42" t="s">
        <v>2</v>
      </c>
      <c r="U3" s="42" t="s">
        <v>2</v>
      </c>
      <c r="V3" s="42" t="s">
        <v>2</v>
      </c>
      <c r="W3" s="35" t="s">
        <v>2</v>
      </c>
      <c r="X3" s="35" t="s">
        <v>2</v>
      </c>
      <c r="Y3" s="35" t="s">
        <v>2</v>
      </c>
      <c r="Z3" s="35" t="s">
        <v>2</v>
      </c>
      <c r="AA3" s="35" t="s">
        <v>2</v>
      </c>
      <c r="AB3" s="35" t="s">
        <v>2</v>
      </c>
    </row>
    <row r="4" spans="1:28" ht="168" x14ac:dyDescent="0.35">
      <c r="A4" s="88">
        <v>1</v>
      </c>
      <c r="B4" s="89" t="s">
        <v>25</v>
      </c>
      <c r="C4" s="50">
        <v>13</v>
      </c>
      <c r="D4" s="51" t="s">
        <v>26</v>
      </c>
      <c r="E4" s="52" t="s">
        <v>27</v>
      </c>
      <c r="F4" s="60" t="s">
        <v>39</v>
      </c>
      <c r="G4" s="59" t="s">
        <v>37</v>
      </c>
      <c r="H4" s="61">
        <v>4898</v>
      </c>
      <c r="I4" s="8"/>
      <c r="J4" s="14">
        <f t="shared" ref="J4:J10" si="0">I4-(SUM(L4:AB4))</f>
        <v>0</v>
      </c>
      <c r="K4" s="15" t="str">
        <f>IF(J4&lt;0,"ATENÇÃO","OK")</f>
        <v>OK</v>
      </c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33"/>
      <c r="Y4" s="33"/>
      <c r="Z4" s="33"/>
      <c r="AA4" s="33"/>
      <c r="AB4" s="33"/>
    </row>
    <row r="5" spans="1:28" s="7" customFormat="1" ht="168" x14ac:dyDescent="0.35">
      <c r="A5" s="88"/>
      <c r="B5" s="89"/>
      <c r="C5" s="53">
        <v>14</v>
      </c>
      <c r="D5" s="51" t="s">
        <v>28</v>
      </c>
      <c r="E5" s="52" t="s">
        <v>29</v>
      </c>
      <c r="F5" s="60" t="s">
        <v>39</v>
      </c>
      <c r="G5" s="59" t="s">
        <v>37</v>
      </c>
      <c r="H5" s="61">
        <v>5022</v>
      </c>
      <c r="I5" s="8"/>
      <c r="J5" s="14">
        <f t="shared" si="0"/>
        <v>0</v>
      </c>
      <c r="K5" s="15" t="str">
        <f t="shared" ref="K5:K10" si="1">IF(J5&lt;0,"ATENÇÃO","OK")</f>
        <v>OK</v>
      </c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34"/>
      <c r="Y5" s="34"/>
      <c r="Z5" s="34"/>
      <c r="AA5" s="34"/>
      <c r="AB5" s="34"/>
    </row>
    <row r="6" spans="1:28" s="7" customFormat="1" ht="168" x14ac:dyDescent="0.35">
      <c r="A6" s="88"/>
      <c r="B6" s="89"/>
      <c r="C6" s="53">
        <v>15</v>
      </c>
      <c r="D6" s="51" t="s">
        <v>30</v>
      </c>
      <c r="E6" s="52" t="s">
        <v>29</v>
      </c>
      <c r="F6" s="60" t="s">
        <v>39</v>
      </c>
      <c r="G6" s="59" t="s">
        <v>37</v>
      </c>
      <c r="H6" s="61">
        <v>5970</v>
      </c>
      <c r="I6" s="8"/>
      <c r="J6" s="14">
        <f t="shared" si="0"/>
        <v>0</v>
      </c>
      <c r="K6" s="15" t="str">
        <f t="shared" si="1"/>
        <v>OK</v>
      </c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34"/>
      <c r="Y6" s="34"/>
      <c r="Z6" s="34"/>
      <c r="AA6" s="34"/>
      <c r="AB6" s="34"/>
    </row>
    <row r="7" spans="1:28" s="7" customFormat="1" ht="42" x14ac:dyDescent="0.35">
      <c r="A7" s="84">
        <v>2</v>
      </c>
      <c r="B7" s="86" t="s">
        <v>31</v>
      </c>
      <c r="C7" s="54">
        <v>16</v>
      </c>
      <c r="D7" s="55" t="s">
        <v>32</v>
      </c>
      <c r="E7" s="56" t="s">
        <v>33</v>
      </c>
      <c r="F7" s="48" t="s">
        <v>21</v>
      </c>
      <c r="G7" s="49" t="s">
        <v>38</v>
      </c>
      <c r="H7" s="62">
        <v>623.97</v>
      </c>
      <c r="I7" s="8"/>
      <c r="J7" s="14">
        <f t="shared" si="0"/>
        <v>0</v>
      </c>
      <c r="K7" s="15" t="str">
        <f t="shared" si="1"/>
        <v>OK</v>
      </c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34"/>
      <c r="Y7" s="34"/>
      <c r="Z7" s="34"/>
      <c r="AA7" s="34"/>
      <c r="AB7" s="34"/>
    </row>
    <row r="8" spans="1:28" s="7" customFormat="1" ht="42" x14ac:dyDescent="0.35">
      <c r="A8" s="84"/>
      <c r="B8" s="86"/>
      <c r="C8" s="57">
        <v>17</v>
      </c>
      <c r="D8" s="55" t="s">
        <v>34</v>
      </c>
      <c r="E8" s="56" t="s">
        <v>33</v>
      </c>
      <c r="F8" s="48" t="s">
        <v>21</v>
      </c>
      <c r="G8" s="49" t="s">
        <v>38</v>
      </c>
      <c r="H8" s="62">
        <v>999.95</v>
      </c>
      <c r="I8" s="8"/>
      <c r="J8" s="14">
        <f t="shared" si="0"/>
        <v>0</v>
      </c>
      <c r="K8" s="15" t="str">
        <f t="shared" si="1"/>
        <v>OK</v>
      </c>
      <c r="L8" s="46"/>
      <c r="M8" s="43"/>
      <c r="N8" s="45"/>
      <c r="O8" s="45"/>
      <c r="P8" s="45"/>
      <c r="Q8" s="45"/>
      <c r="R8" s="45"/>
      <c r="S8" s="45"/>
      <c r="T8" s="45"/>
      <c r="U8" s="45"/>
      <c r="V8" s="45"/>
      <c r="W8" s="45"/>
      <c r="X8" s="34"/>
      <c r="Y8" s="34"/>
      <c r="Z8" s="34"/>
      <c r="AA8" s="34"/>
      <c r="AB8" s="34"/>
    </row>
    <row r="9" spans="1:28" s="7" customFormat="1" ht="42" x14ac:dyDescent="0.35">
      <c r="A9" s="84"/>
      <c r="B9" s="86"/>
      <c r="C9" s="57">
        <v>18</v>
      </c>
      <c r="D9" s="55" t="s">
        <v>35</v>
      </c>
      <c r="E9" s="56" t="s">
        <v>33</v>
      </c>
      <c r="F9" s="48" t="s">
        <v>21</v>
      </c>
      <c r="G9" s="49" t="s">
        <v>38</v>
      </c>
      <c r="H9" s="62">
        <v>999.95</v>
      </c>
      <c r="I9" s="8"/>
      <c r="J9" s="14">
        <f t="shared" si="0"/>
        <v>0</v>
      </c>
      <c r="K9" s="15" t="str">
        <f t="shared" si="1"/>
        <v>OK</v>
      </c>
      <c r="L9" s="47"/>
      <c r="M9" s="44"/>
      <c r="N9" s="45"/>
      <c r="O9" s="45"/>
      <c r="P9" s="45"/>
      <c r="Q9" s="45"/>
      <c r="R9" s="45"/>
      <c r="S9" s="45"/>
      <c r="T9" s="45"/>
      <c r="U9" s="45"/>
      <c r="V9" s="45"/>
      <c r="W9" s="45"/>
      <c r="X9" s="34"/>
      <c r="Y9" s="34"/>
      <c r="Z9" s="34"/>
      <c r="AA9" s="34"/>
      <c r="AB9" s="34"/>
    </row>
    <row r="10" spans="1:28" s="7" customFormat="1" ht="56" x14ac:dyDescent="0.35">
      <c r="A10" s="85"/>
      <c r="B10" s="87"/>
      <c r="C10" s="57">
        <v>19</v>
      </c>
      <c r="D10" s="58" t="s">
        <v>36</v>
      </c>
      <c r="E10" s="56" t="s">
        <v>33</v>
      </c>
      <c r="F10" s="48" t="s">
        <v>21</v>
      </c>
      <c r="G10" s="49" t="s">
        <v>38</v>
      </c>
      <c r="H10" s="62">
        <v>1499.93</v>
      </c>
      <c r="I10" s="8"/>
      <c r="J10" s="14">
        <f t="shared" si="0"/>
        <v>0</v>
      </c>
      <c r="K10" s="15" t="str">
        <f t="shared" si="1"/>
        <v>OK</v>
      </c>
      <c r="L10" s="46"/>
      <c r="M10" s="43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34"/>
      <c r="Y10" s="34"/>
      <c r="Z10" s="34"/>
      <c r="AA10" s="34"/>
      <c r="AB10" s="34"/>
    </row>
    <row r="11" spans="1:28" x14ac:dyDescent="0.35">
      <c r="L11" s="41">
        <f>SUMPRODUCT($H$4:$H$10,L4:L10)</f>
        <v>0</v>
      </c>
      <c r="M11" s="41">
        <f>SUMPRODUCT($H$4:$H$10,M4:M10)</f>
        <v>0</v>
      </c>
    </row>
  </sheetData>
  <mergeCells count="25">
    <mergeCell ref="V1:V2"/>
    <mergeCell ref="A1:C1"/>
    <mergeCell ref="M1:M2"/>
    <mergeCell ref="D1:H1"/>
    <mergeCell ref="I1:K1"/>
    <mergeCell ref="A2:K2"/>
    <mergeCell ref="L1:L2"/>
    <mergeCell ref="T1:T2"/>
    <mergeCell ref="U1:U2"/>
    <mergeCell ref="A4:A6"/>
    <mergeCell ref="B4:B6"/>
    <mergeCell ref="A7:A10"/>
    <mergeCell ref="B7:B10"/>
    <mergeCell ref="AB1:AB2"/>
    <mergeCell ref="AA1:AA2"/>
    <mergeCell ref="W1:W2"/>
    <mergeCell ref="N1:N2"/>
    <mergeCell ref="O1:O2"/>
    <mergeCell ref="P1:P2"/>
    <mergeCell ref="X1:X2"/>
    <mergeCell ref="Y1:Y2"/>
    <mergeCell ref="Q1:Q2"/>
    <mergeCell ref="R1:R2"/>
    <mergeCell ref="S1:S2"/>
    <mergeCell ref="Z1:Z2"/>
  </mergeCells>
  <conditionalFormatting sqref="H4:H10">
    <cfRule type="expression" dxfId="57" priority="1">
      <formula>#REF!&lt;0.25</formula>
    </cfRule>
  </conditionalFormatting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AB11"/>
  <sheetViews>
    <sheetView zoomScale="80" zoomScaleNormal="80" workbookViewId="0">
      <selection sqref="A1:C1"/>
    </sheetView>
  </sheetViews>
  <sheetFormatPr defaultColWidth="9.7265625" defaultRowHeight="14.5" x14ac:dyDescent="0.35"/>
  <cols>
    <col min="1" max="1" width="12" style="1" customWidth="1"/>
    <col min="2" max="2" width="35.81640625" style="1" customWidth="1"/>
    <col min="3" max="3" width="10.26953125" style="1" customWidth="1"/>
    <col min="4" max="4" width="67.1796875" style="16" customWidth="1"/>
    <col min="5" max="6" width="13.1796875" style="1" customWidth="1"/>
    <col min="7" max="7" width="18" style="1" customWidth="1"/>
    <col min="8" max="8" width="15.453125" style="1" customWidth="1"/>
    <col min="9" max="9" width="13.7265625" style="6" customWidth="1"/>
    <col min="10" max="10" width="13.26953125" style="17" customWidth="1"/>
    <col min="11" max="11" width="12.54296875" style="4" customWidth="1"/>
    <col min="12" max="23" width="12.7265625" style="5" customWidth="1"/>
    <col min="24" max="28" width="12.7265625" style="2" customWidth="1"/>
    <col min="29" max="16384" width="9.7265625" style="2"/>
  </cols>
  <sheetData>
    <row r="1" spans="1:28" ht="65.25" customHeight="1" x14ac:dyDescent="0.35">
      <c r="A1" s="82" t="s">
        <v>41</v>
      </c>
      <c r="B1" s="82"/>
      <c r="C1" s="82"/>
      <c r="D1" s="82" t="s">
        <v>23</v>
      </c>
      <c r="E1" s="82"/>
      <c r="F1" s="82"/>
      <c r="G1" s="82"/>
      <c r="H1" s="82"/>
      <c r="I1" s="82" t="s">
        <v>24</v>
      </c>
      <c r="J1" s="82"/>
      <c r="K1" s="82"/>
      <c r="L1" s="83" t="s">
        <v>22</v>
      </c>
      <c r="M1" s="83" t="s">
        <v>22</v>
      </c>
      <c r="N1" s="83" t="s">
        <v>22</v>
      </c>
      <c r="O1" s="83" t="s">
        <v>22</v>
      </c>
      <c r="P1" s="83" t="s">
        <v>22</v>
      </c>
      <c r="Q1" s="83" t="s">
        <v>22</v>
      </c>
      <c r="R1" s="83" t="s">
        <v>22</v>
      </c>
      <c r="S1" s="83" t="s">
        <v>22</v>
      </c>
      <c r="T1" s="83" t="s">
        <v>22</v>
      </c>
      <c r="U1" s="83" t="s">
        <v>22</v>
      </c>
      <c r="V1" s="83" t="s">
        <v>22</v>
      </c>
      <c r="W1" s="83" t="s">
        <v>22</v>
      </c>
      <c r="X1" s="83" t="s">
        <v>22</v>
      </c>
      <c r="Y1" s="83" t="s">
        <v>22</v>
      </c>
      <c r="Z1" s="83" t="s">
        <v>22</v>
      </c>
      <c r="AA1" s="83" t="s">
        <v>22</v>
      </c>
      <c r="AB1" s="83" t="s">
        <v>22</v>
      </c>
    </row>
    <row r="2" spans="1:28" ht="21.75" customHeight="1" x14ac:dyDescent="0.35">
      <c r="A2" s="82" t="s">
        <v>17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</row>
    <row r="3" spans="1:28" s="3" customFormat="1" ht="31" x14ac:dyDescent="0.25">
      <c r="A3" s="38" t="s">
        <v>1</v>
      </c>
      <c r="B3" s="38" t="s">
        <v>18</v>
      </c>
      <c r="C3" s="39" t="s">
        <v>16</v>
      </c>
      <c r="D3" s="40" t="s">
        <v>15</v>
      </c>
      <c r="E3" s="39" t="s">
        <v>6</v>
      </c>
      <c r="F3" s="39" t="s">
        <v>19</v>
      </c>
      <c r="G3" s="39" t="s">
        <v>20</v>
      </c>
      <c r="H3" s="11" t="s">
        <v>3</v>
      </c>
      <c r="I3" s="12" t="s">
        <v>5</v>
      </c>
      <c r="J3" s="13" t="s">
        <v>0</v>
      </c>
      <c r="K3" s="10" t="s">
        <v>4</v>
      </c>
      <c r="L3" s="42" t="s">
        <v>2</v>
      </c>
      <c r="M3" s="42" t="s">
        <v>2</v>
      </c>
      <c r="N3" s="42" t="s">
        <v>2</v>
      </c>
      <c r="O3" s="42" t="s">
        <v>2</v>
      </c>
      <c r="P3" s="42" t="s">
        <v>2</v>
      </c>
      <c r="Q3" s="42" t="s">
        <v>2</v>
      </c>
      <c r="R3" s="42" t="s">
        <v>2</v>
      </c>
      <c r="S3" s="42" t="s">
        <v>2</v>
      </c>
      <c r="T3" s="42" t="s">
        <v>2</v>
      </c>
      <c r="U3" s="42" t="s">
        <v>2</v>
      </c>
      <c r="V3" s="42" t="s">
        <v>2</v>
      </c>
      <c r="W3" s="35" t="s">
        <v>2</v>
      </c>
      <c r="X3" s="35" t="s">
        <v>2</v>
      </c>
      <c r="Y3" s="35" t="s">
        <v>2</v>
      </c>
      <c r="Z3" s="35" t="s">
        <v>2</v>
      </c>
      <c r="AA3" s="35" t="s">
        <v>2</v>
      </c>
      <c r="AB3" s="35" t="s">
        <v>2</v>
      </c>
    </row>
    <row r="4" spans="1:28" ht="168" x14ac:dyDescent="0.35">
      <c r="A4" s="88">
        <v>1</v>
      </c>
      <c r="B4" s="89" t="s">
        <v>25</v>
      </c>
      <c r="C4" s="50">
        <v>13</v>
      </c>
      <c r="D4" s="51" t="s">
        <v>26</v>
      </c>
      <c r="E4" s="52" t="s">
        <v>27</v>
      </c>
      <c r="F4" s="60" t="s">
        <v>39</v>
      </c>
      <c r="G4" s="59" t="s">
        <v>37</v>
      </c>
      <c r="H4" s="61">
        <v>4898</v>
      </c>
      <c r="I4" s="8"/>
      <c r="J4" s="14">
        <f t="shared" ref="J4:J10" si="0">I4-(SUM(L4:AB4))</f>
        <v>0</v>
      </c>
      <c r="K4" s="15" t="str">
        <f>IF(J4&lt;0,"ATENÇÃO","OK")</f>
        <v>OK</v>
      </c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33"/>
      <c r="Y4" s="33"/>
      <c r="Z4" s="33"/>
      <c r="AA4" s="33"/>
      <c r="AB4" s="33"/>
    </row>
    <row r="5" spans="1:28" s="7" customFormat="1" ht="168" x14ac:dyDescent="0.35">
      <c r="A5" s="88"/>
      <c r="B5" s="89"/>
      <c r="C5" s="53">
        <v>14</v>
      </c>
      <c r="D5" s="51" t="s">
        <v>28</v>
      </c>
      <c r="E5" s="52" t="s">
        <v>29</v>
      </c>
      <c r="F5" s="60" t="s">
        <v>39</v>
      </c>
      <c r="G5" s="59" t="s">
        <v>37</v>
      </c>
      <c r="H5" s="61">
        <v>5022</v>
      </c>
      <c r="I5" s="8"/>
      <c r="J5" s="14">
        <f t="shared" si="0"/>
        <v>0</v>
      </c>
      <c r="K5" s="15" t="str">
        <f t="shared" ref="K5:K10" si="1">IF(J5&lt;0,"ATENÇÃO","OK")</f>
        <v>OK</v>
      </c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34"/>
      <c r="Y5" s="34"/>
      <c r="Z5" s="34"/>
      <c r="AA5" s="34"/>
      <c r="AB5" s="34"/>
    </row>
    <row r="6" spans="1:28" s="7" customFormat="1" ht="168" x14ac:dyDescent="0.35">
      <c r="A6" s="88"/>
      <c r="B6" s="89"/>
      <c r="C6" s="53">
        <v>15</v>
      </c>
      <c r="D6" s="51" t="s">
        <v>30</v>
      </c>
      <c r="E6" s="52" t="s">
        <v>29</v>
      </c>
      <c r="F6" s="60" t="s">
        <v>39</v>
      </c>
      <c r="G6" s="59" t="s">
        <v>37</v>
      </c>
      <c r="H6" s="61">
        <v>5970</v>
      </c>
      <c r="I6" s="8"/>
      <c r="J6" s="14">
        <f t="shared" si="0"/>
        <v>0</v>
      </c>
      <c r="K6" s="15" t="str">
        <f t="shared" si="1"/>
        <v>OK</v>
      </c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34"/>
      <c r="Y6" s="34"/>
      <c r="Z6" s="34"/>
      <c r="AA6" s="34"/>
      <c r="AB6" s="34"/>
    </row>
    <row r="7" spans="1:28" s="7" customFormat="1" ht="42" x14ac:dyDescent="0.35">
      <c r="A7" s="84">
        <v>2</v>
      </c>
      <c r="B7" s="86" t="s">
        <v>31</v>
      </c>
      <c r="C7" s="54">
        <v>16</v>
      </c>
      <c r="D7" s="55" t="s">
        <v>32</v>
      </c>
      <c r="E7" s="56" t="s">
        <v>33</v>
      </c>
      <c r="F7" s="48" t="s">
        <v>21</v>
      </c>
      <c r="G7" s="49" t="s">
        <v>38</v>
      </c>
      <c r="H7" s="62">
        <v>623.97</v>
      </c>
      <c r="I7" s="8"/>
      <c r="J7" s="14">
        <f t="shared" si="0"/>
        <v>0</v>
      </c>
      <c r="K7" s="15" t="str">
        <f t="shared" si="1"/>
        <v>OK</v>
      </c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34"/>
      <c r="Y7" s="34"/>
      <c r="Z7" s="34"/>
      <c r="AA7" s="34"/>
      <c r="AB7" s="34"/>
    </row>
    <row r="8" spans="1:28" s="7" customFormat="1" ht="42" x14ac:dyDescent="0.35">
      <c r="A8" s="84"/>
      <c r="B8" s="86"/>
      <c r="C8" s="57">
        <v>17</v>
      </c>
      <c r="D8" s="55" t="s">
        <v>34</v>
      </c>
      <c r="E8" s="56" t="s">
        <v>33</v>
      </c>
      <c r="F8" s="48" t="s">
        <v>21</v>
      </c>
      <c r="G8" s="49" t="s">
        <v>38</v>
      </c>
      <c r="H8" s="62">
        <v>999.95</v>
      </c>
      <c r="I8" s="8"/>
      <c r="J8" s="14">
        <f t="shared" si="0"/>
        <v>0</v>
      </c>
      <c r="K8" s="15" t="str">
        <f t="shared" si="1"/>
        <v>OK</v>
      </c>
      <c r="L8" s="46"/>
      <c r="M8" s="43"/>
      <c r="N8" s="45"/>
      <c r="O8" s="45"/>
      <c r="P8" s="45"/>
      <c r="Q8" s="45"/>
      <c r="R8" s="45"/>
      <c r="S8" s="45"/>
      <c r="T8" s="45"/>
      <c r="U8" s="45"/>
      <c r="V8" s="45"/>
      <c r="W8" s="45"/>
      <c r="X8" s="34"/>
      <c r="Y8" s="34"/>
      <c r="Z8" s="34"/>
      <c r="AA8" s="34"/>
      <c r="AB8" s="34"/>
    </row>
    <row r="9" spans="1:28" s="7" customFormat="1" ht="42" x14ac:dyDescent="0.35">
      <c r="A9" s="84"/>
      <c r="B9" s="86"/>
      <c r="C9" s="57">
        <v>18</v>
      </c>
      <c r="D9" s="55" t="s">
        <v>35</v>
      </c>
      <c r="E9" s="56" t="s">
        <v>33</v>
      </c>
      <c r="F9" s="48" t="s">
        <v>21</v>
      </c>
      <c r="G9" s="49" t="s">
        <v>38</v>
      </c>
      <c r="H9" s="62">
        <v>999.95</v>
      </c>
      <c r="I9" s="8"/>
      <c r="J9" s="14">
        <f t="shared" si="0"/>
        <v>0</v>
      </c>
      <c r="K9" s="15" t="str">
        <f t="shared" si="1"/>
        <v>OK</v>
      </c>
      <c r="L9" s="47"/>
      <c r="M9" s="44"/>
      <c r="N9" s="45"/>
      <c r="O9" s="45"/>
      <c r="P9" s="45"/>
      <c r="Q9" s="45"/>
      <c r="R9" s="45"/>
      <c r="S9" s="45"/>
      <c r="T9" s="45"/>
      <c r="U9" s="45"/>
      <c r="V9" s="45"/>
      <c r="W9" s="45"/>
      <c r="X9" s="34"/>
      <c r="Y9" s="34"/>
      <c r="Z9" s="34"/>
      <c r="AA9" s="34"/>
      <c r="AB9" s="34"/>
    </row>
    <row r="10" spans="1:28" s="7" customFormat="1" ht="56" x14ac:dyDescent="0.35">
      <c r="A10" s="85"/>
      <c r="B10" s="87"/>
      <c r="C10" s="57">
        <v>19</v>
      </c>
      <c r="D10" s="58" t="s">
        <v>36</v>
      </c>
      <c r="E10" s="56" t="s">
        <v>33</v>
      </c>
      <c r="F10" s="48" t="s">
        <v>21</v>
      </c>
      <c r="G10" s="49" t="s">
        <v>38</v>
      </c>
      <c r="H10" s="62">
        <v>1499.93</v>
      </c>
      <c r="I10" s="8"/>
      <c r="J10" s="14">
        <f t="shared" si="0"/>
        <v>0</v>
      </c>
      <c r="K10" s="15" t="str">
        <f t="shared" si="1"/>
        <v>OK</v>
      </c>
      <c r="L10" s="46"/>
      <c r="M10" s="43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34"/>
      <c r="Y10" s="34"/>
      <c r="Z10" s="34"/>
      <c r="AA10" s="34"/>
      <c r="AB10" s="34"/>
    </row>
    <row r="11" spans="1:28" x14ac:dyDescent="0.35">
      <c r="L11" s="41">
        <f>SUMPRODUCT($H$4:$H$10,L4:L10)</f>
        <v>0</v>
      </c>
      <c r="M11" s="41">
        <f>SUMPRODUCT($H$4:$H$10,M4:M10)</f>
        <v>0</v>
      </c>
    </row>
  </sheetData>
  <mergeCells count="25">
    <mergeCell ref="A4:A6"/>
    <mergeCell ref="B4:B6"/>
    <mergeCell ref="A7:A10"/>
    <mergeCell ref="B7:B10"/>
    <mergeCell ref="V1:V2"/>
    <mergeCell ref="A1:C1"/>
    <mergeCell ref="D1:H1"/>
    <mergeCell ref="I1:K1"/>
    <mergeCell ref="A2:K2"/>
    <mergeCell ref="N1:N2"/>
    <mergeCell ref="L1:L2"/>
    <mergeCell ref="M1:M2"/>
    <mergeCell ref="O1:O2"/>
    <mergeCell ref="P1:P2"/>
    <mergeCell ref="Q1:Q2"/>
    <mergeCell ref="R1:R2"/>
    <mergeCell ref="S1:S2"/>
    <mergeCell ref="T1:T2"/>
    <mergeCell ref="U1:U2"/>
    <mergeCell ref="AB1:AB2"/>
    <mergeCell ref="AA1:AA2"/>
    <mergeCell ref="W1:W2"/>
    <mergeCell ref="X1:X2"/>
    <mergeCell ref="Y1:Y2"/>
    <mergeCell ref="Z1:Z2"/>
  </mergeCells>
  <conditionalFormatting sqref="H4:H10">
    <cfRule type="expression" dxfId="56" priority="1">
      <formula>#REF!&lt;0.25</formula>
    </cfRule>
  </conditionalFormatting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EFAA1-AD28-4359-9BBE-97557319C63F}">
  <sheetPr>
    <tabColor rgb="FFFF0000"/>
  </sheetPr>
  <dimension ref="A1:AB11"/>
  <sheetViews>
    <sheetView zoomScale="80" zoomScaleNormal="80" workbookViewId="0">
      <selection sqref="A1:C1"/>
    </sheetView>
  </sheetViews>
  <sheetFormatPr defaultColWidth="9.7265625" defaultRowHeight="14.5" x14ac:dyDescent="0.35"/>
  <cols>
    <col min="1" max="1" width="12" style="1" customWidth="1"/>
    <col min="2" max="2" width="35.81640625" style="1" customWidth="1"/>
    <col min="3" max="3" width="10.26953125" style="1" customWidth="1"/>
    <col min="4" max="4" width="67.1796875" style="16" customWidth="1"/>
    <col min="5" max="6" width="13.1796875" style="1" customWidth="1"/>
    <col min="7" max="7" width="18" style="1" customWidth="1"/>
    <col min="8" max="8" width="15.453125" style="1" customWidth="1"/>
    <col min="9" max="9" width="13.7265625" style="6" customWidth="1"/>
    <col min="10" max="10" width="13.26953125" style="17" customWidth="1"/>
    <col min="11" max="11" width="12.54296875" style="4" customWidth="1"/>
    <col min="12" max="23" width="12.7265625" style="5" customWidth="1"/>
    <col min="24" max="28" width="12.7265625" style="2" customWidth="1"/>
    <col min="29" max="16384" width="9.7265625" style="2"/>
  </cols>
  <sheetData>
    <row r="1" spans="1:28" ht="65.25" customHeight="1" x14ac:dyDescent="0.35">
      <c r="A1" s="82" t="s">
        <v>41</v>
      </c>
      <c r="B1" s="82"/>
      <c r="C1" s="82"/>
      <c r="D1" s="82" t="s">
        <v>23</v>
      </c>
      <c r="E1" s="82"/>
      <c r="F1" s="82"/>
      <c r="G1" s="82"/>
      <c r="H1" s="82"/>
      <c r="I1" s="82" t="s">
        <v>24</v>
      </c>
      <c r="J1" s="82"/>
      <c r="K1" s="82"/>
      <c r="L1" s="83" t="s">
        <v>22</v>
      </c>
      <c r="M1" s="83" t="s">
        <v>22</v>
      </c>
      <c r="N1" s="83" t="s">
        <v>22</v>
      </c>
      <c r="O1" s="83" t="s">
        <v>22</v>
      </c>
      <c r="P1" s="83" t="s">
        <v>22</v>
      </c>
      <c r="Q1" s="83" t="s">
        <v>22</v>
      </c>
      <c r="R1" s="83" t="s">
        <v>22</v>
      </c>
      <c r="S1" s="83" t="s">
        <v>22</v>
      </c>
      <c r="T1" s="83" t="s">
        <v>22</v>
      </c>
      <c r="U1" s="83" t="s">
        <v>22</v>
      </c>
      <c r="V1" s="83" t="s">
        <v>22</v>
      </c>
      <c r="W1" s="83" t="s">
        <v>22</v>
      </c>
      <c r="X1" s="83" t="s">
        <v>22</v>
      </c>
      <c r="Y1" s="83" t="s">
        <v>22</v>
      </c>
      <c r="Z1" s="83" t="s">
        <v>22</v>
      </c>
      <c r="AA1" s="83" t="s">
        <v>22</v>
      </c>
      <c r="AB1" s="83" t="s">
        <v>22</v>
      </c>
    </row>
    <row r="2" spans="1:28" ht="21.75" customHeight="1" x14ac:dyDescent="0.35">
      <c r="A2" s="82" t="s">
        <v>17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</row>
    <row r="3" spans="1:28" s="3" customFormat="1" ht="31" x14ac:dyDescent="0.25">
      <c r="A3" s="38" t="s">
        <v>1</v>
      </c>
      <c r="B3" s="38" t="s">
        <v>18</v>
      </c>
      <c r="C3" s="39" t="s">
        <v>16</v>
      </c>
      <c r="D3" s="40" t="s">
        <v>15</v>
      </c>
      <c r="E3" s="39" t="s">
        <v>6</v>
      </c>
      <c r="F3" s="39" t="s">
        <v>19</v>
      </c>
      <c r="G3" s="39" t="s">
        <v>20</v>
      </c>
      <c r="H3" s="11" t="s">
        <v>3</v>
      </c>
      <c r="I3" s="12" t="s">
        <v>5</v>
      </c>
      <c r="J3" s="13" t="s">
        <v>0</v>
      </c>
      <c r="K3" s="10" t="s">
        <v>4</v>
      </c>
      <c r="L3" s="42" t="s">
        <v>2</v>
      </c>
      <c r="M3" s="42" t="s">
        <v>2</v>
      </c>
      <c r="N3" s="42" t="s">
        <v>2</v>
      </c>
      <c r="O3" s="42" t="s">
        <v>2</v>
      </c>
      <c r="P3" s="42" t="s">
        <v>2</v>
      </c>
      <c r="Q3" s="42" t="s">
        <v>2</v>
      </c>
      <c r="R3" s="42" t="s">
        <v>2</v>
      </c>
      <c r="S3" s="42" t="s">
        <v>2</v>
      </c>
      <c r="T3" s="42" t="s">
        <v>2</v>
      </c>
      <c r="U3" s="42" t="s">
        <v>2</v>
      </c>
      <c r="V3" s="42" t="s">
        <v>2</v>
      </c>
      <c r="W3" s="35" t="s">
        <v>2</v>
      </c>
      <c r="X3" s="35" t="s">
        <v>2</v>
      </c>
      <c r="Y3" s="35" t="s">
        <v>2</v>
      </c>
      <c r="Z3" s="35" t="s">
        <v>2</v>
      </c>
      <c r="AA3" s="35" t="s">
        <v>2</v>
      </c>
      <c r="AB3" s="35" t="s">
        <v>2</v>
      </c>
    </row>
    <row r="4" spans="1:28" ht="168" x14ac:dyDescent="0.35">
      <c r="A4" s="88">
        <v>1</v>
      </c>
      <c r="B4" s="89" t="s">
        <v>25</v>
      </c>
      <c r="C4" s="50">
        <v>13</v>
      </c>
      <c r="D4" s="51" t="s">
        <v>26</v>
      </c>
      <c r="E4" s="52" t="s">
        <v>27</v>
      </c>
      <c r="F4" s="60" t="s">
        <v>39</v>
      </c>
      <c r="G4" s="59" t="s">
        <v>37</v>
      </c>
      <c r="H4" s="61">
        <v>4898</v>
      </c>
      <c r="I4" s="8"/>
      <c r="J4" s="14">
        <f t="shared" ref="J4:J10" si="0">I4-(SUM(L4:AB4))</f>
        <v>0</v>
      </c>
      <c r="K4" s="15" t="str">
        <f>IF(J4&lt;0,"ATENÇÃO","OK")</f>
        <v>OK</v>
      </c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33"/>
      <c r="Y4" s="33"/>
      <c r="Z4" s="33"/>
      <c r="AA4" s="33"/>
      <c r="AB4" s="33"/>
    </row>
    <row r="5" spans="1:28" s="7" customFormat="1" ht="168" x14ac:dyDescent="0.35">
      <c r="A5" s="88"/>
      <c r="B5" s="89"/>
      <c r="C5" s="53">
        <v>14</v>
      </c>
      <c r="D5" s="51" t="s">
        <v>28</v>
      </c>
      <c r="E5" s="52" t="s">
        <v>29</v>
      </c>
      <c r="F5" s="60" t="s">
        <v>39</v>
      </c>
      <c r="G5" s="59" t="s">
        <v>37</v>
      </c>
      <c r="H5" s="61">
        <v>5022</v>
      </c>
      <c r="I5" s="8"/>
      <c r="J5" s="14">
        <f t="shared" si="0"/>
        <v>0</v>
      </c>
      <c r="K5" s="15" t="str">
        <f t="shared" ref="K5:K10" si="1">IF(J5&lt;0,"ATENÇÃO","OK")</f>
        <v>OK</v>
      </c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34"/>
      <c r="Y5" s="34"/>
      <c r="Z5" s="34"/>
      <c r="AA5" s="34"/>
      <c r="AB5" s="34"/>
    </row>
    <row r="6" spans="1:28" s="7" customFormat="1" ht="168" x14ac:dyDescent="0.35">
      <c r="A6" s="88"/>
      <c r="B6" s="89"/>
      <c r="C6" s="53">
        <v>15</v>
      </c>
      <c r="D6" s="51" t="s">
        <v>30</v>
      </c>
      <c r="E6" s="52" t="s">
        <v>29</v>
      </c>
      <c r="F6" s="60" t="s">
        <v>39</v>
      </c>
      <c r="G6" s="59" t="s">
        <v>37</v>
      </c>
      <c r="H6" s="61">
        <v>5970</v>
      </c>
      <c r="I6" s="8"/>
      <c r="J6" s="14">
        <f t="shared" si="0"/>
        <v>0</v>
      </c>
      <c r="K6" s="15" t="str">
        <f t="shared" si="1"/>
        <v>OK</v>
      </c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34"/>
      <c r="Y6" s="34"/>
      <c r="Z6" s="34"/>
      <c r="AA6" s="34"/>
      <c r="AB6" s="34"/>
    </row>
    <row r="7" spans="1:28" s="7" customFormat="1" ht="42" x14ac:dyDescent="0.35">
      <c r="A7" s="84">
        <v>2</v>
      </c>
      <c r="B7" s="86" t="s">
        <v>31</v>
      </c>
      <c r="C7" s="54">
        <v>16</v>
      </c>
      <c r="D7" s="55" t="s">
        <v>32</v>
      </c>
      <c r="E7" s="56" t="s">
        <v>33</v>
      </c>
      <c r="F7" s="48" t="s">
        <v>21</v>
      </c>
      <c r="G7" s="49" t="s">
        <v>38</v>
      </c>
      <c r="H7" s="62">
        <v>623.97</v>
      </c>
      <c r="I7" s="8"/>
      <c r="J7" s="14">
        <f t="shared" si="0"/>
        <v>0</v>
      </c>
      <c r="K7" s="15" t="str">
        <f t="shared" si="1"/>
        <v>OK</v>
      </c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34"/>
      <c r="Y7" s="34"/>
      <c r="Z7" s="34"/>
      <c r="AA7" s="34"/>
      <c r="AB7" s="34"/>
    </row>
    <row r="8" spans="1:28" s="7" customFormat="1" ht="42" x14ac:dyDescent="0.35">
      <c r="A8" s="84"/>
      <c r="B8" s="86"/>
      <c r="C8" s="57">
        <v>17</v>
      </c>
      <c r="D8" s="55" t="s">
        <v>34</v>
      </c>
      <c r="E8" s="56" t="s">
        <v>33</v>
      </c>
      <c r="F8" s="48" t="s">
        <v>21</v>
      </c>
      <c r="G8" s="49" t="s">
        <v>38</v>
      </c>
      <c r="H8" s="62">
        <v>999.95</v>
      </c>
      <c r="I8" s="8"/>
      <c r="J8" s="14">
        <f t="shared" si="0"/>
        <v>0</v>
      </c>
      <c r="K8" s="15" t="str">
        <f t="shared" si="1"/>
        <v>OK</v>
      </c>
      <c r="L8" s="46"/>
      <c r="M8" s="43"/>
      <c r="N8" s="45"/>
      <c r="O8" s="45"/>
      <c r="P8" s="45"/>
      <c r="Q8" s="45"/>
      <c r="R8" s="45"/>
      <c r="S8" s="45"/>
      <c r="T8" s="45"/>
      <c r="U8" s="45"/>
      <c r="V8" s="45"/>
      <c r="W8" s="45"/>
      <c r="X8" s="34"/>
      <c r="Y8" s="34"/>
      <c r="Z8" s="34"/>
      <c r="AA8" s="34"/>
      <c r="AB8" s="34"/>
    </row>
    <row r="9" spans="1:28" s="7" customFormat="1" ht="42" x14ac:dyDescent="0.35">
      <c r="A9" s="84"/>
      <c r="B9" s="86"/>
      <c r="C9" s="57">
        <v>18</v>
      </c>
      <c r="D9" s="55" t="s">
        <v>35</v>
      </c>
      <c r="E9" s="56" t="s">
        <v>33</v>
      </c>
      <c r="F9" s="48" t="s">
        <v>21</v>
      </c>
      <c r="G9" s="49" t="s">
        <v>38</v>
      </c>
      <c r="H9" s="62">
        <v>999.95</v>
      </c>
      <c r="I9" s="8"/>
      <c r="J9" s="14">
        <f t="shared" si="0"/>
        <v>0</v>
      </c>
      <c r="K9" s="15" t="str">
        <f t="shared" si="1"/>
        <v>OK</v>
      </c>
      <c r="L9" s="47"/>
      <c r="M9" s="44"/>
      <c r="N9" s="45"/>
      <c r="O9" s="45"/>
      <c r="P9" s="45"/>
      <c r="Q9" s="45"/>
      <c r="R9" s="45"/>
      <c r="S9" s="45"/>
      <c r="T9" s="45"/>
      <c r="U9" s="45"/>
      <c r="V9" s="45"/>
      <c r="W9" s="45"/>
      <c r="X9" s="34"/>
      <c r="Y9" s="34"/>
      <c r="Z9" s="34"/>
      <c r="AA9" s="34"/>
      <c r="AB9" s="34"/>
    </row>
    <row r="10" spans="1:28" s="7" customFormat="1" ht="56" x14ac:dyDescent="0.35">
      <c r="A10" s="85"/>
      <c r="B10" s="87"/>
      <c r="C10" s="57">
        <v>19</v>
      </c>
      <c r="D10" s="58" t="s">
        <v>36</v>
      </c>
      <c r="E10" s="56" t="s">
        <v>33</v>
      </c>
      <c r="F10" s="48" t="s">
        <v>21</v>
      </c>
      <c r="G10" s="49" t="s">
        <v>38</v>
      </c>
      <c r="H10" s="62">
        <v>1499.93</v>
      </c>
      <c r="I10" s="8"/>
      <c r="J10" s="14">
        <f t="shared" si="0"/>
        <v>0</v>
      </c>
      <c r="K10" s="15" t="str">
        <f t="shared" si="1"/>
        <v>OK</v>
      </c>
      <c r="L10" s="46"/>
      <c r="M10" s="43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34"/>
      <c r="Y10" s="34"/>
      <c r="Z10" s="34"/>
      <c r="AA10" s="34"/>
      <c r="AB10" s="34"/>
    </row>
    <row r="11" spans="1:28" x14ac:dyDescent="0.35">
      <c r="L11" s="41">
        <f>SUMPRODUCT($H$4:$H$10,L4:L10)</f>
        <v>0</v>
      </c>
      <c r="M11" s="41">
        <f>SUMPRODUCT($H$4:$H$10,M4:M10)</f>
        <v>0</v>
      </c>
    </row>
  </sheetData>
  <mergeCells count="25">
    <mergeCell ref="A4:A6"/>
    <mergeCell ref="B4:B6"/>
    <mergeCell ref="A7:A10"/>
    <mergeCell ref="B7:B10"/>
    <mergeCell ref="T1:T2"/>
    <mergeCell ref="N1:N2"/>
    <mergeCell ref="A1:C1"/>
    <mergeCell ref="D1:H1"/>
    <mergeCell ref="I1:K1"/>
    <mergeCell ref="L1:L2"/>
    <mergeCell ref="M1:M2"/>
    <mergeCell ref="AA1:AA2"/>
    <mergeCell ref="AB1:AB2"/>
    <mergeCell ref="A2:K2"/>
    <mergeCell ref="U1:U2"/>
    <mergeCell ref="V1:V2"/>
    <mergeCell ref="W1:W2"/>
    <mergeCell ref="X1:X2"/>
    <mergeCell ref="Y1:Y2"/>
    <mergeCell ref="Z1:Z2"/>
    <mergeCell ref="O1:O2"/>
    <mergeCell ref="P1:P2"/>
    <mergeCell ref="Q1:Q2"/>
    <mergeCell ref="R1:R2"/>
    <mergeCell ref="S1:S2"/>
  </mergeCells>
  <conditionalFormatting sqref="H4:H10">
    <cfRule type="expression" dxfId="55" priority="1">
      <formula>#REF!&lt;0.25</formula>
    </cfRule>
  </conditionalFormatting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88566-D7B8-4ABD-B961-DDAADA2E4F26}">
  <dimension ref="A1:AB11"/>
  <sheetViews>
    <sheetView zoomScale="70" zoomScaleNormal="70" workbookViewId="0">
      <selection activeCell="I11" sqref="I11:J11"/>
    </sheetView>
  </sheetViews>
  <sheetFormatPr defaultColWidth="9.7265625" defaultRowHeight="14.5" x14ac:dyDescent="0.35"/>
  <cols>
    <col min="1" max="1" width="12" style="1" customWidth="1"/>
    <col min="2" max="2" width="20.7265625" style="1" customWidth="1"/>
    <col min="3" max="3" width="10.26953125" style="1" customWidth="1"/>
    <col min="4" max="4" width="67.1796875" style="16" customWidth="1"/>
    <col min="5" max="6" width="13.1796875" style="1" customWidth="1"/>
    <col min="7" max="7" width="18" style="1" customWidth="1"/>
    <col min="8" max="8" width="15.453125" style="1" customWidth="1"/>
    <col min="9" max="9" width="13.7265625" style="6" customWidth="1"/>
    <col min="10" max="10" width="13.26953125" style="17" customWidth="1"/>
    <col min="11" max="11" width="12.54296875" style="4" customWidth="1"/>
    <col min="12" max="12" width="15.81640625" style="5" bestFit="1" customWidth="1"/>
    <col min="13" max="23" width="12.7265625" style="5" customWidth="1"/>
    <col min="24" max="28" width="12.7265625" style="2" customWidth="1"/>
    <col min="29" max="16384" width="9.7265625" style="2"/>
  </cols>
  <sheetData>
    <row r="1" spans="1:28" ht="36" customHeight="1" x14ac:dyDescent="0.35">
      <c r="A1" s="82" t="s">
        <v>41</v>
      </c>
      <c r="B1" s="82"/>
      <c r="C1" s="82"/>
      <c r="D1" s="82" t="s">
        <v>23</v>
      </c>
      <c r="E1" s="82"/>
      <c r="F1" s="82"/>
      <c r="G1" s="82"/>
      <c r="H1" s="82"/>
      <c r="I1" s="82" t="s">
        <v>24</v>
      </c>
      <c r="J1" s="82"/>
      <c r="K1" s="82"/>
      <c r="L1" s="83" t="s">
        <v>60</v>
      </c>
      <c r="M1" s="83" t="s">
        <v>61</v>
      </c>
      <c r="N1" s="83" t="s">
        <v>61</v>
      </c>
      <c r="O1" s="83" t="s">
        <v>61</v>
      </c>
      <c r="P1" s="83" t="s">
        <v>61</v>
      </c>
      <c r="Q1" s="83" t="s">
        <v>61</v>
      </c>
      <c r="R1" s="83" t="s">
        <v>61</v>
      </c>
      <c r="S1" s="83" t="s">
        <v>61</v>
      </c>
      <c r="T1" s="83" t="s">
        <v>61</v>
      </c>
      <c r="U1" s="83" t="s">
        <v>61</v>
      </c>
      <c r="V1" s="83" t="s">
        <v>61</v>
      </c>
      <c r="W1" s="83" t="s">
        <v>61</v>
      </c>
      <c r="X1" s="83" t="s">
        <v>61</v>
      </c>
      <c r="Y1" s="83" t="s">
        <v>61</v>
      </c>
      <c r="Z1" s="83" t="s">
        <v>61</v>
      </c>
      <c r="AA1" s="83" t="s">
        <v>61</v>
      </c>
      <c r="AB1" s="83" t="s">
        <v>61</v>
      </c>
    </row>
    <row r="2" spans="1:28" ht="21.75" customHeight="1" x14ac:dyDescent="0.35">
      <c r="A2" s="91" t="s">
        <v>59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</row>
    <row r="3" spans="1:28" s="3" customFormat="1" ht="31" x14ac:dyDescent="0.25">
      <c r="A3" s="38" t="s">
        <v>1</v>
      </c>
      <c r="B3" s="38" t="s">
        <v>18</v>
      </c>
      <c r="C3" s="39" t="s">
        <v>16</v>
      </c>
      <c r="D3" s="40" t="s">
        <v>15</v>
      </c>
      <c r="E3" s="39" t="s">
        <v>6</v>
      </c>
      <c r="F3" s="39" t="s">
        <v>19</v>
      </c>
      <c r="G3" s="39" t="s">
        <v>20</v>
      </c>
      <c r="H3" s="11" t="s">
        <v>3</v>
      </c>
      <c r="I3" s="12" t="s">
        <v>5</v>
      </c>
      <c r="J3" s="13" t="s">
        <v>0</v>
      </c>
      <c r="K3" s="10" t="s">
        <v>4</v>
      </c>
      <c r="L3" s="65">
        <v>45526</v>
      </c>
      <c r="M3" s="42" t="s">
        <v>2</v>
      </c>
      <c r="N3" s="42" t="s">
        <v>2</v>
      </c>
      <c r="O3" s="42" t="s">
        <v>2</v>
      </c>
      <c r="P3" s="42" t="s">
        <v>2</v>
      </c>
      <c r="Q3" s="42" t="s">
        <v>2</v>
      </c>
      <c r="R3" s="42" t="s">
        <v>2</v>
      </c>
      <c r="S3" s="42" t="s">
        <v>2</v>
      </c>
      <c r="T3" s="42" t="s">
        <v>2</v>
      </c>
      <c r="U3" s="42" t="s">
        <v>2</v>
      </c>
      <c r="V3" s="42" t="s">
        <v>2</v>
      </c>
      <c r="W3" s="42" t="s">
        <v>2</v>
      </c>
      <c r="X3" s="42" t="s">
        <v>2</v>
      </c>
      <c r="Y3" s="42" t="s">
        <v>2</v>
      </c>
      <c r="Z3" s="42" t="s">
        <v>2</v>
      </c>
      <c r="AA3" s="42" t="s">
        <v>2</v>
      </c>
      <c r="AB3" s="42" t="s">
        <v>2</v>
      </c>
    </row>
    <row r="4" spans="1:28" ht="68.25" customHeight="1" x14ac:dyDescent="0.35">
      <c r="A4" s="88">
        <v>1</v>
      </c>
      <c r="B4" s="89" t="s">
        <v>25</v>
      </c>
      <c r="C4" s="50">
        <v>13</v>
      </c>
      <c r="D4" s="51" t="s">
        <v>26</v>
      </c>
      <c r="E4" s="52" t="s">
        <v>27</v>
      </c>
      <c r="F4" s="60" t="s">
        <v>39</v>
      </c>
      <c r="G4" s="59" t="s">
        <v>37</v>
      </c>
      <c r="H4" s="61">
        <v>4898</v>
      </c>
      <c r="I4" s="8"/>
      <c r="J4" s="14">
        <f t="shared" ref="J4:J10" si="0">I4-(SUM(L4:AB4))</f>
        <v>0</v>
      </c>
      <c r="K4" s="15" t="str">
        <f>IF(J4&lt;0,"ATENÇÃO","OK")</f>
        <v>OK</v>
      </c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33"/>
      <c r="Y4" s="33"/>
      <c r="Z4" s="33"/>
      <c r="AA4" s="33"/>
      <c r="AB4" s="33"/>
    </row>
    <row r="5" spans="1:28" s="7" customFormat="1" ht="99.75" customHeight="1" x14ac:dyDescent="0.35">
      <c r="A5" s="88"/>
      <c r="B5" s="89"/>
      <c r="C5" s="53">
        <v>14</v>
      </c>
      <c r="D5" s="51" t="s">
        <v>28</v>
      </c>
      <c r="E5" s="52" t="s">
        <v>29</v>
      </c>
      <c r="F5" s="60" t="s">
        <v>39</v>
      </c>
      <c r="G5" s="59" t="s">
        <v>37</v>
      </c>
      <c r="H5" s="61">
        <v>5022</v>
      </c>
      <c r="I5" s="8"/>
      <c r="J5" s="14">
        <f t="shared" si="0"/>
        <v>0</v>
      </c>
      <c r="K5" s="15" t="str">
        <f t="shared" ref="K5:K10" si="1">IF(J5&lt;0,"ATENÇÃO","OK")</f>
        <v>OK</v>
      </c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34"/>
      <c r="Y5" s="34"/>
      <c r="Z5" s="34"/>
      <c r="AA5" s="34"/>
      <c r="AB5" s="34"/>
    </row>
    <row r="6" spans="1:28" s="7" customFormat="1" ht="87" customHeight="1" x14ac:dyDescent="0.35">
      <c r="A6" s="88"/>
      <c r="B6" s="89"/>
      <c r="C6" s="53">
        <v>15</v>
      </c>
      <c r="D6" s="51" t="s">
        <v>30</v>
      </c>
      <c r="E6" s="52" t="s">
        <v>29</v>
      </c>
      <c r="F6" s="60" t="s">
        <v>39</v>
      </c>
      <c r="G6" s="59" t="s">
        <v>37</v>
      </c>
      <c r="H6" s="61">
        <v>5970</v>
      </c>
      <c r="I6" s="8"/>
      <c r="J6" s="14">
        <f t="shared" si="0"/>
        <v>0</v>
      </c>
      <c r="K6" s="15" t="str">
        <f t="shared" si="1"/>
        <v>OK</v>
      </c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34"/>
      <c r="Y6" s="34"/>
      <c r="Z6" s="34"/>
      <c r="AA6" s="34"/>
      <c r="AB6" s="34"/>
    </row>
    <row r="7" spans="1:28" s="7" customFormat="1" ht="42" x14ac:dyDescent="0.35">
      <c r="A7" s="84">
        <v>2</v>
      </c>
      <c r="B7" s="86" t="s">
        <v>31</v>
      </c>
      <c r="C7" s="54">
        <v>16</v>
      </c>
      <c r="D7" s="55" t="s">
        <v>32</v>
      </c>
      <c r="E7" s="56" t="s">
        <v>33</v>
      </c>
      <c r="F7" s="48" t="s">
        <v>21</v>
      </c>
      <c r="G7" s="49" t="s">
        <v>38</v>
      </c>
      <c r="H7" s="62">
        <v>623.97</v>
      </c>
      <c r="I7" s="8"/>
      <c r="J7" s="14">
        <f t="shared" si="0"/>
        <v>0</v>
      </c>
      <c r="K7" s="15" t="str">
        <f t="shared" si="1"/>
        <v>OK</v>
      </c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34"/>
      <c r="Y7" s="34"/>
      <c r="Z7" s="34"/>
      <c r="AA7" s="34"/>
      <c r="AB7" s="34"/>
    </row>
    <row r="8" spans="1:28" s="7" customFormat="1" ht="42" x14ac:dyDescent="0.35">
      <c r="A8" s="84"/>
      <c r="B8" s="86"/>
      <c r="C8" s="57">
        <v>17</v>
      </c>
      <c r="D8" s="55" t="s">
        <v>34</v>
      </c>
      <c r="E8" s="56" t="s">
        <v>33</v>
      </c>
      <c r="F8" s="48" t="s">
        <v>21</v>
      </c>
      <c r="G8" s="49" t="s">
        <v>38</v>
      </c>
      <c r="H8" s="62">
        <v>999.95</v>
      </c>
      <c r="I8" s="8"/>
      <c r="J8" s="14">
        <f t="shared" si="0"/>
        <v>0</v>
      </c>
      <c r="K8" s="15" t="str">
        <f t="shared" si="1"/>
        <v>OK</v>
      </c>
      <c r="L8" s="46"/>
      <c r="M8" s="43"/>
      <c r="N8" s="45"/>
      <c r="O8" s="45"/>
      <c r="P8" s="45"/>
      <c r="Q8" s="45"/>
      <c r="R8" s="45"/>
      <c r="S8" s="45"/>
      <c r="T8" s="45"/>
      <c r="U8" s="45"/>
      <c r="V8" s="45"/>
      <c r="W8" s="45"/>
      <c r="X8" s="34"/>
      <c r="Y8" s="34"/>
      <c r="Z8" s="34"/>
      <c r="AA8" s="34"/>
      <c r="AB8" s="34"/>
    </row>
    <row r="9" spans="1:28" s="7" customFormat="1" ht="42" x14ac:dyDescent="0.35">
      <c r="A9" s="84"/>
      <c r="B9" s="86"/>
      <c r="C9" s="57">
        <v>18</v>
      </c>
      <c r="D9" s="55" t="s">
        <v>35</v>
      </c>
      <c r="E9" s="56" t="s">
        <v>33</v>
      </c>
      <c r="F9" s="48" t="s">
        <v>21</v>
      </c>
      <c r="G9" s="49" t="s">
        <v>38</v>
      </c>
      <c r="H9" s="62">
        <v>999.95</v>
      </c>
      <c r="I9" s="8"/>
      <c r="J9" s="14">
        <f t="shared" si="0"/>
        <v>0</v>
      </c>
      <c r="K9" s="15" t="str">
        <f t="shared" si="1"/>
        <v>OK</v>
      </c>
      <c r="L9" s="47"/>
      <c r="M9" s="44"/>
      <c r="N9" s="45"/>
      <c r="O9" s="45"/>
      <c r="P9" s="45"/>
      <c r="Q9" s="45"/>
      <c r="R9" s="45"/>
      <c r="S9" s="45"/>
      <c r="T9" s="45"/>
      <c r="U9" s="45"/>
      <c r="V9" s="45"/>
      <c r="W9" s="45"/>
      <c r="X9" s="34"/>
      <c r="Y9" s="34"/>
      <c r="Z9" s="34"/>
      <c r="AA9" s="34"/>
      <c r="AB9" s="34"/>
    </row>
    <row r="10" spans="1:28" s="7" customFormat="1" ht="56" x14ac:dyDescent="0.35">
      <c r="A10" s="85"/>
      <c r="B10" s="87"/>
      <c r="C10" s="57">
        <v>19</v>
      </c>
      <c r="D10" s="58" t="s">
        <v>36</v>
      </c>
      <c r="E10" s="56" t="s">
        <v>33</v>
      </c>
      <c r="F10" s="48" t="s">
        <v>21</v>
      </c>
      <c r="G10" s="49" t="s">
        <v>38</v>
      </c>
      <c r="H10" s="62">
        <v>1499.93</v>
      </c>
      <c r="I10" s="8">
        <f>0+17</f>
        <v>17</v>
      </c>
      <c r="J10" s="14">
        <f t="shared" si="0"/>
        <v>0</v>
      </c>
      <c r="K10" s="15" t="str">
        <f t="shared" si="1"/>
        <v>OK</v>
      </c>
      <c r="L10" s="81">
        <v>17</v>
      </c>
      <c r="M10" s="43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34"/>
      <c r="Y10" s="34"/>
      <c r="Z10" s="34"/>
      <c r="AA10" s="34"/>
      <c r="AB10" s="34"/>
    </row>
    <row r="11" spans="1:28" x14ac:dyDescent="0.35">
      <c r="I11" s="6">
        <f>SUM(I4:I10)</f>
        <v>17</v>
      </c>
      <c r="J11" s="6">
        <f>SUM(J4:J10)</f>
        <v>0</v>
      </c>
      <c r="L11" s="41">
        <f>SUMPRODUCT($H$4:$H$10,L4:L10)</f>
        <v>25498.81</v>
      </c>
      <c r="M11" s="41">
        <f t="shared" ref="M11:AB11" si="2">SUMPRODUCT($H$4:$H$10,M4:M10)</f>
        <v>0</v>
      </c>
      <c r="N11" s="41">
        <f t="shared" si="2"/>
        <v>0</v>
      </c>
      <c r="O11" s="41">
        <f t="shared" si="2"/>
        <v>0</v>
      </c>
      <c r="P11" s="41">
        <f t="shared" si="2"/>
        <v>0</v>
      </c>
      <c r="Q11" s="41">
        <f t="shared" si="2"/>
        <v>0</v>
      </c>
      <c r="R11" s="41">
        <f t="shared" si="2"/>
        <v>0</v>
      </c>
      <c r="S11" s="41">
        <f t="shared" si="2"/>
        <v>0</v>
      </c>
      <c r="T11" s="41">
        <f t="shared" si="2"/>
        <v>0</v>
      </c>
      <c r="U11" s="41">
        <f t="shared" si="2"/>
        <v>0</v>
      </c>
      <c r="V11" s="41">
        <f t="shared" si="2"/>
        <v>0</v>
      </c>
      <c r="W11" s="41">
        <f t="shared" si="2"/>
        <v>0</v>
      </c>
      <c r="X11" s="41">
        <f t="shared" si="2"/>
        <v>0</v>
      </c>
      <c r="Y11" s="41">
        <f t="shared" si="2"/>
        <v>0</v>
      </c>
      <c r="Z11" s="41">
        <f t="shared" si="2"/>
        <v>0</v>
      </c>
      <c r="AA11" s="41">
        <f t="shared" si="2"/>
        <v>0</v>
      </c>
      <c r="AB11" s="41">
        <f t="shared" si="2"/>
        <v>0</v>
      </c>
    </row>
  </sheetData>
  <mergeCells count="25">
    <mergeCell ref="AA1:AA2"/>
    <mergeCell ref="AB1:AB2"/>
    <mergeCell ref="A2:K2"/>
    <mergeCell ref="A4:A6"/>
    <mergeCell ref="B4:B6"/>
    <mergeCell ref="X1:X2"/>
    <mergeCell ref="Y1:Y2"/>
    <mergeCell ref="Z1:Z2"/>
    <mergeCell ref="N1:N2"/>
    <mergeCell ref="A7:A10"/>
    <mergeCell ref="B7:B10"/>
    <mergeCell ref="U1:U2"/>
    <mergeCell ref="V1:V2"/>
    <mergeCell ref="W1:W2"/>
    <mergeCell ref="O1:O2"/>
    <mergeCell ref="P1:P2"/>
    <mergeCell ref="Q1:Q2"/>
    <mergeCell ref="R1:R2"/>
    <mergeCell ref="S1:S2"/>
    <mergeCell ref="T1:T2"/>
    <mergeCell ref="A1:C1"/>
    <mergeCell ref="D1:H1"/>
    <mergeCell ref="I1:K1"/>
    <mergeCell ref="L1:L2"/>
    <mergeCell ref="M1:M2"/>
  </mergeCells>
  <conditionalFormatting sqref="H4:H10">
    <cfRule type="expression" dxfId="54" priority="1">
      <formula>#REF!&lt;0.25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11"/>
  <sheetViews>
    <sheetView zoomScale="60" zoomScaleNormal="60" workbookViewId="0">
      <selection activeCell="J14" sqref="J14"/>
    </sheetView>
  </sheetViews>
  <sheetFormatPr defaultColWidth="9.7265625" defaultRowHeight="14.5" x14ac:dyDescent="0.35"/>
  <cols>
    <col min="1" max="1" width="12" style="1" customWidth="1"/>
    <col min="2" max="2" width="20.453125" style="1" customWidth="1"/>
    <col min="3" max="3" width="10.26953125" style="1" customWidth="1"/>
    <col min="4" max="4" width="37.6328125" style="16" customWidth="1"/>
    <col min="5" max="6" width="13.1796875" style="1" customWidth="1"/>
    <col min="7" max="7" width="13.6328125" style="1" customWidth="1"/>
    <col min="8" max="8" width="15.453125" style="1" customWidth="1"/>
    <col min="9" max="9" width="13.7265625" style="6" customWidth="1"/>
    <col min="10" max="10" width="13.26953125" style="17" customWidth="1"/>
    <col min="11" max="11" width="12.54296875" style="4" customWidth="1"/>
    <col min="12" max="23" width="12.7265625" style="5" customWidth="1"/>
    <col min="24" max="28" width="12.7265625" style="2" customWidth="1"/>
    <col min="29" max="16384" width="9.7265625" style="2"/>
  </cols>
  <sheetData>
    <row r="1" spans="1:28" ht="65.25" customHeight="1" x14ac:dyDescent="0.35">
      <c r="A1" s="82" t="s">
        <v>41</v>
      </c>
      <c r="B1" s="82"/>
      <c r="C1" s="82"/>
      <c r="D1" s="82" t="s">
        <v>23</v>
      </c>
      <c r="E1" s="82"/>
      <c r="F1" s="82"/>
      <c r="G1" s="82"/>
      <c r="H1" s="82"/>
      <c r="I1" s="82" t="s">
        <v>24</v>
      </c>
      <c r="J1" s="82"/>
      <c r="K1" s="82"/>
      <c r="L1" s="83" t="s">
        <v>22</v>
      </c>
      <c r="M1" s="83" t="s">
        <v>22</v>
      </c>
      <c r="N1" s="83" t="s">
        <v>22</v>
      </c>
      <c r="O1" s="83" t="s">
        <v>22</v>
      </c>
      <c r="P1" s="83" t="s">
        <v>22</v>
      </c>
      <c r="Q1" s="83" t="s">
        <v>22</v>
      </c>
      <c r="R1" s="83" t="s">
        <v>22</v>
      </c>
      <c r="S1" s="83" t="s">
        <v>22</v>
      </c>
      <c r="T1" s="83" t="s">
        <v>22</v>
      </c>
      <c r="U1" s="83" t="s">
        <v>22</v>
      </c>
      <c r="V1" s="83" t="s">
        <v>22</v>
      </c>
      <c r="W1" s="83" t="s">
        <v>22</v>
      </c>
      <c r="X1" s="83" t="s">
        <v>22</v>
      </c>
      <c r="Y1" s="83" t="s">
        <v>22</v>
      </c>
      <c r="Z1" s="83" t="s">
        <v>22</v>
      </c>
      <c r="AA1" s="83" t="s">
        <v>22</v>
      </c>
      <c r="AB1" s="83" t="s">
        <v>22</v>
      </c>
    </row>
    <row r="2" spans="1:28" ht="21.75" customHeight="1" x14ac:dyDescent="0.35">
      <c r="A2" s="82" t="s">
        <v>17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</row>
    <row r="3" spans="1:28" s="3" customFormat="1" ht="31" x14ac:dyDescent="0.25">
      <c r="A3" s="38" t="s">
        <v>1</v>
      </c>
      <c r="B3" s="38" t="s">
        <v>18</v>
      </c>
      <c r="C3" s="39" t="s">
        <v>16</v>
      </c>
      <c r="D3" s="40" t="s">
        <v>15</v>
      </c>
      <c r="E3" s="39" t="s">
        <v>6</v>
      </c>
      <c r="F3" s="39" t="s">
        <v>19</v>
      </c>
      <c r="G3" s="39" t="s">
        <v>20</v>
      </c>
      <c r="H3" s="11" t="s">
        <v>3</v>
      </c>
      <c r="I3" s="12" t="s">
        <v>5</v>
      </c>
      <c r="J3" s="13" t="s">
        <v>0</v>
      </c>
      <c r="K3" s="10" t="s">
        <v>4</v>
      </c>
      <c r="L3" s="42" t="s">
        <v>2</v>
      </c>
      <c r="M3" s="42" t="s">
        <v>2</v>
      </c>
      <c r="N3" s="42" t="s">
        <v>2</v>
      </c>
      <c r="O3" s="42" t="s">
        <v>2</v>
      </c>
      <c r="P3" s="42" t="s">
        <v>2</v>
      </c>
      <c r="Q3" s="42" t="s">
        <v>2</v>
      </c>
      <c r="R3" s="42" t="s">
        <v>2</v>
      </c>
      <c r="S3" s="42" t="s">
        <v>2</v>
      </c>
      <c r="T3" s="42" t="s">
        <v>2</v>
      </c>
      <c r="U3" s="42" t="s">
        <v>2</v>
      </c>
      <c r="V3" s="42" t="s">
        <v>2</v>
      </c>
      <c r="W3" s="35" t="s">
        <v>2</v>
      </c>
      <c r="X3" s="35" t="s">
        <v>2</v>
      </c>
      <c r="Y3" s="35" t="s">
        <v>2</v>
      </c>
      <c r="Z3" s="35" t="s">
        <v>2</v>
      </c>
      <c r="AA3" s="35" t="s">
        <v>2</v>
      </c>
      <c r="AB3" s="35" t="s">
        <v>2</v>
      </c>
    </row>
    <row r="4" spans="1:28" ht="83.25" customHeight="1" x14ac:dyDescent="0.35">
      <c r="A4" s="88">
        <v>1</v>
      </c>
      <c r="B4" s="89" t="s">
        <v>25</v>
      </c>
      <c r="C4" s="50">
        <v>13</v>
      </c>
      <c r="D4" s="51" t="s">
        <v>26</v>
      </c>
      <c r="E4" s="52" t="s">
        <v>27</v>
      </c>
      <c r="F4" s="60" t="s">
        <v>39</v>
      </c>
      <c r="G4" s="59" t="s">
        <v>37</v>
      </c>
      <c r="H4" s="61">
        <v>4898</v>
      </c>
      <c r="I4" s="8"/>
      <c r="J4" s="14">
        <f t="shared" ref="J4:J10" si="0">I4-(SUM(L4:AB4))</f>
        <v>0</v>
      </c>
      <c r="K4" s="15" t="str">
        <f>IF(J4&lt;0,"ATENÇÃO","OK")</f>
        <v>OK</v>
      </c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33"/>
      <c r="Y4" s="33"/>
      <c r="Z4" s="33"/>
      <c r="AA4" s="33"/>
      <c r="AB4" s="33"/>
    </row>
    <row r="5" spans="1:28" s="7" customFormat="1" ht="77.25" customHeight="1" x14ac:dyDescent="0.35">
      <c r="A5" s="88"/>
      <c r="B5" s="89"/>
      <c r="C5" s="53">
        <v>14</v>
      </c>
      <c r="D5" s="51" t="s">
        <v>28</v>
      </c>
      <c r="E5" s="52" t="s">
        <v>29</v>
      </c>
      <c r="F5" s="60" t="s">
        <v>39</v>
      </c>
      <c r="G5" s="59" t="s">
        <v>37</v>
      </c>
      <c r="H5" s="61">
        <v>5022</v>
      </c>
      <c r="I5" s="8"/>
      <c r="J5" s="14">
        <f t="shared" si="0"/>
        <v>0</v>
      </c>
      <c r="K5" s="15" t="str">
        <f t="shared" ref="K5:K10" si="1">IF(J5&lt;0,"ATENÇÃO","OK")</f>
        <v>OK</v>
      </c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34"/>
      <c r="Y5" s="34"/>
      <c r="Z5" s="34"/>
      <c r="AA5" s="34"/>
      <c r="AB5" s="34"/>
    </row>
    <row r="6" spans="1:28" s="7" customFormat="1" ht="72.75" customHeight="1" x14ac:dyDescent="0.35">
      <c r="A6" s="88"/>
      <c r="B6" s="89"/>
      <c r="C6" s="53">
        <v>15</v>
      </c>
      <c r="D6" s="51" t="s">
        <v>30</v>
      </c>
      <c r="E6" s="52" t="s">
        <v>29</v>
      </c>
      <c r="F6" s="60" t="s">
        <v>39</v>
      </c>
      <c r="G6" s="59" t="s">
        <v>37</v>
      </c>
      <c r="H6" s="61">
        <v>5970</v>
      </c>
      <c r="I6" s="8"/>
      <c r="J6" s="14">
        <f t="shared" si="0"/>
        <v>0</v>
      </c>
      <c r="K6" s="15" t="str">
        <f t="shared" si="1"/>
        <v>OK</v>
      </c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34"/>
      <c r="Y6" s="34"/>
      <c r="Z6" s="34"/>
      <c r="AA6" s="34"/>
      <c r="AB6" s="34"/>
    </row>
    <row r="7" spans="1:28" s="7" customFormat="1" ht="42" x14ac:dyDescent="0.35">
      <c r="A7" s="84">
        <v>2</v>
      </c>
      <c r="B7" s="86" t="s">
        <v>31</v>
      </c>
      <c r="C7" s="54">
        <v>16</v>
      </c>
      <c r="D7" s="55" t="s">
        <v>32</v>
      </c>
      <c r="E7" s="56" t="s">
        <v>33</v>
      </c>
      <c r="F7" s="48" t="s">
        <v>21</v>
      </c>
      <c r="G7" s="49" t="s">
        <v>38</v>
      </c>
      <c r="H7" s="62">
        <v>623.97</v>
      </c>
      <c r="I7" s="8"/>
      <c r="J7" s="14">
        <f t="shared" si="0"/>
        <v>0</v>
      </c>
      <c r="K7" s="15" t="str">
        <f t="shared" si="1"/>
        <v>OK</v>
      </c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34"/>
      <c r="Y7" s="34"/>
      <c r="Z7" s="34"/>
      <c r="AA7" s="34"/>
      <c r="AB7" s="34"/>
    </row>
    <row r="8" spans="1:28" s="7" customFormat="1" ht="42" x14ac:dyDescent="0.35">
      <c r="A8" s="84"/>
      <c r="B8" s="86"/>
      <c r="C8" s="57">
        <v>17</v>
      </c>
      <c r="D8" s="55" t="s">
        <v>34</v>
      </c>
      <c r="E8" s="56" t="s">
        <v>33</v>
      </c>
      <c r="F8" s="48" t="s">
        <v>21</v>
      </c>
      <c r="G8" s="49" t="s">
        <v>38</v>
      </c>
      <c r="H8" s="62">
        <v>999.95</v>
      </c>
      <c r="I8" s="8"/>
      <c r="J8" s="14">
        <f t="shared" si="0"/>
        <v>0</v>
      </c>
      <c r="K8" s="15" t="str">
        <f t="shared" si="1"/>
        <v>OK</v>
      </c>
      <c r="L8" s="46"/>
      <c r="M8" s="43"/>
      <c r="N8" s="45"/>
      <c r="O8" s="45"/>
      <c r="P8" s="45"/>
      <c r="Q8" s="45"/>
      <c r="R8" s="45"/>
      <c r="S8" s="45"/>
      <c r="T8" s="45"/>
      <c r="U8" s="45"/>
      <c r="V8" s="45"/>
      <c r="W8" s="45"/>
      <c r="X8" s="34"/>
      <c r="Y8" s="34"/>
      <c r="Z8" s="34"/>
      <c r="AA8" s="34"/>
      <c r="AB8" s="34"/>
    </row>
    <row r="9" spans="1:28" s="7" customFormat="1" ht="42" x14ac:dyDescent="0.35">
      <c r="A9" s="84"/>
      <c r="B9" s="86"/>
      <c r="C9" s="57">
        <v>18</v>
      </c>
      <c r="D9" s="55" t="s">
        <v>35</v>
      </c>
      <c r="E9" s="56" t="s">
        <v>33</v>
      </c>
      <c r="F9" s="48" t="s">
        <v>21</v>
      </c>
      <c r="G9" s="49" t="s">
        <v>38</v>
      </c>
      <c r="H9" s="62">
        <v>999.95</v>
      </c>
      <c r="I9" s="8"/>
      <c r="J9" s="14">
        <f t="shared" si="0"/>
        <v>0</v>
      </c>
      <c r="K9" s="15" t="str">
        <f t="shared" si="1"/>
        <v>OK</v>
      </c>
      <c r="L9" s="47"/>
      <c r="M9" s="44"/>
      <c r="N9" s="45"/>
      <c r="O9" s="45"/>
      <c r="P9" s="45"/>
      <c r="Q9" s="45"/>
      <c r="R9" s="45"/>
      <c r="S9" s="45"/>
      <c r="T9" s="45"/>
      <c r="U9" s="45"/>
      <c r="V9" s="45"/>
      <c r="W9" s="45"/>
      <c r="X9" s="34"/>
      <c r="Y9" s="34"/>
      <c r="Z9" s="34"/>
      <c r="AA9" s="34"/>
      <c r="AB9" s="34"/>
    </row>
    <row r="10" spans="1:28" s="7" customFormat="1" ht="56" x14ac:dyDescent="0.35">
      <c r="A10" s="85"/>
      <c r="B10" s="87"/>
      <c r="C10" s="57">
        <v>19</v>
      </c>
      <c r="D10" s="58" t="s">
        <v>36</v>
      </c>
      <c r="E10" s="56" t="s">
        <v>33</v>
      </c>
      <c r="F10" s="48" t="s">
        <v>21</v>
      </c>
      <c r="G10" s="49" t="s">
        <v>38</v>
      </c>
      <c r="H10" s="62">
        <v>1499.93</v>
      </c>
      <c r="I10" s="8">
        <v>100</v>
      </c>
      <c r="J10" s="14">
        <f t="shared" si="0"/>
        <v>100</v>
      </c>
      <c r="K10" s="15" t="str">
        <f t="shared" si="1"/>
        <v>OK</v>
      </c>
      <c r="L10" s="46"/>
      <c r="M10" s="43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34"/>
      <c r="Y10" s="34"/>
      <c r="Z10" s="34"/>
      <c r="AA10" s="34"/>
      <c r="AB10" s="34"/>
    </row>
    <row r="11" spans="1:28" x14ac:dyDescent="0.35">
      <c r="I11" s="6">
        <f>SUM(I4:I10)</f>
        <v>100</v>
      </c>
      <c r="J11" s="6">
        <f>SUM(J4:J10)</f>
        <v>100</v>
      </c>
      <c r="L11" s="41">
        <f>SUMPRODUCT($H$4:$H$10,L4:L10)</f>
        <v>0</v>
      </c>
      <c r="M11" s="41">
        <f t="shared" ref="M11:AB11" si="2">SUMPRODUCT($H$4:$H$10,M4:M10)</f>
        <v>0</v>
      </c>
      <c r="N11" s="41">
        <f t="shared" si="2"/>
        <v>0</v>
      </c>
      <c r="O11" s="41">
        <f t="shared" si="2"/>
        <v>0</v>
      </c>
      <c r="P11" s="41">
        <f t="shared" si="2"/>
        <v>0</v>
      </c>
      <c r="Q11" s="41">
        <f t="shared" si="2"/>
        <v>0</v>
      </c>
      <c r="R11" s="41">
        <f t="shared" si="2"/>
        <v>0</v>
      </c>
      <c r="S11" s="41">
        <f t="shared" si="2"/>
        <v>0</v>
      </c>
      <c r="T11" s="41">
        <f t="shared" si="2"/>
        <v>0</v>
      </c>
      <c r="U11" s="41">
        <f t="shared" si="2"/>
        <v>0</v>
      </c>
      <c r="V11" s="41">
        <f t="shared" si="2"/>
        <v>0</v>
      </c>
      <c r="W11" s="41">
        <f t="shared" si="2"/>
        <v>0</v>
      </c>
      <c r="X11" s="41">
        <f t="shared" si="2"/>
        <v>0</v>
      </c>
      <c r="Y11" s="41">
        <f t="shared" si="2"/>
        <v>0</v>
      </c>
      <c r="Z11" s="41">
        <f t="shared" si="2"/>
        <v>0</v>
      </c>
      <c r="AA11" s="41">
        <f t="shared" si="2"/>
        <v>0</v>
      </c>
      <c r="AB11" s="41">
        <f t="shared" si="2"/>
        <v>0</v>
      </c>
    </row>
  </sheetData>
  <mergeCells count="25">
    <mergeCell ref="A7:A10"/>
    <mergeCell ref="B7:B10"/>
    <mergeCell ref="L1:L2"/>
    <mergeCell ref="A1:C1"/>
    <mergeCell ref="AA1:AA2"/>
    <mergeCell ref="Z1:Z2"/>
    <mergeCell ref="S1:S2"/>
    <mergeCell ref="A4:A6"/>
    <mergeCell ref="B4:B6"/>
    <mergeCell ref="R1:R2"/>
    <mergeCell ref="D1:H1"/>
    <mergeCell ref="M1:M2"/>
    <mergeCell ref="AB1:AB2"/>
    <mergeCell ref="A2:K2"/>
    <mergeCell ref="I1:K1"/>
    <mergeCell ref="U1:U2"/>
    <mergeCell ref="V1:V2"/>
    <mergeCell ref="N1:N2"/>
    <mergeCell ref="O1:O2"/>
    <mergeCell ref="P1:P2"/>
    <mergeCell ref="Q1:Q2"/>
    <mergeCell ref="X1:X2"/>
    <mergeCell ref="T1:T2"/>
    <mergeCell ref="W1:W2"/>
    <mergeCell ref="Y1:Y2"/>
  </mergeCells>
  <conditionalFormatting sqref="H4:H10">
    <cfRule type="expression" dxfId="53" priority="1">
      <formula>#REF!&lt;0.25</formula>
    </cfRule>
  </conditionalFormatting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B11"/>
  <sheetViews>
    <sheetView zoomScale="60" zoomScaleNormal="60" workbookViewId="0">
      <selection activeCell="D1" sqref="D1:H1"/>
    </sheetView>
  </sheetViews>
  <sheetFormatPr defaultColWidth="9.7265625" defaultRowHeight="14.5" x14ac:dyDescent="0.35"/>
  <cols>
    <col min="1" max="1" width="12" style="1" customWidth="1"/>
    <col min="2" max="2" width="23" style="1" customWidth="1"/>
    <col min="3" max="3" width="10.26953125" style="1" customWidth="1"/>
    <col min="4" max="4" width="45" style="16" customWidth="1"/>
    <col min="5" max="6" width="13.1796875" style="1" customWidth="1"/>
    <col min="7" max="7" width="18" style="1" customWidth="1"/>
    <col min="8" max="8" width="15.453125" style="1" customWidth="1"/>
    <col min="9" max="9" width="13.7265625" style="6" customWidth="1"/>
    <col min="10" max="10" width="13.26953125" style="17" customWidth="1"/>
    <col min="11" max="11" width="12.54296875" style="4" customWidth="1"/>
    <col min="12" max="23" width="12.7265625" style="5" customWidth="1"/>
    <col min="24" max="28" width="12.7265625" style="2" customWidth="1"/>
    <col min="29" max="16384" width="9.7265625" style="2"/>
  </cols>
  <sheetData>
    <row r="1" spans="1:28" ht="65.25" customHeight="1" x14ac:dyDescent="0.35">
      <c r="A1" s="82" t="s">
        <v>41</v>
      </c>
      <c r="B1" s="82"/>
      <c r="C1" s="82"/>
      <c r="D1" s="82" t="s">
        <v>23</v>
      </c>
      <c r="E1" s="82"/>
      <c r="F1" s="82"/>
      <c r="G1" s="82"/>
      <c r="H1" s="82"/>
      <c r="I1" s="82" t="s">
        <v>24</v>
      </c>
      <c r="J1" s="82"/>
      <c r="K1" s="82"/>
      <c r="L1" s="83" t="s">
        <v>22</v>
      </c>
      <c r="M1" s="83" t="s">
        <v>22</v>
      </c>
      <c r="N1" s="83" t="s">
        <v>22</v>
      </c>
      <c r="O1" s="83" t="s">
        <v>22</v>
      </c>
      <c r="P1" s="83" t="s">
        <v>22</v>
      </c>
      <c r="Q1" s="83" t="s">
        <v>22</v>
      </c>
      <c r="R1" s="83" t="s">
        <v>22</v>
      </c>
      <c r="S1" s="83" t="s">
        <v>22</v>
      </c>
      <c r="T1" s="83" t="s">
        <v>22</v>
      </c>
      <c r="U1" s="83" t="s">
        <v>22</v>
      </c>
      <c r="V1" s="83" t="s">
        <v>22</v>
      </c>
      <c r="W1" s="83" t="s">
        <v>22</v>
      </c>
      <c r="X1" s="83" t="s">
        <v>22</v>
      </c>
      <c r="Y1" s="83" t="s">
        <v>22</v>
      </c>
      <c r="Z1" s="83" t="s">
        <v>22</v>
      </c>
      <c r="AA1" s="83" t="s">
        <v>22</v>
      </c>
      <c r="AB1" s="83" t="s">
        <v>22</v>
      </c>
    </row>
    <row r="2" spans="1:28" ht="21.75" customHeight="1" x14ac:dyDescent="0.35">
      <c r="A2" s="82" t="s">
        <v>17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</row>
    <row r="3" spans="1:28" s="3" customFormat="1" ht="31" x14ac:dyDescent="0.25">
      <c r="A3" s="38" t="s">
        <v>1</v>
      </c>
      <c r="B3" s="38" t="s">
        <v>18</v>
      </c>
      <c r="C3" s="39" t="s">
        <v>16</v>
      </c>
      <c r="D3" s="40" t="s">
        <v>15</v>
      </c>
      <c r="E3" s="39" t="s">
        <v>6</v>
      </c>
      <c r="F3" s="39" t="s">
        <v>19</v>
      </c>
      <c r="G3" s="39" t="s">
        <v>20</v>
      </c>
      <c r="H3" s="11" t="s">
        <v>3</v>
      </c>
      <c r="I3" s="12" t="s">
        <v>5</v>
      </c>
      <c r="J3" s="13" t="s">
        <v>0</v>
      </c>
      <c r="K3" s="10" t="s">
        <v>4</v>
      </c>
      <c r="L3" s="42" t="s">
        <v>2</v>
      </c>
      <c r="M3" s="42" t="s">
        <v>2</v>
      </c>
      <c r="N3" s="42" t="s">
        <v>2</v>
      </c>
      <c r="O3" s="42" t="s">
        <v>2</v>
      </c>
      <c r="P3" s="42" t="s">
        <v>2</v>
      </c>
      <c r="Q3" s="42" t="s">
        <v>2</v>
      </c>
      <c r="R3" s="42" t="s">
        <v>2</v>
      </c>
      <c r="S3" s="42" t="s">
        <v>2</v>
      </c>
      <c r="T3" s="42" t="s">
        <v>2</v>
      </c>
      <c r="U3" s="42" t="s">
        <v>2</v>
      </c>
      <c r="V3" s="42" t="s">
        <v>2</v>
      </c>
      <c r="W3" s="35" t="s">
        <v>2</v>
      </c>
      <c r="X3" s="35" t="s">
        <v>2</v>
      </c>
      <c r="Y3" s="35" t="s">
        <v>2</v>
      </c>
      <c r="Z3" s="35" t="s">
        <v>2</v>
      </c>
      <c r="AA3" s="35" t="s">
        <v>2</v>
      </c>
      <c r="AB3" s="35" t="s">
        <v>2</v>
      </c>
    </row>
    <row r="4" spans="1:28" ht="74" customHeight="1" x14ac:dyDescent="0.35">
      <c r="A4" s="88">
        <v>1</v>
      </c>
      <c r="B4" s="89" t="s">
        <v>25</v>
      </c>
      <c r="C4" s="50">
        <v>13</v>
      </c>
      <c r="D4" s="51" t="s">
        <v>26</v>
      </c>
      <c r="E4" s="52" t="s">
        <v>27</v>
      </c>
      <c r="F4" s="60" t="s">
        <v>39</v>
      </c>
      <c r="G4" s="59" t="s">
        <v>37</v>
      </c>
      <c r="H4" s="61">
        <v>4898</v>
      </c>
      <c r="I4" s="8"/>
      <c r="J4" s="14">
        <f t="shared" ref="J4:J10" si="0">I4-(SUM(L4:AB4))</f>
        <v>0</v>
      </c>
      <c r="K4" s="15" t="str">
        <f>IF(J4&lt;0,"ATENÇÃO","OK")</f>
        <v>OK</v>
      </c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33"/>
      <c r="Y4" s="33"/>
      <c r="Z4" s="33"/>
      <c r="AA4" s="33"/>
      <c r="AB4" s="33"/>
    </row>
    <row r="5" spans="1:28" s="7" customFormat="1" ht="52" customHeight="1" x14ac:dyDescent="0.35">
      <c r="A5" s="88"/>
      <c r="B5" s="89"/>
      <c r="C5" s="53">
        <v>14</v>
      </c>
      <c r="D5" s="51" t="s">
        <v>28</v>
      </c>
      <c r="E5" s="52" t="s">
        <v>29</v>
      </c>
      <c r="F5" s="60" t="s">
        <v>39</v>
      </c>
      <c r="G5" s="59" t="s">
        <v>37</v>
      </c>
      <c r="H5" s="61">
        <v>5022</v>
      </c>
      <c r="I5" s="8"/>
      <c r="J5" s="14">
        <f t="shared" si="0"/>
        <v>0</v>
      </c>
      <c r="K5" s="15" t="str">
        <f t="shared" ref="K5:K10" si="1">IF(J5&lt;0,"ATENÇÃO","OK")</f>
        <v>OK</v>
      </c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34"/>
      <c r="Y5" s="34"/>
      <c r="Z5" s="34"/>
      <c r="AA5" s="34"/>
      <c r="AB5" s="34"/>
    </row>
    <row r="6" spans="1:28" s="7" customFormat="1" ht="56.5" customHeight="1" x14ac:dyDescent="0.35">
      <c r="A6" s="88"/>
      <c r="B6" s="89"/>
      <c r="C6" s="53">
        <v>15</v>
      </c>
      <c r="D6" s="51" t="s">
        <v>30</v>
      </c>
      <c r="E6" s="52" t="s">
        <v>29</v>
      </c>
      <c r="F6" s="60" t="s">
        <v>39</v>
      </c>
      <c r="G6" s="59" t="s">
        <v>37</v>
      </c>
      <c r="H6" s="61">
        <v>5970</v>
      </c>
      <c r="I6" s="8">
        <v>2</v>
      </c>
      <c r="J6" s="14">
        <f t="shared" si="0"/>
        <v>2</v>
      </c>
      <c r="K6" s="15" t="str">
        <f t="shared" si="1"/>
        <v>OK</v>
      </c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34"/>
      <c r="Y6" s="34"/>
      <c r="Z6" s="34"/>
      <c r="AA6" s="34"/>
      <c r="AB6" s="34"/>
    </row>
    <row r="7" spans="1:28" s="7" customFormat="1" ht="56" x14ac:dyDescent="0.35">
      <c r="A7" s="84">
        <v>2</v>
      </c>
      <c r="B7" s="86" t="s">
        <v>31</v>
      </c>
      <c r="C7" s="54">
        <v>16</v>
      </c>
      <c r="D7" s="55" t="s">
        <v>32</v>
      </c>
      <c r="E7" s="56" t="s">
        <v>33</v>
      </c>
      <c r="F7" s="48" t="s">
        <v>21</v>
      </c>
      <c r="G7" s="49" t="s">
        <v>38</v>
      </c>
      <c r="H7" s="62">
        <v>623.97</v>
      </c>
      <c r="I7" s="8">
        <v>4</v>
      </c>
      <c r="J7" s="14">
        <f t="shared" si="0"/>
        <v>4</v>
      </c>
      <c r="K7" s="15" t="str">
        <f t="shared" si="1"/>
        <v>OK</v>
      </c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34"/>
      <c r="Y7" s="34"/>
      <c r="Z7" s="34"/>
      <c r="AA7" s="34"/>
      <c r="AB7" s="34"/>
    </row>
    <row r="8" spans="1:28" s="7" customFormat="1" ht="56" x14ac:dyDescent="0.35">
      <c r="A8" s="84"/>
      <c r="B8" s="86"/>
      <c r="C8" s="57">
        <v>17</v>
      </c>
      <c r="D8" s="55" t="s">
        <v>34</v>
      </c>
      <c r="E8" s="56" t="s">
        <v>33</v>
      </c>
      <c r="F8" s="48" t="s">
        <v>21</v>
      </c>
      <c r="G8" s="49" t="s">
        <v>38</v>
      </c>
      <c r="H8" s="62">
        <v>999.95</v>
      </c>
      <c r="I8" s="8"/>
      <c r="J8" s="14">
        <f t="shared" si="0"/>
        <v>0</v>
      </c>
      <c r="K8" s="15" t="str">
        <f t="shared" si="1"/>
        <v>OK</v>
      </c>
      <c r="L8" s="46"/>
      <c r="M8" s="43"/>
      <c r="N8" s="45"/>
      <c r="O8" s="45"/>
      <c r="P8" s="45"/>
      <c r="Q8" s="45"/>
      <c r="R8" s="45"/>
      <c r="S8" s="45"/>
      <c r="T8" s="45"/>
      <c r="U8" s="45"/>
      <c r="V8" s="45"/>
      <c r="W8" s="45"/>
      <c r="X8" s="34"/>
      <c r="Y8" s="34"/>
      <c r="Z8" s="34"/>
      <c r="AA8" s="34"/>
      <c r="AB8" s="34"/>
    </row>
    <row r="9" spans="1:28" s="7" customFormat="1" ht="56" x14ac:dyDescent="0.35">
      <c r="A9" s="84"/>
      <c r="B9" s="86"/>
      <c r="C9" s="57">
        <v>18</v>
      </c>
      <c r="D9" s="55" t="s">
        <v>35</v>
      </c>
      <c r="E9" s="56" t="s">
        <v>33</v>
      </c>
      <c r="F9" s="48" t="s">
        <v>21</v>
      </c>
      <c r="G9" s="49" t="s">
        <v>38</v>
      </c>
      <c r="H9" s="62">
        <v>999.95</v>
      </c>
      <c r="I9" s="8"/>
      <c r="J9" s="14">
        <f t="shared" si="0"/>
        <v>0</v>
      </c>
      <c r="K9" s="15" t="str">
        <f t="shared" si="1"/>
        <v>OK</v>
      </c>
      <c r="L9" s="47"/>
      <c r="M9" s="44"/>
      <c r="N9" s="45"/>
      <c r="O9" s="45"/>
      <c r="P9" s="45"/>
      <c r="Q9" s="45"/>
      <c r="R9" s="45"/>
      <c r="S9" s="45"/>
      <c r="T9" s="45"/>
      <c r="U9" s="45"/>
      <c r="V9" s="45"/>
      <c r="W9" s="45"/>
      <c r="X9" s="34"/>
      <c r="Y9" s="34"/>
      <c r="Z9" s="34"/>
      <c r="AA9" s="34"/>
      <c r="AB9" s="34"/>
    </row>
    <row r="10" spans="1:28" s="7" customFormat="1" ht="70" x14ac:dyDescent="0.35">
      <c r="A10" s="85"/>
      <c r="B10" s="87"/>
      <c r="C10" s="57">
        <v>19</v>
      </c>
      <c r="D10" s="58" t="s">
        <v>36</v>
      </c>
      <c r="E10" s="56" t="s">
        <v>33</v>
      </c>
      <c r="F10" s="48" t="s">
        <v>21</v>
      </c>
      <c r="G10" s="49" t="s">
        <v>38</v>
      </c>
      <c r="H10" s="62">
        <v>1499.93</v>
      </c>
      <c r="I10" s="8"/>
      <c r="J10" s="14">
        <f t="shared" si="0"/>
        <v>0</v>
      </c>
      <c r="K10" s="15" t="str">
        <f t="shared" si="1"/>
        <v>OK</v>
      </c>
      <c r="L10" s="46"/>
      <c r="M10" s="43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34"/>
      <c r="Y10" s="34"/>
      <c r="Z10" s="34"/>
      <c r="AA10" s="34"/>
      <c r="AB10" s="34"/>
    </row>
    <row r="11" spans="1:28" x14ac:dyDescent="0.35">
      <c r="I11" s="6">
        <f>SUM(I4:I10)</f>
        <v>6</v>
      </c>
      <c r="J11" s="6">
        <f>SUM(J4:J10)</f>
        <v>6</v>
      </c>
      <c r="L11" s="41">
        <f>SUMPRODUCT($H$4:$H$10,L4:L10)</f>
        <v>0</v>
      </c>
      <c r="M11" s="41">
        <f t="shared" ref="M11:AB11" si="2">SUMPRODUCT($H$4:$H$10,M4:M10)</f>
        <v>0</v>
      </c>
      <c r="N11" s="41">
        <f t="shared" si="2"/>
        <v>0</v>
      </c>
      <c r="O11" s="41">
        <f t="shared" si="2"/>
        <v>0</v>
      </c>
      <c r="P11" s="41">
        <f t="shared" si="2"/>
        <v>0</v>
      </c>
      <c r="Q11" s="41">
        <f t="shared" si="2"/>
        <v>0</v>
      </c>
      <c r="R11" s="41">
        <f t="shared" si="2"/>
        <v>0</v>
      </c>
      <c r="S11" s="41">
        <f t="shared" si="2"/>
        <v>0</v>
      </c>
      <c r="T11" s="41">
        <f t="shared" si="2"/>
        <v>0</v>
      </c>
      <c r="U11" s="41">
        <f t="shared" si="2"/>
        <v>0</v>
      </c>
      <c r="V11" s="41">
        <f t="shared" si="2"/>
        <v>0</v>
      </c>
      <c r="W11" s="41">
        <f t="shared" si="2"/>
        <v>0</v>
      </c>
      <c r="X11" s="41">
        <f t="shared" si="2"/>
        <v>0</v>
      </c>
      <c r="Y11" s="41">
        <f t="shared" si="2"/>
        <v>0</v>
      </c>
      <c r="Z11" s="41">
        <f t="shared" si="2"/>
        <v>0</v>
      </c>
      <c r="AA11" s="41">
        <f t="shared" si="2"/>
        <v>0</v>
      </c>
      <c r="AB11" s="41">
        <f t="shared" si="2"/>
        <v>0</v>
      </c>
    </row>
  </sheetData>
  <mergeCells count="25">
    <mergeCell ref="A7:A10"/>
    <mergeCell ref="B7:B10"/>
    <mergeCell ref="L1:L2"/>
    <mergeCell ref="A1:C1"/>
    <mergeCell ref="AA1:AA2"/>
    <mergeCell ref="Z1:Z2"/>
    <mergeCell ref="S1:S2"/>
    <mergeCell ref="A4:A6"/>
    <mergeCell ref="B4:B6"/>
    <mergeCell ref="R1:R2"/>
    <mergeCell ref="D1:H1"/>
    <mergeCell ref="M1:M2"/>
    <mergeCell ref="AB1:AB2"/>
    <mergeCell ref="A2:K2"/>
    <mergeCell ref="I1:K1"/>
    <mergeCell ref="U1:U2"/>
    <mergeCell ref="V1:V2"/>
    <mergeCell ref="N1:N2"/>
    <mergeCell ref="O1:O2"/>
    <mergeCell ref="P1:P2"/>
    <mergeCell ref="Q1:Q2"/>
    <mergeCell ref="X1:X2"/>
    <mergeCell ref="T1:T2"/>
    <mergeCell ref="W1:W2"/>
    <mergeCell ref="Y1:Y2"/>
  </mergeCells>
  <conditionalFormatting sqref="H4:H10">
    <cfRule type="expression" dxfId="52" priority="1">
      <formula>#REF!&lt;0.25</formula>
    </cfRule>
  </conditionalFormatting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000"/>
  </sheetPr>
  <dimension ref="A1:L20"/>
  <sheetViews>
    <sheetView tabSelected="1" zoomScale="70" zoomScaleNormal="70" workbookViewId="0">
      <selection activeCell="D15" sqref="D15"/>
    </sheetView>
  </sheetViews>
  <sheetFormatPr defaultColWidth="9.7265625" defaultRowHeight="14.5" x14ac:dyDescent="0.35"/>
  <cols>
    <col min="1" max="1" width="11.26953125" style="1" customWidth="1"/>
    <col min="2" max="2" width="13.90625" style="1" customWidth="1"/>
    <col min="3" max="3" width="10.26953125" style="1" customWidth="1"/>
    <col min="4" max="4" width="29.6328125" style="16" customWidth="1"/>
    <col min="5" max="5" width="13.1796875" style="1" customWidth="1"/>
    <col min="6" max="6" width="10" style="1" customWidth="1"/>
    <col min="7" max="7" width="15.453125" style="1" customWidth="1"/>
    <col min="8" max="8" width="13.7265625" style="6" customWidth="1"/>
    <col min="9" max="9" width="13.26953125" style="17" customWidth="1"/>
    <col min="10" max="10" width="12.54296875" style="4" customWidth="1"/>
    <col min="11" max="11" width="18.26953125" style="2" customWidth="1"/>
    <col min="12" max="12" width="20.7265625" style="2" customWidth="1"/>
    <col min="13" max="16384" width="9.7265625" style="2"/>
  </cols>
  <sheetData>
    <row r="1" spans="1:12" ht="54" customHeight="1" x14ac:dyDescent="0.35">
      <c r="A1" s="96" t="s">
        <v>41</v>
      </c>
      <c r="B1" s="96"/>
      <c r="C1" s="96"/>
      <c r="D1" s="96" t="s">
        <v>40</v>
      </c>
      <c r="E1" s="96"/>
      <c r="F1" s="96"/>
      <c r="G1" s="96"/>
      <c r="H1" s="96" t="s">
        <v>24</v>
      </c>
      <c r="I1" s="96"/>
      <c r="J1" s="96"/>
      <c r="K1" s="96"/>
      <c r="L1" s="96"/>
    </row>
    <row r="2" spans="1:12" ht="21.75" customHeight="1" x14ac:dyDescent="0.35">
      <c r="A2" s="96" t="s">
        <v>70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</row>
    <row r="3" spans="1:12" s="3" customFormat="1" ht="43.5" x14ac:dyDescent="0.25">
      <c r="A3" s="116">
        <v>11</v>
      </c>
      <c r="B3" s="116" t="s">
        <v>18</v>
      </c>
      <c r="C3" s="116" t="s">
        <v>16</v>
      </c>
      <c r="D3" s="117" t="s">
        <v>15</v>
      </c>
      <c r="E3" s="116" t="s">
        <v>6</v>
      </c>
      <c r="F3" s="116" t="s">
        <v>19</v>
      </c>
      <c r="G3" s="11" t="s">
        <v>3</v>
      </c>
      <c r="H3" s="28" t="s">
        <v>5</v>
      </c>
      <c r="I3" s="13" t="s">
        <v>7</v>
      </c>
      <c r="J3" s="10" t="s">
        <v>8</v>
      </c>
      <c r="K3" s="29" t="s">
        <v>9</v>
      </c>
      <c r="L3" s="29" t="s">
        <v>10</v>
      </c>
    </row>
    <row r="4" spans="1:12" ht="77.25" customHeight="1" x14ac:dyDescent="0.35">
      <c r="A4" s="123">
        <v>1</v>
      </c>
      <c r="B4" s="118" t="s">
        <v>25</v>
      </c>
      <c r="C4" s="108">
        <v>13</v>
      </c>
      <c r="D4" s="109" t="s">
        <v>71</v>
      </c>
      <c r="E4" s="110" t="s">
        <v>27</v>
      </c>
      <c r="F4" s="124" t="s">
        <v>21</v>
      </c>
      <c r="G4" s="121">
        <v>4898</v>
      </c>
      <c r="H4" s="30">
        <f>'REITORIA PROPPG'!I4+CEART!I4+CEAD!I4+FAED!I4+CEFID!I4+ESAG!I4+CCT!I4+CEPLAN!I4+CEAVI!I4+CEO!I4+CAV!I4+CESFI!I4+'REITORIA SCII '!I4+CESMO!I4+CERES!I4</f>
        <v>30</v>
      </c>
      <c r="I4" s="31">
        <f>('REITORIA PROPPG'!I4-'REITORIA PROPPG'!J4)+(CEART!I4-CEART!J4)+(CEAD!I4-CEAD!J4)+(FAED!I4-FAED!J4)+(CEFID!I4-CEFID!J4)+(ESAG!I4-ESAG!J4)+(CCT!I4-CCT!J4)+(CEPLAN!I4-CEPLAN!J4)+(CEAVI!I4-CEAVI!J4)+(CEO!I4-CEO!J4)+(CAV!I4-CAV!J4)+(CESFI!I4-CESFI!J4)+('REITORIA SCII '!I4-'REITORIA SCII '!J4)+(CESMO!I4-CESMO!J4)+(CERES!I4-CERES!J4)</f>
        <v>2</v>
      </c>
      <c r="J4" s="27">
        <f>H4-I4</f>
        <v>28</v>
      </c>
      <c r="K4" s="9">
        <f>G4*H4</f>
        <v>146940</v>
      </c>
      <c r="L4" s="9">
        <f>G4*I4</f>
        <v>9796</v>
      </c>
    </row>
    <row r="5" spans="1:12" s="7" customFormat="1" ht="30.25" customHeight="1" x14ac:dyDescent="0.35">
      <c r="A5" s="123"/>
      <c r="B5" s="118"/>
      <c r="C5" s="111">
        <v>14</v>
      </c>
      <c r="D5" s="109" t="s">
        <v>72</v>
      </c>
      <c r="E5" s="110" t="s">
        <v>29</v>
      </c>
      <c r="F5" s="124" t="s">
        <v>21</v>
      </c>
      <c r="G5" s="121">
        <v>5022</v>
      </c>
      <c r="H5" s="30">
        <f>'REITORIA PROPPG'!I5+CEART!I5+CEAD!I5+FAED!I5+CEFID!I5+ESAG!I5+CCT!I5+CEPLAN!I5+CEAVI!I5+CEO!I5+CAV!I5+CESFI!I5+'REITORIA SCII '!I5+CESMO!I5+CERES!I5</f>
        <v>6</v>
      </c>
      <c r="I5" s="31">
        <f>('REITORIA PROPPG'!I5-'REITORIA PROPPG'!J5)+(CEART!I5-CEART!J5)+(CEAD!I5-CEAD!J5)+(FAED!I5-FAED!J5)+(CEFID!I5-CEFID!J5)+(ESAG!I5-ESAG!J5)+(CCT!I5-CCT!J5)+(CEPLAN!I5-CEPLAN!J5)+(CEAVI!I5-CEAVI!J5)+(CEO!I5-CEO!J5)+(CAV!I5-CAV!J5)+(CESFI!I5-CESFI!J5)+('REITORIA SCII '!I5-'REITORIA SCII '!J5)+(CESMO!I5-CESMO!J5)+(CERES!I5-CERES!J5)</f>
        <v>1</v>
      </c>
      <c r="J5" s="27">
        <f t="shared" ref="J5:J10" si="0">H5-I5</f>
        <v>5</v>
      </c>
      <c r="K5" s="9">
        <f>G5*H5</f>
        <v>30132</v>
      </c>
      <c r="L5" s="9">
        <f t="shared" ref="L5:L10" si="1">G5*I5</f>
        <v>5022</v>
      </c>
    </row>
    <row r="6" spans="1:12" s="7" customFormat="1" ht="30.25" customHeight="1" x14ac:dyDescent="0.35">
      <c r="A6" s="123"/>
      <c r="B6" s="118"/>
      <c r="C6" s="111">
        <v>15</v>
      </c>
      <c r="D6" s="109" t="s">
        <v>73</v>
      </c>
      <c r="E6" s="110" t="s">
        <v>29</v>
      </c>
      <c r="F6" s="124" t="s">
        <v>21</v>
      </c>
      <c r="G6" s="121">
        <v>5970</v>
      </c>
      <c r="H6" s="30">
        <f>'REITORIA PROPPG'!I6+CEART!I6+CEAD!I6+FAED!I6+CEFID!I6+ESAG!I6+CCT!I6+CEPLAN!I6+CEAVI!I6+CEO!I6+CAV!I6+CESFI!I6+'REITORIA SCII '!I6+CESMO!I6+CERES!I6</f>
        <v>11</v>
      </c>
      <c r="I6" s="31">
        <f>('REITORIA PROPPG'!I6-'REITORIA PROPPG'!J6)+(CEART!I6-CEART!J6)+(CEAD!I6-CEAD!J6)+(FAED!I6-FAED!J6)+(CEFID!I6-CEFID!J6)+(ESAG!I6-ESAG!J6)+(CCT!I6-CCT!J6)+(CEPLAN!I6-CEPLAN!J6)+(CEAVI!I6-CEAVI!J6)+(CEO!I6-CEO!J6)+(CAV!I6-CAV!J6)+(CESFI!I6-CESFI!J6)+('REITORIA SCII '!I6-'REITORIA SCII '!J6)+(CESMO!I6-CESMO!J6)+(CERES!I6-CERES!J6)</f>
        <v>0</v>
      </c>
      <c r="J6" s="27">
        <f t="shared" si="0"/>
        <v>11</v>
      </c>
      <c r="K6" s="9">
        <f t="shared" ref="K6:K10" si="2">G6*H6</f>
        <v>65670</v>
      </c>
      <c r="L6" s="9">
        <f t="shared" si="1"/>
        <v>0</v>
      </c>
    </row>
    <row r="7" spans="1:12" s="7" customFormat="1" ht="37.5" customHeight="1" x14ac:dyDescent="0.35">
      <c r="A7" s="125">
        <v>2</v>
      </c>
      <c r="B7" s="119" t="s">
        <v>31</v>
      </c>
      <c r="C7" s="112">
        <v>16</v>
      </c>
      <c r="D7" s="113" t="s">
        <v>74</v>
      </c>
      <c r="E7" s="114" t="s">
        <v>33</v>
      </c>
      <c r="F7" s="126" t="s">
        <v>21</v>
      </c>
      <c r="G7" s="122">
        <v>623.97</v>
      </c>
      <c r="H7" s="30">
        <f>'REITORIA PROPPG'!I7+CEART!I7+CEAD!I7+FAED!I7+CEFID!I7+ESAG!I7+CCT!I7+CEPLAN!I7+CEAVI!I7+CEO!I7+CAV!I7+CESFI!I7+'REITORIA SCII '!I7+CESMO!I7+CERES!I7</f>
        <v>105</v>
      </c>
      <c r="I7" s="31">
        <f>('REITORIA PROPPG'!I7-'REITORIA PROPPG'!J7)+(CEART!I7-CEART!J7)+(CEAD!I7-CEAD!J7)+(FAED!I7-FAED!J7)+(CEFID!I7-CEFID!J7)+(ESAG!I7-ESAG!J7)+(CCT!I7-CCT!J7)+(CEPLAN!I7-CEPLAN!J7)+(CEAVI!I7-CEAVI!J7)+(CEO!I7-CEO!J7)+(CAV!I7-CAV!J7)+(CESFI!I7-CESFI!J7)+('REITORIA SCII '!I7-'REITORIA SCII '!J7)+(CESMO!I7-CESMO!J7)+(CERES!I7-CERES!J7)</f>
        <v>5</v>
      </c>
      <c r="J7" s="27">
        <f t="shared" si="0"/>
        <v>100</v>
      </c>
      <c r="K7" s="9">
        <f t="shared" si="2"/>
        <v>65516.850000000006</v>
      </c>
      <c r="L7" s="9">
        <f t="shared" si="1"/>
        <v>3119.8500000000004</v>
      </c>
    </row>
    <row r="8" spans="1:12" s="7" customFormat="1" ht="30.25" customHeight="1" x14ac:dyDescent="0.35">
      <c r="A8" s="125"/>
      <c r="B8" s="119"/>
      <c r="C8" s="115">
        <v>17</v>
      </c>
      <c r="D8" s="113" t="s">
        <v>75</v>
      </c>
      <c r="E8" s="114" t="s">
        <v>33</v>
      </c>
      <c r="F8" s="126" t="s">
        <v>21</v>
      </c>
      <c r="G8" s="122">
        <v>999.95</v>
      </c>
      <c r="H8" s="30">
        <f>'REITORIA PROPPG'!I8+CEART!I8+CEAD!I8+FAED!I8+CEFID!I8+ESAG!I8+CCT!I8+CEPLAN!I8+CEAVI!I8+CEO!I8+CAV!I8+CESFI!I8+'REITORIA SCII '!I8+CESMO!I8+CERES!I8</f>
        <v>50</v>
      </c>
      <c r="I8" s="31">
        <f>('REITORIA PROPPG'!I8-'REITORIA PROPPG'!J8)+(CEART!I8-CEART!J8)+(CEAD!I8-CEAD!J8)+(FAED!I8-FAED!J8)+(CEFID!I8-CEFID!J8)+(ESAG!I8-ESAG!J8)+(CCT!I8-CCT!J8)+(CEPLAN!I8-CEPLAN!J8)+(CEAVI!I8-CEAVI!J8)+(CEO!I8-CEO!J8)+(CAV!I8-CAV!J8)+(CESFI!I8-CESFI!J8)+('REITORIA SCII '!I8-'REITORIA SCII '!J8)+(CESMO!I8-CESMO!J8)+(CERES!I8-CERES!J8)</f>
        <v>4</v>
      </c>
      <c r="J8" s="27">
        <f t="shared" si="0"/>
        <v>46</v>
      </c>
      <c r="K8" s="9">
        <f t="shared" si="2"/>
        <v>49997.5</v>
      </c>
      <c r="L8" s="9">
        <f t="shared" si="1"/>
        <v>3999.8</v>
      </c>
    </row>
    <row r="9" spans="1:12" s="7" customFormat="1" ht="30.25" customHeight="1" x14ac:dyDescent="0.35">
      <c r="A9" s="125"/>
      <c r="B9" s="119"/>
      <c r="C9" s="115">
        <v>18</v>
      </c>
      <c r="D9" s="113" t="s">
        <v>76</v>
      </c>
      <c r="E9" s="114" t="s">
        <v>33</v>
      </c>
      <c r="F9" s="126" t="s">
        <v>21</v>
      </c>
      <c r="G9" s="122">
        <v>999.95</v>
      </c>
      <c r="H9" s="30">
        <f>'REITORIA PROPPG'!I9+CEART!I9+CEAD!I9+FAED!I9+CEFID!I9+ESAG!I9+CCT!I9+CEPLAN!I9+CEAVI!I9+CEO!I9+CAV!I9+CESFI!I9+'REITORIA SCII '!I9+CESMO!I9+CERES!I9</f>
        <v>42</v>
      </c>
      <c r="I9" s="31">
        <f>('REITORIA PROPPG'!I9-'REITORIA PROPPG'!J9)+(CEART!I9-CEART!J9)+(CEAD!I9-CEAD!J9)+(FAED!I9-FAED!J9)+(CEFID!I9-CEFID!J9)+(ESAG!I9-ESAG!J9)+(CCT!I9-CCT!J9)+(CEPLAN!I9-CEPLAN!J9)+(CEAVI!I9-CEAVI!J9)+(CEO!I9-CEO!J9)+(CAV!I9-CAV!J9)+(CESFI!I9-CESFI!J9)+('REITORIA SCII '!I9-'REITORIA SCII '!J9)+(CESMO!I9-CESMO!J9)+(CERES!I9-CERES!J9)</f>
        <v>0</v>
      </c>
      <c r="J9" s="27">
        <f t="shared" si="0"/>
        <v>42</v>
      </c>
      <c r="K9" s="9">
        <f t="shared" si="2"/>
        <v>41997.9</v>
      </c>
      <c r="L9" s="9">
        <f t="shared" si="1"/>
        <v>0</v>
      </c>
    </row>
    <row r="10" spans="1:12" s="7" customFormat="1" ht="30.25" customHeight="1" x14ac:dyDescent="0.35">
      <c r="A10" s="127"/>
      <c r="B10" s="120"/>
      <c r="C10" s="115">
        <v>19</v>
      </c>
      <c r="D10" s="113" t="s">
        <v>36</v>
      </c>
      <c r="E10" s="114" t="s">
        <v>33</v>
      </c>
      <c r="F10" s="126" t="s">
        <v>21</v>
      </c>
      <c r="G10" s="122">
        <v>1499.93</v>
      </c>
      <c r="H10" s="30">
        <f>'REITORIA PROPPG'!I10+CEART!I10+CEAD!I10+FAED!I10+CEFID!I10+ESAG!I10+CCT!I10+CEPLAN!I10+CEAVI!I10+CEO!I10+CAV!I10+CESFI!I10+'REITORIA SCII '!I10+CESMO!I10+CERES!I10</f>
        <v>181</v>
      </c>
      <c r="I10" s="31">
        <f>('REITORIA PROPPG'!I10-'REITORIA PROPPG'!J10)+(CEART!I10-CEART!J10)+(CEAD!I10-CEAD!J10)+(FAED!I10-FAED!J10)+(CEFID!I10-CEFID!J10)+(ESAG!I10-ESAG!J10)+(CCT!I10-CCT!J10)+(CEPLAN!I10-CEPLAN!J10)+(CEAVI!I10-CEAVI!J10)+(CEO!I10-CEO!J10)+(CAV!I10-CAV!J10)+(CESFI!I10-CESFI!J10)+('REITORIA SCII '!I10-'REITORIA SCII '!J10)+(CESMO!I10-CESMO!J10)+(CERES!I10-CERES!J10)</f>
        <v>13</v>
      </c>
      <c r="J10" s="27">
        <f t="shared" si="0"/>
        <v>168</v>
      </c>
      <c r="K10" s="9">
        <f t="shared" si="2"/>
        <v>271487.33</v>
      </c>
      <c r="L10" s="9">
        <f t="shared" si="1"/>
        <v>19499.09</v>
      </c>
    </row>
    <row r="11" spans="1:12" x14ac:dyDescent="0.35">
      <c r="H11" s="2"/>
      <c r="I11" s="2"/>
      <c r="J11" s="2"/>
      <c r="K11" s="37">
        <f>SUM(K4:K10)</f>
        <v>671741.58000000007</v>
      </c>
      <c r="L11" s="37">
        <f>SUM(L4:L10)</f>
        <v>41436.74</v>
      </c>
    </row>
    <row r="12" spans="1:12" x14ac:dyDescent="0.35">
      <c r="D12" s="2"/>
      <c r="E12" s="2"/>
      <c r="F12" s="2"/>
      <c r="H12" s="2"/>
      <c r="I12" s="2"/>
      <c r="J12" s="2"/>
    </row>
    <row r="13" spans="1:12" ht="15.5" x14ac:dyDescent="0.35">
      <c r="H13" s="92" t="str">
        <f>A1</f>
        <v>PROCESSO: PE 1752/2023</v>
      </c>
      <c r="I13" s="92"/>
      <c r="J13" s="92"/>
      <c r="K13" s="92"/>
      <c r="L13" s="92"/>
    </row>
    <row r="14" spans="1:12" ht="15.5" x14ac:dyDescent="0.35">
      <c r="B14" s="2"/>
      <c r="C14" s="2"/>
      <c r="D14" s="2"/>
      <c r="E14" s="2"/>
      <c r="F14" s="2"/>
      <c r="H14" s="92" t="str">
        <f>D1</f>
        <v>OBJETO: CONTRATAÇÃO DE EMPRESA PRESTADORA DE SERVIÇO DE TRADUÇÃO SIMULTÂNEA E LOCAÇÃO E MONTAGEM DE EQUIPAMENTOS DE TRADUÇÃO SIMULTÂNEA PARA A UDESC - RELANÇAMENTO</v>
      </c>
      <c r="I14" s="92"/>
      <c r="J14" s="92"/>
      <c r="K14" s="92"/>
      <c r="L14" s="92"/>
    </row>
    <row r="15" spans="1:12" ht="15.5" x14ac:dyDescent="0.35">
      <c r="H15" s="93" t="str">
        <f>H1</f>
        <v>VIGÊNCIA DA ATA: 15/01/2024 até 15/01/2025</v>
      </c>
      <c r="I15" s="94"/>
      <c r="J15" s="94"/>
      <c r="K15" s="94"/>
      <c r="L15" s="95"/>
    </row>
    <row r="16" spans="1:12" ht="15.5" x14ac:dyDescent="0.35">
      <c r="H16" s="21" t="s">
        <v>11</v>
      </c>
      <c r="I16" s="22"/>
      <c r="J16" s="22"/>
      <c r="K16" s="22"/>
      <c r="L16" s="18">
        <f>K11</f>
        <v>671741.58000000007</v>
      </c>
    </row>
    <row r="17" spans="8:12" ht="15.5" x14ac:dyDescent="0.35">
      <c r="H17" s="23" t="s">
        <v>12</v>
      </c>
      <c r="I17" s="24"/>
      <c r="J17" s="24"/>
      <c r="K17" s="24"/>
      <c r="L17" s="19">
        <f>L11</f>
        <v>41436.74</v>
      </c>
    </row>
    <row r="18" spans="8:12" ht="15.5" x14ac:dyDescent="0.35">
      <c r="H18" s="23" t="s">
        <v>13</v>
      </c>
      <c r="I18" s="24"/>
      <c r="J18" s="24"/>
      <c r="K18" s="24"/>
      <c r="L18" s="20"/>
    </row>
    <row r="19" spans="8:12" ht="15.5" x14ac:dyDescent="0.35">
      <c r="H19" s="25" t="s">
        <v>14</v>
      </c>
      <c r="I19" s="26"/>
      <c r="J19" s="26"/>
      <c r="K19" s="26"/>
      <c r="L19" s="32">
        <f>L17/L16</f>
        <v>6.1685536869699201E-2</v>
      </c>
    </row>
    <row r="20" spans="8:12" ht="15.5" x14ac:dyDescent="0.35">
      <c r="H20" s="105" t="s">
        <v>69</v>
      </c>
      <c r="I20" s="106"/>
      <c r="J20" s="106"/>
      <c r="K20" s="106"/>
      <c r="L20" s="107"/>
    </row>
  </sheetData>
  <mergeCells count="12">
    <mergeCell ref="H20:L20"/>
    <mergeCell ref="H13:L13"/>
    <mergeCell ref="H14:L14"/>
    <mergeCell ref="H15:L15"/>
    <mergeCell ref="H1:L1"/>
    <mergeCell ref="A2:L2"/>
    <mergeCell ref="A1:C1"/>
    <mergeCell ref="D1:G1"/>
    <mergeCell ref="A4:A6"/>
    <mergeCell ref="B4:B6"/>
    <mergeCell ref="A7:A10"/>
    <mergeCell ref="B7:B10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0FB62-0DF6-499B-BED8-FACD4BA3E5D7}">
  <dimension ref="A1:W21"/>
  <sheetViews>
    <sheetView topLeftCell="A4" zoomScale="60" zoomScaleNormal="60" workbookViewId="0">
      <selection activeCell="J24" sqref="J24"/>
    </sheetView>
  </sheetViews>
  <sheetFormatPr defaultColWidth="9.7265625" defaultRowHeight="14.5" x14ac:dyDescent="0.35"/>
  <cols>
    <col min="1" max="1" width="9" style="1" customWidth="1"/>
    <col min="2" max="2" width="18.453125" style="1" customWidth="1"/>
    <col min="3" max="3" width="10.26953125" style="1" customWidth="1"/>
    <col min="4" max="4" width="41" style="16" customWidth="1"/>
    <col min="5" max="5" width="10.54296875" style="1" customWidth="1"/>
    <col min="6" max="6" width="16.453125" style="1" customWidth="1"/>
    <col min="7" max="7" width="13.7265625" style="6" customWidth="1"/>
    <col min="8" max="8" width="13.26953125" style="17" customWidth="1"/>
    <col min="9" max="10" width="12.54296875" style="4" customWidth="1"/>
    <col min="11" max="11" width="18.26953125" style="2" customWidth="1"/>
    <col min="12" max="12" width="15.54296875" style="5" customWidth="1"/>
    <col min="13" max="21" width="13.7265625" style="5" customWidth="1"/>
    <col min="22" max="23" width="14.453125" style="5" customWidth="1"/>
    <col min="24" max="16384" width="9.7265625" style="2"/>
  </cols>
  <sheetData>
    <row r="1" spans="1:23" ht="65.25" customHeight="1" x14ac:dyDescent="0.35">
      <c r="A1" s="97" t="s">
        <v>54</v>
      </c>
      <c r="B1" s="97"/>
      <c r="C1" s="97"/>
      <c r="D1" s="97" t="s">
        <v>40</v>
      </c>
      <c r="E1" s="97"/>
      <c r="F1" s="97"/>
      <c r="G1" s="97" t="s">
        <v>43</v>
      </c>
      <c r="H1" s="97"/>
      <c r="I1" s="97"/>
      <c r="J1" s="97"/>
      <c r="K1" s="97"/>
      <c r="L1" s="83" t="s">
        <v>56</v>
      </c>
      <c r="M1" s="83" t="s">
        <v>42</v>
      </c>
      <c r="N1" s="83" t="s">
        <v>42</v>
      </c>
      <c r="O1" s="83" t="s">
        <v>42</v>
      </c>
      <c r="P1" s="83" t="s">
        <v>42</v>
      </c>
      <c r="Q1" s="83" t="s">
        <v>42</v>
      </c>
      <c r="R1" s="83" t="s">
        <v>42</v>
      </c>
      <c r="S1" s="83" t="s">
        <v>42</v>
      </c>
      <c r="T1" s="83" t="s">
        <v>42</v>
      </c>
      <c r="U1" s="83" t="s">
        <v>42</v>
      </c>
      <c r="V1" s="83" t="s">
        <v>42</v>
      </c>
      <c r="W1" s="83" t="s">
        <v>42</v>
      </c>
    </row>
    <row r="2" spans="1:23" ht="21.75" customHeight="1" x14ac:dyDescent="0.35">
      <c r="A2" s="98" t="s">
        <v>44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</row>
    <row r="3" spans="1:23" s="3" customFormat="1" ht="46.5" x14ac:dyDescent="0.25">
      <c r="A3" s="39" t="s">
        <v>1</v>
      </c>
      <c r="B3" s="39" t="s">
        <v>18</v>
      </c>
      <c r="C3" s="39" t="s">
        <v>16</v>
      </c>
      <c r="D3" s="40" t="s">
        <v>15</v>
      </c>
      <c r="E3" s="39" t="s">
        <v>6</v>
      </c>
      <c r="F3" s="39" t="s">
        <v>19</v>
      </c>
      <c r="G3" s="28" t="s">
        <v>47</v>
      </c>
      <c r="H3" s="69" t="s">
        <v>46</v>
      </c>
      <c r="I3" s="68" t="s">
        <v>45</v>
      </c>
      <c r="J3" s="11" t="s">
        <v>48</v>
      </c>
      <c r="K3" s="29" t="s">
        <v>9</v>
      </c>
      <c r="L3" s="65" t="s">
        <v>55</v>
      </c>
      <c r="M3" s="65" t="s">
        <v>49</v>
      </c>
      <c r="N3" s="65" t="s">
        <v>49</v>
      </c>
      <c r="O3" s="65" t="s">
        <v>49</v>
      </c>
      <c r="P3" s="65" t="s">
        <v>49</v>
      </c>
      <c r="Q3" s="65" t="s">
        <v>49</v>
      </c>
      <c r="R3" s="65" t="s">
        <v>49</v>
      </c>
      <c r="S3" s="65" t="s">
        <v>49</v>
      </c>
      <c r="T3" s="65" t="s">
        <v>49</v>
      </c>
      <c r="U3" s="65" t="s">
        <v>49</v>
      </c>
      <c r="V3" s="65" t="s">
        <v>49</v>
      </c>
      <c r="W3" s="65" t="s">
        <v>49</v>
      </c>
    </row>
    <row r="4" spans="1:23" ht="174.65" customHeight="1" x14ac:dyDescent="0.35">
      <c r="A4" s="88">
        <v>1</v>
      </c>
      <c r="B4" s="89" t="s">
        <v>57</v>
      </c>
      <c r="C4" s="50">
        <v>13</v>
      </c>
      <c r="D4" s="51" t="s">
        <v>26</v>
      </c>
      <c r="E4" s="52" t="s">
        <v>27</v>
      </c>
      <c r="F4" s="78" t="s">
        <v>21</v>
      </c>
      <c r="G4" s="30">
        <f>'REITORIA PROPPG'!I4+CEART!I4+CEAD!I4+FAED!I4+CEFID!I4+ESAG!I4+CCT!I4+CEPLAN!I4+CEAVI!I4+CEO!I4+CAV!I4+CESFI!I4+'REITORIA SCII '!I4+CESMO!I4+CERES!I4</f>
        <v>30</v>
      </c>
      <c r="H4" s="31">
        <f>G4*2</f>
        <v>60</v>
      </c>
      <c r="I4" s="27">
        <f>H4-(SUM(L4:W4))</f>
        <v>58</v>
      </c>
      <c r="J4" s="67">
        <v>4898</v>
      </c>
      <c r="K4" s="9">
        <f t="shared" ref="K4:K10" si="0">J4*G4</f>
        <v>146940</v>
      </c>
      <c r="L4" s="66">
        <v>2</v>
      </c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</row>
    <row r="5" spans="1:23" s="7" customFormat="1" ht="30.25" customHeight="1" x14ac:dyDescent="0.35">
      <c r="A5" s="88"/>
      <c r="B5" s="89"/>
      <c r="C5" s="53">
        <v>14</v>
      </c>
      <c r="D5" s="51" t="s">
        <v>28</v>
      </c>
      <c r="E5" s="52" t="s">
        <v>29</v>
      </c>
      <c r="F5" s="78" t="s">
        <v>21</v>
      </c>
      <c r="G5" s="30">
        <f>'REITORIA PROPPG'!I5+CEART!I5+CEAD!I5+FAED!I5+CEFID!I5+ESAG!I5+CCT!I5+CEPLAN!I5+CEAVI!I5+CEO!I5+CAV!I5+CESFI!I5+'REITORIA SCII '!I5+CESMO!I5+CERES!I5</f>
        <v>6</v>
      </c>
      <c r="H5" s="31">
        <f t="shared" ref="H5:H10" si="1">G5*2</f>
        <v>12</v>
      </c>
      <c r="I5" s="27">
        <f t="shared" ref="I5:I10" si="2">H5-(SUM(L5:W5))</f>
        <v>12</v>
      </c>
      <c r="J5" s="67">
        <v>5022</v>
      </c>
      <c r="K5" s="9">
        <f t="shared" si="0"/>
        <v>30132</v>
      </c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</row>
    <row r="6" spans="1:23" s="7" customFormat="1" ht="30.25" customHeight="1" x14ac:dyDescent="0.35">
      <c r="A6" s="88"/>
      <c r="B6" s="89"/>
      <c r="C6" s="53">
        <v>15</v>
      </c>
      <c r="D6" s="51" t="s">
        <v>30</v>
      </c>
      <c r="E6" s="52" t="s">
        <v>29</v>
      </c>
      <c r="F6" s="78" t="s">
        <v>21</v>
      </c>
      <c r="G6" s="30">
        <f>'REITORIA PROPPG'!I6+CEART!I6+CEAD!I6+FAED!I6+CEFID!I6+ESAG!I6+CCT!I6+CEPLAN!I6+CEAVI!I6+CEO!I6+CAV!I6+CESFI!I6+'REITORIA SCII '!I6+CESMO!I6+CERES!I6</f>
        <v>11</v>
      </c>
      <c r="H6" s="31">
        <f t="shared" si="1"/>
        <v>22</v>
      </c>
      <c r="I6" s="27">
        <f t="shared" si="2"/>
        <v>22</v>
      </c>
      <c r="J6" s="67">
        <v>5970</v>
      </c>
      <c r="K6" s="9">
        <f t="shared" si="0"/>
        <v>65670</v>
      </c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</row>
    <row r="7" spans="1:23" s="7" customFormat="1" ht="56" x14ac:dyDescent="0.35">
      <c r="A7" s="84">
        <v>2</v>
      </c>
      <c r="B7" s="86" t="s">
        <v>58</v>
      </c>
      <c r="C7" s="54">
        <v>16</v>
      </c>
      <c r="D7" s="55" t="s">
        <v>32</v>
      </c>
      <c r="E7" s="56" t="s">
        <v>33</v>
      </c>
      <c r="F7" s="36" t="s">
        <v>21</v>
      </c>
      <c r="G7" s="30">
        <f>'REITORIA PROPPG'!I7+CEART!I7+CEAD!I7+FAED!I7+CEFID!I7+ESAG!I7+CCT!I7+CEPLAN!I7+CEAVI!I7+CEO!I7+CAV!I7+CESFI!I7+'REITORIA SCII '!I7+CESMO!I7+CERES!I7</f>
        <v>105</v>
      </c>
      <c r="H7" s="31">
        <f t="shared" si="1"/>
        <v>210</v>
      </c>
      <c r="I7" s="27">
        <f t="shared" si="2"/>
        <v>200</v>
      </c>
      <c r="J7" s="67">
        <v>623.97</v>
      </c>
      <c r="K7" s="9">
        <f t="shared" si="0"/>
        <v>65516.850000000006</v>
      </c>
      <c r="L7" s="66">
        <v>10</v>
      </c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</row>
    <row r="8" spans="1:23" s="7" customFormat="1" ht="30.25" customHeight="1" x14ac:dyDescent="0.35">
      <c r="A8" s="84"/>
      <c r="B8" s="86"/>
      <c r="C8" s="57">
        <v>17</v>
      </c>
      <c r="D8" s="55" t="s">
        <v>34</v>
      </c>
      <c r="E8" s="56" t="s">
        <v>33</v>
      </c>
      <c r="F8" s="36" t="s">
        <v>21</v>
      </c>
      <c r="G8" s="30">
        <f>'REITORIA PROPPG'!I8+CEART!I8+CEAD!I8+FAED!I8+CEFID!I8+ESAG!I8+CCT!I8+CEPLAN!I8+CEAVI!I8+CEO!I8+CAV!I8+CESFI!I8+'REITORIA SCII '!I8+CESMO!I8+CERES!I8</f>
        <v>50</v>
      </c>
      <c r="H8" s="31">
        <f t="shared" si="1"/>
        <v>100</v>
      </c>
      <c r="I8" s="27">
        <f t="shared" si="2"/>
        <v>100</v>
      </c>
      <c r="J8" s="67">
        <v>999.95</v>
      </c>
      <c r="K8" s="9">
        <f t="shared" si="0"/>
        <v>49997.5</v>
      </c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</row>
    <row r="9" spans="1:23" s="7" customFormat="1" ht="30.25" customHeight="1" x14ac:dyDescent="0.35">
      <c r="A9" s="84"/>
      <c r="B9" s="86"/>
      <c r="C9" s="57">
        <v>18</v>
      </c>
      <c r="D9" s="55" t="s">
        <v>35</v>
      </c>
      <c r="E9" s="56" t="s">
        <v>33</v>
      </c>
      <c r="F9" s="36" t="s">
        <v>21</v>
      </c>
      <c r="G9" s="30">
        <f>'REITORIA PROPPG'!I9+CEART!I9+CEAD!I9+FAED!I9+CEFID!I9+ESAG!I9+CCT!I9+CEPLAN!I9+CEAVI!I9+CEO!I9+CAV!I9+CESFI!I9+'REITORIA SCII '!I9+CESMO!I9+CERES!I9</f>
        <v>42</v>
      </c>
      <c r="H9" s="31">
        <f t="shared" si="1"/>
        <v>84</v>
      </c>
      <c r="I9" s="27">
        <f t="shared" si="2"/>
        <v>84</v>
      </c>
      <c r="J9" s="67">
        <v>999.95</v>
      </c>
      <c r="K9" s="9">
        <f t="shared" si="0"/>
        <v>41997.9</v>
      </c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</row>
    <row r="10" spans="1:23" s="7" customFormat="1" ht="30.25" customHeight="1" x14ac:dyDescent="0.35">
      <c r="A10" s="85"/>
      <c r="B10" s="87"/>
      <c r="C10" s="57">
        <v>19</v>
      </c>
      <c r="D10" s="58" t="s">
        <v>36</v>
      </c>
      <c r="E10" s="56" t="s">
        <v>33</v>
      </c>
      <c r="F10" s="36" t="s">
        <v>21</v>
      </c>
      <c r="G10" s="30">
        <f>'REITORIA PROPPG'!I10+CEART!I10+CEAD!I10+FAED!I10+CEFID!I10+ESAG!I10+CCT!I10+CEPLAN!I10+CEAVI!I10+CEO!I10+CAV!I10+CESFI!I10+'REITORIA SCII '!I10+CESMO!I10+CERES!I10</f>
        <v>181</v>
      </c>
      <c r="H10" s="31">
        <f t="shared" si="1"/>
        <v>362</v>
      </c>
      <c r="I10" s="27">
        <f t="shared" si="2"/>
        <v>362</v>
      </c>
      <c r="J10" s="67">
        <v>1499.93</v>
      </c>
      <c r="K10" s="9">
        <f t="shared" si="0"/>
        <v>271487.33</v>
      </c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</row>
    <row r="11" spans="1:23" x14ac:dyDescent="0.35">
      <c r="K11" s="37">
        <f>SUM(K4:K10)</f>
        <v>671741.58000000007</v>
      </c>
      <c r="L11" s="70">
        <f>SUMPRODUCT($J$4:$J$10,L4:L10)</f>
        <v>16035.7</v>
      </c>
      <c r="M11" s="70">
        <f t="shared" ref="M11:W11" si="3">SUMPRODUCT($J$4:$J$10,M4:M10)</f>
        <v>0</v>
      </c>
      <c r="N11" s="70">
        <f t="shared" si="3"/>
        <v>0</v>
      </c>
      <c r="O11" s="70">
        <f t="shared" si="3"/>
        <v>0</v>
      </c>
      <c r="P11" s="70">
        <f t="shared" si="3"/>
        <v>0</v>
      </c>
      <c r="Q11" s="70">
        <f t="shared" si="3"/>
        <v>0</v>
      </c>
      <c r="R11" s="70">
        <f t="shared" si="3"/>
        <v>0</v>
      </c>
      <c r="S11" s="70">
        <f t="shared" si="3"/>
        <v>0</v>
      </c>
      <c r="T11" s="70">
        <f t="shared" si="3"/>
        <v>0</v>
      </c>
      <c r="U11" s="70">
        <f t="shared" si="3"/>
        <v>0</v>
      </c>
      <c r="V11" s="70">
        <f t="shared" si="3"/>
        <v>0</v>
      </c>
      <c r="W11" s="70">
        <f t="shared" si="3"/>
        <v>0</v>
      </c>
    </row>
    <row r="14" spans="1:23" ht="15.5" x14ac:dyDescent="0.35">
      <c r="F14" s="99" t="str">
        <f>D1</f>
        <v>OBJETO: CONTRATAÇÃO DE EMPRESA PRESTADORA DE SERVIÇO DE TRADUÇÃO SIMULTÂNEA E LOCAÇÃO E MONTAGEM DE EQUIPAMENTOS DE TRADUÇÃO SIMULTÂNEA PARA A UDESC - RELANÇAMENTO</v>
      </c>
      <c r="G14" s="100"/>
      <c r="H14" s="100"/>
      <c r="I14" s="100"/>
      <c r="J14" s="100"/>
      <c r="K14" s="101"/>
    </row>
    <row r="15" spans="1:23" ht="15.5" x14ac:dyDescent="0.35">
      <c r="F15" s="99" t="str">
        <f>A1</f>
        <v>PROCESSO: PE 1752/2023 - SGPE 41092/2023</v>
      </c>
      <c r="G15" s="100"/>
      <c r="H15" s="100"/>
      <c r="I15" s="100"/>
      <c r="J15" s="100"/>
      <c r="K15" s="101"/>
    </row>
    <row r="16" spans="1:23" ht="15.5" x14ac:dyDescent="0.35">
      <c r="F16" s="99" t="str">
        <f>G1</f>
        <v>VIGÊNCIA DA ATA: 15/01/2024 até 15/01/2025</v>
      </c>
      <c r="G16" s="100"/>
      <c r="H16" s="100"/>
      <c r="I16" s="100"/>
      <c r="J16" s="100"/>
      <c r="K16" s="101"/>
    </row>
    <row r="17" spans="6:11" ht="15.5" x14ac:dyDescent="0.35">
      <c r="F17" s="21" t="s">
        <v>50</v>
      </c>
      <c r="G17" s="22"/>
      <c r="H17" s="22"/>
      <c r="I17" s="22"/>
      <c r="J17" s="22"/>
      <c r="K17" s="18">
        <f>K11</f>
        <v>671741.58000000007</v>
      </c>
    </row>
    <row r="18" spans="6:11" ht="15.5" x14ac:dyDescent="0.35">
      <c r="F18" s="23" t="s">
        <v>51</v>
      </c>
      <c r="G18" s="71"/>
      <c r="H18" s="72"/>
      <c r="I18" s="72"/>
      <c r="J18" s="72"/>
      <c r="K18" s="73">
        <f>SUM(L11:W11)</f>
        <v>16035.7</v>
      </c>
    </row>
    <row r="19" spans="6:11" ht="15.5" x14ac:dyDescent="0.35">
      <c r="F19" s="23"/>
      <c r="G19" s="72"/>
      <c r="H19" s="72"/>
      <c r="I19" s="72"/>
      <c r="J19" s="72"/>
      <c r="K19" s="20"/>
    </row>
    <row r="20" spans="6:11" ht="15.5" x14ac:dyDescent="0.35">
      <c r="F20" s="25" t="s">
        <v>52</v>
      </c>
      <c r="G20" s="26"/>
      <c r="H20" s="26"/>
      <c r="I20" s="26"/>
      <c r="J20" s="26"/>
      <c r="K20" s="74">
        <f>K18/K17</f>
        <v>2.3871828806547899E-2</v>
      </c>
    </row>
    <row r="21" spans="6:11" ht="15.5" x14ac:dyDescent="0.35">
      <c r="F21" s="75" t="s">
        <v>53</v>
      </c>
      <c r="G21" s="76"/>
      <c r="H21" s="76"/>
      <c r="I21" s="76"/>
      <c r="J21" s="76"/>
      <c r="K21" s="77"/>
    </row>
  </sheetData>
  <mergeCells count="23">
    <mergeCell ref="F14:K14"/>
    <mergeCell ref="F15:K15"/>
    <mergeCell ref="F16:K16"/>
    <mergeCell ref="R1:R2"/>
    <mergeCell ref="S1:S2"/>
    <mergeCell ref="T1:T2"/>
    <mergeCell ref="U1:U2"/>
    <mergeCell ref="V1:V2"/>
    <mergeCell ref="W1:W2"/>
    <mergeCell ref="L1:L2"/>
    <mergeCell ref="M1:M2"/>
    <mergeCell ref="N1:N2"/>
    <mergeCell ref="O1:O2"/>
    <mergeCell ref="P1:P2"/>
    <mergeCell ref="Q1:Q2"/>
    <mergeCell ref="A7:A10"/>
    <mergeCell ref="B7:B10"/>
    <mergeCell ref="A1:C1"/>
    <mergeCell ref="D1:F1"/>
    <mergeCell ref="G1:K1"/>
    <mergeCell ref="A2:K2"/>
    <mergeCell ref="A4:A6"/>
    <mergeCell ref="B4:B6"/>
  </mergeCells>
  <conditionalFormatting sqref="P4:P10 U4:W10">
    <cfRule type="cellIs" dxfId="51" priority="197" stopIfTrue="1" operator="greaterThan">
      <formula>0</formula>
    </cfRule>
    <cfRule type="cellIs" dxfId="50" priority="198" stopIfTrue="1" operator="greaterThan">
      <formula>0</formula>
    </cfRule>
    <cfRule type="cellIs" dxfId="49" priority="199" stopIfTrue="1" operator="greaterThan">
      <formula>0</formula>
    </cfRule>
  </conditionalFormatting>
  <conditionalFormatting sqref="L4:L10 N4:W10">
    <cfRule type="cellIs" dxfId="48" priority="194" stopIfTrue="1" operator="greaterThan">
      <formula>0</formula>
    </cfRule>
    <cfRule type="cellIs" dxfId="47" priority="195" stopIfTrue="1" operator="greaterThan">
      <formula>0</formula>
    </cfRule>
    <cfRule type="cellIs" dxfId="46" priority="196" stopIfTrue="1" operator="greaterThan">
      <formula>0</formula>
    </cfRule>
  </conditionalFormatting>
  <conditionalFormatting sqref="L4:L10 N4:W10">
    <cfRule type="cellIs" dxfId="45" priority="193" operator="greaterThan">
      <formula>0</formula>
    </cfRule>
  </conditionalFormatting>
  <conditionalFormatting sqref="L4">
    <cfRule type="cellIs" dxfId="44" priority="191" operator="greaterThan">
      <formula>$G$4/2</formula>
    </cfRule>
    <cfRule type="cellIs" dxfId="43" priority="192" operator="greaterThan">
      <formula>$G$4</formula>
    </cfRule>
  </conditionalFormatting>
  <conditionalFormatting sqref="L5">
    <cfRule type="cellIs" dxfId="42" priority="186" operator="greaterThan">
      <formula>$G$5/2</formula>
    </cfRule>
    <cfRule type="cellIs" dxfId="41" priority="189" operator="greaterThan">
      <formula>$G$4/2</formula>
    </cfRule>
    <cfRule type="cellIs" dxfId="40" priority="190" operator="greaterThan">
      <formula>$G$4</formula>
    </cfRule>
  </conditionalFormatting>
  <conditionalFormatting sqref="N4:W4">
    <cfRule type="cellIs" dxfId="39" priority="187" operator="greaterThan">
      <formula>$G$4/2</formula>
    </cfRule>
    <cfRule type="cellIs" dxfId="38" priority="188" operator="greaterThan">
      <formula>$G$4</formula>
    </cfRule>
  </conditionalFormatting>
  <conditionalFormatting sqref="N5:W5">
    <cfRule type="cellIs" dxfId="37" priority="183" operator="greaterThan">
      <formula>$G$5/2</formula>
    </cfRule>
    <cfRule type="cellIs" dxfId="36" priority="184" operator="greaterThan">
      <formula>$G$4/2</formula>
    </cfRule>
    <cfRule type="cellIs" dxfId="35" priority="185" operator="greaterThan">
      <formula>$G$4</formula>
    </cfRule>
  </conditionalFormatting>
  <conditionalFormatting sqref="L6">
    <cfRule type="cellIs" dxfId="34" priority="180" operator="greaterThan">
      <formula>$G$6/2</formula>
    </cfRule>
    <cfRule type="cellIs" dxfId="33" priority="181" operator="greaterThan">
      <formula>$G$6/2</formula>
    </cfRule>
    <cfRule type="cellIs" dxfId="32" priority="182" operator="greaterThan">
      <formula>$G$6/2</formula>
    </cfRule>
  </conditionalFormatting>
  <conditionalFormatting sqref="L7">
    <cfRule type="cellIs" dxfId="31" priority="179" operator="greaterThan">
      <formula>$G$7/2</formula>
    </cfRule>
  </conditionalFormatting>
  <conditionalFormatting sqref="L8">
    <cfRule type="cellIs" dxfId="30" priority="178" operator="greaterThan">
      <formula>$G$8/2</formula>
    </cfRule>
  </conditionalFormatting>
  <conditionalFormatting sqref="L9">
    <cfRule type="cellIs" dxfId="29" priority="177" operator="greaterThan">
      <formula>$G$9/2</formula>
    </cfRule>
  </conditionalFormatting>
  <conditionalFormatting sqref="L10">
    <cfRule type="cellIs" dxfId="28" priority="176" operator="greaterThan">
      <formula>$G$10/2</formula>
    </cfRule>
  </conditionalFormatting>
  <conditionalFormatting sqref="N4:W4">
    <cfRule type="cellIs" dxfId="27" priority="125" operator="greaterThan">
      <formula>$G$4/2</formula>
    </cfRule>
    <cfRule type="cellIs" dxfId="26" priority="126" operator="greaterThan">
      <formula>$G$4</formula>
    </cfRule>
  </conditionalFormatting>
  <conditionalFormatting sqref="N5:W5">
    <cfRule type="cellIs" dxfId="25" priority="122" operator="greaterThan">
      <formula>$G$5/2</formula>
    </cfRule>
    <cfRule type="cellIs" dxfId="24" priority="123" operator="greaterThan">
      <formula>$G$4/2</formula>
    </cfRule>
    <cfRule type="cellIs" dxfId="23" priority="124" operator="greaterThan">
      <formula>$G$4</formula>
    </cfRule>
  </conditionalFormatting>
  <conditionalFormatting sqref="N6:W6">
    <cfRule type="cellIs" dxfId="22" priority="119" operator="greaterThan">
      <formula>$G$6/2</formula>
    </cfRule>
    <cfRule type="cellIs" dxfId="21" priority="120" operator="greaterThan">
      <formula>$G$6/2</formula>
    </cfRule>
    <cfRule type="cellIs" dxfId="20" priority="121" operator="greaterThan">
      <formula>$G$6/2</formula>
    </cfRule>
  </conditionalFormatting>
  <conditionalFormatting sqref="N7:W7">
    <cfRule type="cellIs" dxfId="19" priority="118" operator="greaterThan">
      <formula>$G$7/2</formula>
    </cfRule>
  </conditionalFormatting>
  <conditionalFormatting sqref="N8:W8">
    <cfRule type="cellIs" dxfId="18" priority="117" operator="greaterThan">
      <formula>$G$8/2</formula>
    </cfRule>
  </conditionalFormatting>
  <conditionalFormatting sqref="N9:W9">
    <cfRule type="cellIs" dxfId="17" priority="116" operator="greaterThan">
      <formula>$G$9/2</formula>
    </cfRule>
  </conditionalFormatting>
  <conditionalFormatting sqref="N10:W10">
    <cfRule type="cellIs" dxfId="16" priority="115" operator="greaterThan">
      <formula>$G$10/2</formula>
    </cfRule>
  </conditionalFormatting>
  <conditionalFormatting sqref="M4:M10">
    <cfRule type="cellIs" dxfId="15" priority="63" stopIfTrue="1" operator="greaterThan">
      <formula>0</formula>
    </cfRule>
    <cfRule type="cellIs" dxfId="14" priority="64" stopIfTrue="1" operator="greaterThan">
      <formula>0</formula>
    </cfRule>
    <cfRule type="cellIs" dxfId="13" priority="65" stopIfTrue="1" operator="greaterThan">
      <formula>0</formula>
    </cfRule>
  </conditionalFormatting>
  <conditionalFormatting sqref="M4:M10">
    <cfRule type="cellIs" dxfId="12" priority="62" operator="greaterThan">
      <formula>0</formula>
    </cfRule>
  </conditionalFormatting>
  <conditionalFormatting sqref="M4">
    <cfRule type="cellIs" dxfId="11" priority="60" operator="greaterThan">
      <formula>$G$4/2</formula>
    </cfRule>
    <cfRule type="cellIs" dxfId="10" priority="61" operator="greaterThan">
      <formula>$G$4</formula>
    </cfRule>
  </conditionalFormatting>
  <conditionalFormatting sqref="M5">
    <cfRule type="cellIs" dxfId="9" priority="57" operator="greaterThan">
      <formula>$G$5/2</formula>
    </cfRule>
    <cfRule type="cellIs" dxfId="8" priority="58" operator="greaterThan">
      <formula>$G$4/2</formula>
    </cfRule>
    <cfRule type="cellIs" dxfId="7" priority="59" operator="greaterThan">
      <formula>$G$4</formula>
    </cfRule>
  </conditionalFormatting>
  <conditionalFormatting sqref="M6">
    <cfRule type="cellIs" dxfId="6" priority="54" operator="greaterThan">
      <formula>$G$6/2</formula>
    </cfRule>
    <cfRule type="cellIs" dxfId="5" priority="55" operator="greaterThan">
      <formula>$G$6/2</formula>
    </cfRule>
    <cfRule type="cellIs" dxfId="4" priority="56" operator="greaterThan">
      <formula>$G$6/2</formula>
    </cfRule>
  </conditionalFormatting>
  <conditionalFormatting sqref="M7">
    <cfRule type="cellIs" dxfId="3" priority="53" operator="greaterThan">
      <formula>$G$7/2</formula>
    </cfRule>
  </conditionalFormatting>
  <conditionalFormatting sqref="M8">
    <cfRule type="cellIs" dxfId="2" priority="52" operator="greaterThan">
      <formula>$G$8/2</formula>
    </cfRule>
  </conditionalFormatting>
  <conditionalFormatting sqref="M9">
    <cfRule type="cellIs" dxfId="1" priority="51" operator="greaterThan">
      <formula>$G$9/2</formula>
    </cfRule>
  </conditionalFormatting>
  <conditionalFormatting sqref="M10">
    <cfRule type="cellIs" dxfId="0" priority="50" operator="greaterThan">
      <formula>$G$10/2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1"/>
  <sheetViews>
    <sheetView zoomScale="60" zoomScaleNormal="60" workbookViewId="0">
      <selection activeCell="B16" sqref="B16"/>
    </sheetView>
  </sheetViews>
  <sheetFormatPr defaultColWidth="9.7265625" defaultRowHeight="14.5" x14ac:dyDescent="0.35"/>
  <cols>
    <col min="1" max="1" width="12" style="1" customWidth="1"/>
    <col min="2" max="2" width="23.81640625" style="1" customWidth="1"/>
    <col min="3" max="3" width="10.26953125" style="1" customWidth="1"/>
    <col min="4" max="4" width="67.1796875" style="16" customWidth="1"/>
    <col min="5" max="6" width="13.1796875" style="1" customWidth="1"/>
    <col min="7" max="7" width="18" style="1" customWidth="1"/>
    <col min="8" max="8" width="15.453125" style="1" customWidth="1"/>
    <col min="9" max="9" width="13.7265625" style="6" customWidth="1"/>
    <col min="10" max="10" width="13.26953125" style="17" customWidth="1"/>
    <col min="11" max="11" width="12.54296875" style="4" customWidth="1"/>
    <col min="12" max="23" width="12.7265625" style="5" customWidth="1"/>
    <col min="24" max="28" width="12.7265625" style="2" customWidth="1"/>
    <col min="29" max="16384" width="9.7265625" style="2"/>
  </cols>
  <sheetData>
    <row r="1" spans="1:28" ht="65.25" customHeight="1" x14ac:dyDescent="0.35">
      <c r="A1" s="82" t="s">
        <v>41</v>
      </c>
      <c r="B1" s="82"/>
      <c r="C1" s="82"/>
      <c r="D1" s="82" t="s">
        <v>23</v>
      </c>
      <c r="E1" s="82"/>
      <c r="F1" s="82"/>
      <c r="G1" s="82"/>
      <c r="H1" s="82"/>
      <c r="I1" s="82" t="s">
        <v>24</v>
      </c>
      <c r="J1" s="82"/>
      <c r="K1" s="82"/>
      <c r="L1" s="83" t="s">
        <v>22</v>
      </c>
      <c r="M1" s="83" t="s">
        <v>22</v>
      </c>
      <c r="N1" s="83" t="s">
        <v>22</v>
      </c>
      <c r="O1" s="83" t="s">
        <v>22</v>
      </c>
      <c r="P1" s="83" t="s">
        <v>22</v>
      </c>
      <c r="Q1" s="83" t="s">
        <v>22</v>
      </c>
      <c r="R1" s="83" t="s">
        <v>22</v>
      </c>
      <c r="S1" s="83" t="s">
        <v>22</v>
      </c>
      <c r="T1" s="83" t="s">
        <v>22</v>
      </c>
      <c r="U1" s="83" t="s">
        <v>22</v>
      </c>
      <c r="V1" s="83" t="s">
        <v>22</v>
      </c>
      <c r="W1" s="83" t="s">
        <v>22</v>
      </c>
      <c r="X1" s="83" t="s">
        <v>22</v>
      </c>
      <c r="Y1" s="83" t="s">
        <v>22</v>
      </c>
      <c r="Z1" s="83" t="s">
        <v>22</v>
      </c>
      <c r="AA1" s="83" t="s">
        <v>22</v>
      </c>
      <c r="AB1" s="83" t="s">
        <v>22</v>
      </c>
    </row>
    <row r="2" spans="1:28" ht="21.75" customHeight="1" x14ac:dyDescent="0.35">
      <c r="A2" s="82" t="s">
        <v>17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</row>
    <row r="3" spans="1:28" s="3" customFormat="1" ht="31" x14ac:dyDescent="0.25">
      <c r="A3" s="38" t="s">
        <v>1</v>
      </c>
      <c r="B3" s="38" t="s">
        <v>18</v>
      </c>
      <c r="C3" s="39" t="s">
        <v>16</v>
      </c>
      <c r="D3" s="40" t="s">
        <v>15</v>
      </c>
      <c r="E3" s="39" t="s">
        <v>6</v>
      </c>
      <c r="F3" s="39" t="s">
        <v>19</v>
      </c>
      <c r="G3" s="39" t="s">
        <v>20</v>
      </c>
      <c r="H3" s="11" t="s">
        <v>3</v>
      </c>
      <c r="I3" s="12" t="s">
        <v>5</v>
      </c>
      <c r="J3" s="13" t="s">
        <v>0</v>
      </c>
      <c r="K3" s="10" t="s">
        <v>4</v>
      </c>
      <c r="L3" s="42" t="s">
        <v>2</v>
      </c>
      <c r="M3" s="42" t="s">
        <v>2</v>
      </c>
      <c r="N3" s="42" t="s">
        <v>2</v>
      </c>
      <c r="O3" s="42" t="s">
        <v>2</v>
      </c>
      <c r="P3" s="42" t="s">
        <v>2</v>
      </c>
      <c r="Q3" s="42" t="s">
        <v>2</v>
      </c>
      <c r="R3" s="42" t="s">
        <v>2</v>
      </c>
      <c r="S3" s="42" t="s">
        <v>2</v>
      </c>
      <c r="T3" s="42" t="s">
        <v>2</v>
      </c>
      <c r="U3" s="42" t="s">
        <v>2</v>
      </c>
      <c r="V3" s="42" t="s">
        <v>2</v>
      </c>
      <c r="W3" s="35" t="s">
        <v>2</v>
      </c>
      <c r="X3" s="35" t="s">
        <v>2</v>
      </c>
      <c r="Y3" s="35" t="s">
        <v>2</v>
      </c>
      <c r="Z3" s="35" t="s">
        <v>2</v>
      </c>
      <c r="AA3" s="35" t="s">
        <v>2</v>
      </c>
      <c r="AB3" s="35" t="s">
        <v>2</v>
      </c>
    </row>
    <row r="4" spans="1:28" ht="97.5" customHeight="1" x14ac:dyDescent="0.35">
      <c r="A4" s="88">
        <v>1</v>
      </c>
      <c r="B4" s="89" t="s">
        <v>25</v>
      </c>
      <c r="C4" s="50">
        <v>13</v>
      </c>
      <c r="D4" s="51" t="s">
        <v>26</v>
      </c>
      <c r="E4" s="52" t="s">
        <v>27</v>
      </c>
      <c r="F4" s="60" t="s">
        <v>39</v>
      </c>
      <c r="G4" s="59" t="s">
        <v>37</v>
      </c>
      <c r="H4" s="61">
        <v>4898</v>
      </c>
      <c r="I4" s="8">
        <v>1</v>
      </c>
      <c r="J4" s="14">
        <f t="shared" ref="J4:J10" si="0">I4-(SUM(L4:AB4))</f>
        <v>1</v>
      </c>
      <c r="K4" s="15" t="str">
        <f>IF(J4&lt;0,"ATENÇÃO","OK")</f>
        <v>OK</v>
      </c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33"/>
      <c r="Y4" s="33"/>
      <c r="Z4" s="33"/>
      <c r="AA4" s="33"/>
      <c r="AB4" s="33"/>
    </row>
    <row r="5" spans="1:28" s="7" customFormat="1" ht="111" customHeight="1" x14ac:dyDescent="0.35">
      <c r="A5" s="88"/>
      <c r="B5" s="89"/>
      <c r="C5" s="53">
        <v>14</v>
      </c>
      <c r="D5" s="51" t="s">
        <v>28</v>
      </c>
      <c r="E5" s="52" t="s">
        <v>29</v>
      </c>
      <c r="F5" s="60" t="s">
        <v>39</v>
      </c>
      <c r="G5" s="59" t="s">
        <v>37</v>
      </c>
      <c r="H5" s="61">
        <v>5022</v>
      </c>
      <c r="I5" s="8">
        <v>1</v>
      </c>
      <c r="J5" s="14">
        <f t="shared" si="0"/>
        <v>1</v>
      </c>
      <c r="K5" s="15" t="str">
        <f t="shared" ref="K5:K10" si="1">IF(J5&lt;0,"ATENÇÃO","OK")</f>
        <v>OK</v>
      </c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34"/>
      <c r="Y5" s="34"/>
      <c r="Z5" s="34"/>
      <c r="AA5" s="34"/>
      <c r="AB5" s="34"/>
    </row>
    <row r="6" spans="1:28" s="7" customFormat="1" ht="80.25" customHeight="1" x14ac:dyDescent="0.35">
      <c r="A6" s="88"/>
      <c r="B6" s="89"/>
      <c r="C6" s="53">
        <v>15</v>
      </c>
      <c r="D6" s="51" t="s">
        <v>30</v>
      </c>
      <c r="E6" s="52" t="s">
        <v>29</v>
      </c>
      <c r="F6" s="60" t="s">
        <v>39</v>
      </c>
      <c r="G6" s="59" t="s">
        <v>37</v>
      </c>
      <c r="H6" s="61">
        <v>5970</v>
      </c>
      <c r="I6" s="8">
        <v>1</v>
      </c>
      <c r="J6" s="14">
        <f t="shared" si="0"/>
        <v>1</v>
      </c>
      <c r="K6" s="15" t="str">
        <f t="shared" si="1"/>
        <v>OK</v>
      </c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34"/>
      <c r="Y6" s="34"/>
      <c r="Z6" s="34"/>
      <c r="AA6" s="34"/>
      <c r="AB6" s="34"/>
    </row>
    <row r="7" spans="1:28" s="7" customFormat="1" ht="42" x14ac:dyDescent="0.35">
      <c r="A7" s="84">
        <v>2</v>
      </c>
      <c r="B7" s="86" t="s">
        <v>31</v>
      </c>
      <c r="C7" s="54">
        <v>16</v>
      </c>
      <c r="D7" s="55" t="s">
        <v>32</v>
      </c>
      <c r="E7" s="56" t="s">
        <v>33</v>
      </c>
      <c r="F7" s="48" t="s">
        <v>21</v>
      </c>
      <c r="G7" s="49" t="s">
        <v>38</v>
      </c>
      <c r="H7" s="62">
        <v>623.97</v>
      </c>
      <c r="I7" s="8">
        <v>5</v>
      </c>
      <c r="J7" s="14">
        <f t="shared" si="0"/>
        <v>5</v>
      </c>
      <c r="K7" s="15" t="str">
        <f t="shared" si="1"/>
        <v>OK</v>
      </c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34"/>
      <c r="Y7" s="34"/>
      <c r="Z7" s="34"/>
      <c r="AA7" s="34"/>
      <c r="AB7" s="34"/>
    </row>
    <row r="8" spans="1:28" s="7" customFormat="1" ht="42" x14ac:dyDescent="0.35">
      <c r="A8" s="84"/>
      <c r="B8" s="86"/>
      <c r="C8" s="57">
        <v>17</v>
      </c>
      <c r="D8" s="55" t="s">
        <v>34</v>
      </c>
      <c r="E8" s="56" t="s">
        <v>33</v>
      </c>
      <c r="F8" s="48" t="s">
        <v>21</v>
      </c>
      <c r="G8" s="49" t="s">
        <v>38</v>
      </c>
      <c r="H8" s="62">
        <v>999.95</v>
      </c>
      <c r="I8" s="8">
        <v>2</v>
      </c>
      <c r="J8" s="14">
        <f t="shared" si="0"/>
        <v>2</v>
      </c>
      <c r="K8" s="15" t="str">
        <f t="shared" si="1"/>
        <v>OK</v>
      </c>
      <c r="L8" s="46"/>
      <c r="M8" s="43"/>
      <c r="N8" s="45"/>
      <c r="O8" s="45"/>
      <c r="P8" s="45"/>
      <c r="Q8" s="45"/>
      <c r="R8" s="45"/>
      <c r="S8" s="45"/>
      <c r="T8" s="45"/>
      <c r="U8" s="45"/>
      <c r="V8" s="45"/>
      <c r="W8" s="45"/>
      <c r="X8" s="34"/>
      <c r="Y8" s="34"/>
      <c r="Z8" s="34"/>
      <c r="AA8" s="34"/>
      <c r="AB8" s="34"/>
    </row>
    <row r="9" spans="1:28" s="7" customFormat="1" ht="42" x14ac:dyDescent="0.35">
      <c r="A9" s="84"/>
      <c r="B9" s="86"/>
      <c r="C9" s="57">
        <v>18</v>
      </c>
      <c r="D9" s="55" t="s">
        <v>35</v>
      </c>
      <c r="E9" s="56" t="s">
        <v>33</v>
      </c>
      <c r="F9" s="48" t="s">
        <v>21</v>
      </c>
      <c r="G9" s="49" t="s">
        <v>38</v>
      </c>
      <c r="H9" s="62">
        <v>999.95</v>
      </c>
      <c r="I9" s="8">
        <v>2</v>
      </c>
      <c r="J9" s="14">
        <f t="shared" si="0"/>
        <v>2</v>
      </c>
      <c r="K9" s="15" t="str">
        <f t="shared" si="1"/>
        <v>OK</v>
      </c>
      <c r="L9" s="47"/>
      <c r="M9" s="44"/>
      <c r="N9" s="45"/>
      <c r="O9" s="45"/>
      <c r="P9" s="45"/>
      <c r="Q9" s="45"/>
      <c r="R9" s="45"/>
      <c r="S9" s="45"/>
      <c r="T9" s="45"/>
      <c r="U9" s="45"/>
      <c r="V9" s="45"/>
      <c r="W9" s="45"/>
      <c r="X9" s="34"/>
      <c r="Y9" s="34"/>
      <c r="Z9" s="34"/>
      <c r="AA9" s="34"/>
      <c r="AB9" s="34"/>
    </row>
    <row r="10" spans="1:28" s="7" customFormat="1" ht="56" x14ac:dyDescent="0.35">
      <c r="A10" s="85"/>
      <c r="B10" s="87"/>
      <c r="C10" s="57">
        <v>19</v>
      </c>
      <c r="D10" s="58" t="s">
        <v>36</v>
      </c>
      <c r="E10" s="56" t="s">
        <v>33</v>
      </c>
      <c r="F10" s="48" t="s">
        <v>21</v>
      </c>
      <c r="G10" s="49" t="s">
        <v>38</v>
      </c>
      <c r="H10" s="62">
        <v>1499.93</v>
      </c>
      <c r="I10" s="8">
        <v>2</v>
      </c>
      <c r="J10" s="14">
        <f t="shared" si="0"/>
        <v>2</v>
      </c>
      <c r="K10" s="15" t="str">
        <f t="shared" si="1"/>
        <v>OK</v>
      </c>
      <c r="L10" s="46"/>
      <c r="M10" s="43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34"/>
      <c r="Y10" s="34"/>
      <c r="Z10" s="34"/>
      <c r="AA10" s="34"/>
      <c r="AB10" s="34"/>
    </row>
    <row r="11" spans="1:28" x14ac:dyDescent="0.35">
      <c r="I11" s="6">
        <f>SUM(I4:I10)</f>
        <v>14</v>
      </c>
      <c r="J11" s="6">
        <f>SUM(J4:J10)</f>
        <v>14</v>
      </c>
      <c r="L11" s="41">
        <f>SUMPRODUCT($H$4:$H$10,L4:L10)</f>
        <v>0</v>
      </c>
      <c r="M11" s="41">
        <f t="shared" ref="M11:AB11" si="2">SUMPRODUCT($H$4:$H$10,M4:M10)</f>
        <v>0</v>
      </c>
      <c r="N11" s="41">
        <f t="shared" si="2"/>
        <v>0</v>
      </c>
      <c r="O11" s="41">
        <f t="shared" si="2"/>
        <v>0</v>
      </c>
      <c r="P11" s="41">
        <f t="shared" si="2"/>
        <v>0</v>
      </c>
      <c r="Q11" s="41">
        <f t="shared" si="2"/>
        <v>0</v>
      </c>
      <c r="R11" s="41">
        <f t="shared" si="2"/>
        <v>0</v>
      </c>
      <c r="S11" s="41">
        <f t="shared" si="2"/>
        <v>0</v>
      </c>
      <c r="T11" s="41">
        <f t="shared" si="2"/>
        <v>0</v>
      </c>
      <c r="U11" s="41">
        <f t="shared" si="2"/>
        <v>0</v>
      </c>
      <c r="V11" s="41">
        <f t="shared" si="2"/>
        <v>0</v>
      </c>
      <c r="W11" s="41">
        <f t="shared" si="2"/>
        <v>0</v>
      </c>
      <c r="X11" s="41">
        <f t="shared" si="2"/>
        <v>0</v>
      </c>
      <c r="Y11" s="41">
        <f t="shared" si="2"/>
        <v>0</v>
      </c>
      <c r="Z11" s="41">
        <f t="shared" si="2"/>
        <v>0</v>
      </c>
      <c r="AA11" s="41">
        <f t="shared" si="2"/>
        <v>0</v>
      </c>
      <c r="AB11" s="41">
        <f t="shared" si="2"/>
        <v>0</v>
      </c>
    </row>
  </sheetData>
  <mergeCells count="25">
    <mergeCell ref="A4:A6"/>
    <mergeCell ref="B4:B6"/>
    <mergeCell ref="A7:A10"/>
    <mergeCell ref="B7:B10"/>
    <mergeCell ref="T1:T2"/>
    <mergeCell ref="N1:N2"/>
    <mergeCell ref="A1:C1"/>
    <mergeCell ref="D1:H1"/>
    <mergeCell ref="I1:K1"/>
    <mergeCell ref="L1:L2"/>
    <mergeCell ref="M1:M2"/>
    <mergeCell ref="AA1:AA2"/>
    <mergeCell ref="AB1:AB2"/>
    <mergeCell ref="A2:K2"/>
    <mergeCell ref="U1:U2"/>
    <mergeCell ref="V1:V2"/>
    <mergeCell ref="W1:W2"/>
    <mergeCell ref="X1:X2"/>
    <mergeCell ref="Y1:Y2"/>
    <mergeCell ref="Z1:Z2"/>
    <mergeCell ref="O1:O2"/>
    <mergeCell ref="P1:P2"/>
    <mergeCell ref="Q1:Q2"/>
    <mergeCell ref="R1:R2"/>
    <mergeCell ref="S1:S2"/>
  </mergeCells>
  <conditionalFormatting sqref="H4:H10">
    <cfRule type="expression" dxfId="67" priority="1">
      <formula>#REF!&lt;0.25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B11"/>
  <sheetViews>
    <sheetView zoomScale="80" zoomScaleNormal="80" workbookViewId="0">
      <selection activeCell="M17" sqref="M16:M17"/>
    </sheetView>
  </sheetViews>
  <sheetFormatPr defaultColWidth="9.7265625" defaultRowHeight="14.5" x14ac:dyDescent="0.35"/>
  <cols>
    <col min="1" max="1" width="6.81640625" style="1" customWidth="1"/>
    <col min="2" max="2" width="10.6328125" style="1" customWidth="1"/>
    <col min="3" max="3" width="10.26953125" style="1" customWidth="1"/>
    <col min="4" max="4" width="27.453125" style="16" customWidth="1"/>
    <col min="5" max="5" width="13.1796875" style="1" customWidth="1"/>
    <col min="6" max="6" width="9.90625" style="1" customWidth="1"/>
    <col min="7" max="7" width="10.36328125" style="1" customWidth="1"/>
    <col min="8" max="8" width="15.453125" style="1" customWidth="1"/>
    <col min="9" max="9" width="13.7265625" style="6" customWidth="1"/>
    <col min="10" max="10" width="13.26953125" style="17" customWidth="1"/>
    <col min="11" max="11" width="12.54296875" style="4" customWidth="1"/>
    <col min="12" max="14" width="12.6328125" style="5" customWidth="1"/>
    <col min="15" max="23" width="12.7265625" style="5" customWidth="1"/>
    <col min="24" max="28" width="12.7265625" style="2" customWidth="1"/>
    <col min="29" max="16384" width="9.7265625" style="2"/>
  </cols>
  <sheetData>
    <row r="1" spans="1:28" ht="65.25" customHeight="1" x14ac:dyDescent="0.35">
      <c r="A1" s="82" t="s">
        <v>41</v>
      </c>
      <c r="B1" s="82"/>
      <c r="C1" s="82"/>
      <c r="D1" s="82" t="s">
        <v>23</v>
      </c>
      <c r="E1" s="82"/>
      <c r="F1" s="82"/>
      <c r="G1" s="82"/>
      <c r="H1" s="82"/>
      <c r="I1" s="82" t="s">
        <v>24</v>
      </c>
      <c r="J1" s="82"/>
      <c r="K1" s="82"/>
      <c r="L1" s="90" t="s">
        <v>64</v>
      </c>
      <c r="M1" s="90" t="s">
        <v>65</v>
      </c>
      <c r="N1" s="90" t="s">
        <v>66</v>
      </c>
      <c r="O1" s="83" t="s">
        <v>22</v>
      </c>
      <c r="P1" s="83" t="s">
        <v>22</v>
      </c>
      <c r="Q1" s="83" t="s">
        <v>22</v>
      </c>
      <c r="R1" s="83" t="s">
        <v>22</v>
      </c>
      <c r="S1" s="83" t="s">
        <v>22</v>
      </c>
      <c r="T1" s="83" t="s">
        <v>22</v>
      </c>
      <c r="U1" s="83" t="s">
        <v>22</v>
      </c>
      <c r="V1" s="83" t="s">
        <v>22</v>
      </c>
      <c r="W1" s="83" t="s">
        <v>22</v>
      </c>
      <c r="X1" s="83" t="s">
        <v>22</v>
      </c>
      <c r="Y1" s="83" t="s">
        <v>22</v>
      </c>
      <c r="Z1" s="83" t="s">
        <v>22</v>
      </c>
      <c r="AA1" s="83" t="s">
        <v>22</v>
      </c>
      <c r="AB1" s="83" t="s">
        <v>22</v>
      </c>
    </row>
    <row r="2" spans="1:28" ht="21.75" customHeight="1" x14ac:dyDescent="0.35">
      <c r="A2" s="82" t="s">
        <v>17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90"/>
      <c r="M2" s="90"/>
      <c r="N2" s="90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</row>
    <row r="3" spans="1:28" s="3" customFormat="1" ht="31" customHeight="1" x14ac:dyDescent="0.25">
      <c r="A3" s="38" t="s">
        <v>1</v>
      </c>
      <c r="B3" s="38" t="s">
        <v>18</v>
      </c>
      <c r="C3" s="39" t="s">
        <v>16</v>
      </c>
      <c r="D3" s="40" t="s">
        <v>15</v>
      </c>
      <c r="E3" s="39" t="s">
        <v>6</v>
      </c>
      <c r="F3" s="39" t="s">
        <v>19</v>
      </c>
      <c r="G3" s="39" t="s">
        <v>20</v>
      </c>
      <c r="H3" s="11" t="s">
        <v>3</v>
      </c>
      <c r="I3" s="12" t="s">
        <v>5</v>
      </c>
      <c r="J3" s="13" t="s">
        <v>0</v>
      </c>
      <c r="K3" s="10" t="s">
        <v>4</v>
      </c>
      <c r="L3" s="79">
        <v>45485</v>
      </c>
      <c r="M3" s="79">
        <v>45485</v>
      </c>
      <c r="N3" s="79">
        <v>45573</v>
      </c>
      <c r="O3" s="42" t="s">
        <v>2</v>
      </c>
      <c r="P3" s="42" t="s">
        <v>2</v>
      </c>
      <c r="Q3" s="42" t="s">
        <v>2</v>
      </c>
      <c r="R3" s="42" t="s">
        <v>2</v>
      </c>
      <c r="S3" s="42" t="s">
        <v>2</v>
      </c>
      <c r="T3" s="42" t="s">
        <v>2</v>
      </c>
      <c r="U3" s="42" t="s">
        <v>2</v>
      </c>
      <c r="V3" s="42" t="s">
        <v>2</v>
      </c>
      <c r="W3" s="35" t="s">
        <v>2</v>
      </c>
      <c r="X3" s="35" t="s">
        <v>2</v>
      </c>
      <c r="Y3" s="35" t="s">
        <v>2</v>
      </c>
      <c r="Z3" s="35" t="s">
        <v>2</v>
      </c>
      <c r="AA3" s="35" t="s">
        <v>2</v>
      </c>
      <c r="AB3" s="35" t="s">
        <v>2</v>
      </c>
    </row>
    <row r="4" spans="1:28" ht="50.25" customHeight="1" x14ac:dyDescent="0.35">
      <c r="A4" s="88">
        <v>1</v>
      </c>
      <c r="B4" s="89" t="s">
        <v>25</v>
      </c>
      <c r="C4" s="50">
        <v>13</v>
      </c>
      <c r="D4" s="51" t="s">
        <v>26</v>
      </c>
      <c r="E4" s="52" t="s">
        <v>27</v>
      </c>
      <c r="F4" s="60" t="s">
        <v>39</v>
      </c>
      <c r="G4" s="59" t="s">
        <v>37</v>
      </c>
      <c r="H4" s="61">
        <v>4898</v>
      </c>
      <c r="I4" s="8">
        <v>6</v>
      </c>
      <c r="J4" s="14">
        <f t="shared" ref="J4:J10" si="0">I4-(SUM(L4:AB4))</f>
        <v>4</v>
      </c>
      <c r="K4" s="15" t="str">
        <f>IF(J4&lt;0,"ATENÇÃO","OK")</f>
        <v>OK</v>
      </c>
      <c r="L4" s="103">
        <v>1</v>
      </c>
      <c r="M4" s="45"/>
      <c r="N4" s="103">
        <v>1</v>
      </c>
      <c r="O4" s="45"/>
      <c r="P4" s="45"/>
      <c r="Q4" s="45"/>
      <c r="R4" s="45"/>
      <c r="S4" s="45"/>
      <c r="T4" s="45"/>
      <c r="U4" s="45"/>
      <c r="V4" s="45"/>
      <c r="W4" s="45"/>
      <c r="X4" s="33"/>
      <c r="Y4" s="33"/>
      <c r="Z4" s="33"/>
      <c r="AA4" s="33"/>
      <c r="AB4" s="33"/>
    </row>
    <row r="5" spans="1:28" s="7" customFormat="1" ht="49.5" customHeight="1" x14ac:dyDescent="0.35">
      <c r="A5" s="88"/>
      <c r="B5" s="89"/>
      <c r="C5" s="53">
        <v>14</v>
      </c>
      <c r="D5" s="51" t="s">
        <v>28</v>
      </c>
      <c r="E5" s="52" t="s">
        <v>29</v>
      </c>
      <c r="F5" s="60" t="s">
        <v>39</v>
      </c>
      <c r="G5" s="59" t="s">
        <v>37</v>
      </c>
      <c r="H5" s="61">
        <v>5022</v>
      </c>
      <c r="I5" s="8"/>
      <c r="J5" s="14">
        <f t="shared" si="0"/>
        <v>0</v>
      </c>
      <c r="K5" s="15" t="str">
        <f t="shared" ref="K5:K10" si="1">IF(J5&lt;0,"ATENÇÃO","OK")</f>
        <v>OK</v>
      </c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34"/>
      <c r="Y5" s="34"/>
      <c r="Z5" s="34"/>
      <c r="AA5" s="34"/>
      <c r="AB5" s="34"/>
    </row>
    <row r="6" spans="1:28" s="7" customFormat="1" ht="56" customHeight="1" x14ac:dyDescent="0.35">
      <c r="A6" s="88"/>
      <c r="B6" s="89"/>
      <c r="C6" s="53">
        <v>15</v>
      </c>
      <c r="D6" s="51" t="s">
        <v>30</v>
      </c>
      <c r="E6" s="52" t="s">
        <v>29</v>
      </c>
      <c r="F6" s="60" t="s">
        <v>39</v>
      </c>
      <c r="G6" s="59" t="s">
        <v>37</v>
      </c>
      <c r="H6" s="61">
        <v>5970</v>
      </c>
      <c r="I6" s="8"/>
      <c r="J6" s="14">
        <f t="shared" si="0"/>
        <v>0</v>
      </c>
      <c r="K6" s="15" t="str">
        <f t="shared" si="1"/>
        <v>OK</v>
      </c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34"/>
      <c r="Y6" s="34"/>
      <c r="Z6" s="34"/>
      <c r="AA6" s="34"/>
      <c r="AB6" s="34"/>
    </row>
    <row r="7" spans="1:28" s="7" customFormat="1" ht="42" customHeight="1" x14ac:dyDescent="0.35">
      <c r="A7" s="84">
        <v>2</v>
      </c>
      <c r="B7" s="86" t="s">
        <v>31</v>
      </c>
      <c r="C7" s="54">
        <v>16</v>
      </c>
      <c r="D7" s="55" t="s">
        <v>32</v>
      </c>
      <c r="E7" s="56" t="s">
        <v>33</v>
      </c>
      <c r="F7" s="48" t="s">
        <v>21</v>
      </c>
      <c r="G7" s="49" t="s">
        <v>38</v>
      </c>
      <c r="H7" s="62">
        <v>623.97</v>
      </c>
      <c r="I7" s="8">
        <v>4</v>
      </c>
      <c r="J7" s="14">
        <f t="shared" si="0"/>
        <v>0</v>
      </c>
      <c r="K7" s="15" t="str">
        <f t="shared" si="1"/>
        <v>OK</v>
      </c>
      <c r="L7" s="45"/>
      <c r="M7" s="103">
        <v>4</v>
      </c>
      <c r="N7" s="45"/>
      <c r="O7" s="45"/>
      <c r="P7" s="45"/>
      <c r="Q7" s="45"/>
      <c r="R7" s="45"/>
      <c r="S7" s="45"/>
      <c r="T7" s="45"/>
      <c r="U7" s="45"/>
      <c r="V7" s="45"/>
      <c r="W7" s="45"/>
      <c r="X7" s="34"/>
      <c r="Y7" s="34"/>
      <c r="Z7" s="34"/>
      <c r="AA7" s="34"/>
      <c r="AB7" s="34"/>
    </row>
    <row r="8" spans="1:28" s="7" customFormat="1" ht="42" customHeight="1" x14ac:dyDescent="0.35">
      <c r="A8" s="84"/>
      <c r="B8" s="86"/>
      <c r="C8" s="57">
        <v>17</v>
      </c>
      <c r="D8" s="55" t="s">
        <v>34</v>
      </c>
      <c r="E8" s="56" t="s">
        <v>33</v>
      </c>
      <c r="F8" s="48" t="s">
        <v>21</v>
      </c>
      <c r="G8" s="49" t="s">
        <v>38</v>
      </c>
      <c r="H8" s="62">
        <v>999.95</v>
      </c>
      <c r="I8" s="8">
        <v>4</v>
      </c>
      <c r="J8" s="14">
        <f t="shared" si="0"/>
        <v>4</v>
      </c>
      <c r="K8" s="15" t="str">
        <f t="shared" si="1"/>
        <v>OK</v>
      </c>
      <c r="L8" s="46"/>
      <c r="M8" s="102"/>
      <c r="N8" s="45"/>
      <c r="O8" s="45"/>
      <c r="P8" s="45"/>
      <c r="Q8" s="45"/>
      <c r="R8" s="45"/>
      <c r="S8" s="45"/>
      <c r="T8" s="45"/>
      <c r="U8" s="45"/>
      <c r="V8" s="45"/>
      <c r="W8" s="45"/>
      <c r="X8" s="34"/>
      <c r="Y8" s="34"/>
      <c r="Z8" s="34"/>
      <c r="AA8" s="34"/>
      <c r="AB8" s="34"/>
    </row>
    <row r="9" spans="1:28" s="7" customFormat="1" ht="42" customHeight="1" x14ac:dyDescent="0.35">
      <c r="A9" s="84"/>
      <c r="B9" s="86"/>
      <c r="C9" s="57">
        <v>18</v>
      </c>
      <c r="D9" s="55" t="s">
        <v>35</v>
      </c>
      <c r="E9" s="56" t="s">
        <v>33</v>
      </c>
      <c r="F9" s="48" t="s">
        <v>21</v>
      </c>
      <c r="G9" s="49" t="s">
        <v>38</v>
      </c>
      <c r="H9" s="62">
        <v>999.95</v>
      </c>
      <c r="I9" s="8">
        <v>4</v>
      </c>
      <c r="J9" s="14">
        <f t="shared" si="0"/>
        <v>4</v>
      </c>
      <c r="K9" s="15" t="str">
        <f t="shared" si="1"/>
        <v>OK</v>
      </c>
      <c r="L9" s="47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34"/>
      <c r="Y9" s="34"/>
      <c r="Z9" s="34"/>
      <c r="AA9" s="34"/>
      <c r="AB9" s="34"/>
    </row>
    <row r="10" spans="1:28" s="7" customFormat="1" ht="56" customHeight="1" x14ac:dyDescent="0.35">
      <c r="A10" s="85"/>
      <c r="B10" s="87"/>
      <c r="C10" s="57">
        <v>19</v>
      </c>
      <c r="D10" s="58" t="s">
        <v>36</v>
      </c>
      <c r="E10" s="56" t="s">
        <v>33</v>
      </c>
      <c r="F10" s="48" t="s">
        <v>21</v>
      </c>
      <c r="G10" s="49" t="s">
        <v>38</v>
      </c>
      <c r="H10" s="62">
        <v>1499.93</v>
      </c>
      <c r="I10" s="8"/>
      <c r="J10" s="14">
        <f t="shared" si="0"/>
        <v>0</v>
      </c>
      <c r="K10" s="15" t="str">
        <f t="shared" si="1"/>
        <v>OK</v>
      </c>
      <c r="L10" s="46"/>
      <c r="M10" s="102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34"/>
      <c r="Y10" s="34"/>
      <c r="Z10" s="34"/>
      <c r="AA10" s="34"/>
      <c r="AB10" s="34"/>
    </row>
    <row r="11" spans="1:28" x14ac:dyDescent="0.35">
      <c r="I11" s="6">
        <f>SUM(I4:I10)</f>
        <v>18</v>
      </c>
      <c r="J11" s="6">
        <f>SUM(J4:J10)</f>
        <v>12</v>
      </c>
      <c r="L11" s="41">
        <f>SUMPRODUCT($H$4:$H$10,L4:L10)</f>
        <v>4898</v>
      </c>
      <c r="M11" s="41">
        <f t="shared" ref="M11:AB11" si="2">SUMPRODUCT($H$4:$H$10,M4:M10)</f>
        <v>2495.88</v>
      </c>
      <c r="N11" s="41">
        <f t="shared" si="2"/>
        <v>4898</v>
      </c>
      <c r="O11" s="41">
        <f t="shared" si="2"/>
        <v>0</v>
      </c>
      <c r="P11" s="41">
        <f t="shared" si="2"/>
        <v>0</v>
      </c>
      <c r="Q11" s="41">
        <f t="shared" si="2"/>
        <v>0</v>
      </c>
      <c r="R11" s="41">
        <f t="shared" si="2"/>
        <v>0</v>
      </c>
      <c r="S11" s="41">
        <f t="shared" si="2"/>
        <v>0</v>
      </c>
      <c r="T11" s="41">
        <f t="shared" si="2"/>
        <v>0</v>
      </c>
      <c r="U11" s="41">
        <f t="shared" si="2"/>
        <v>0</v>
      </c>
      <c r="V11" s="41">
        <f t="shared" si="2"/>
        <v>0</v>
      </c>
      <c r="W11" s="41">
        <f t="shared" si="2"/>
        <v>0</v>
      </c>
      <c r="X11" s="41">
        <f t="shared" si="2"/>
        <v>0</v>
      </c>
      <c r="Y11" s="41">
        <f t="shared" si="2"/>
        <v>0</v>
      </c>
      <c r="Z11" s="41">
        <f t="shared" si="2"/>
        <v>0</v>
      </c>
      <c r="AA11" s="41">
        <f t="shared" si="2"/>
        <v>0</v>
      </c>
      <c r="AB11" s="41">
        <f t="shared" si="2"/>
        <v>0</v>
      </c>
    </row>
  </sheetData>
  <mergeCells count="25">
    <mergeCell ref="A7:A10"/>
    <mergeCell ref="B7:B10"/>
    <mergeCell ref="L1:L2"/>
    <mergeCell ref="A1:C1"/>
    <mergeCell ref="AA1:AA2"/>
    <mergeCell ref="Z1:Z2"/>
    <mergeCell ref="S1:S2"/>
    <mergeCell ref="A4:A6"/>
    <mergeCell ref="B4:B6"/>
    <mergeCell ref="R1:R2"/>
    <mergeCell ref="D1:H1"/>
    <mergeCell ref="M1:M2"/>
    <mergeCell ref="AB1:AB2"/>
    <mergeCell ref="A2:K2"/>
    <mergeCell ref="I1:K1"/>
    <mergeCell ref="U1:U2"/>
    <mergeCell ref="V1:V2"/>
    <mergeCell ref="N1:N2"/>
    <mergeCell ref="O1:O2"/>
    <mergeCell ref="P1:P2"/>
    <mergeCell ref="Q1:Q2"/>
    <mergeCell ref="X1:X2"/>
    <mergeCell ref="T1:T2"/>
    <mergeCell ref="W1:W2"/>
    <mergeCell ref="Y1:Y2"/>
  </mergeCells>
  <conditionalFormatting sqref="H4:H10">
    <cfRule type="expression" dxfId="66" priority="1">
      <formula>#REF!&lt;0.25</formula>
    </cfRule>
  </conditionalFormatting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11"/>
  <sheetViews>
    <sheetView zoomScale="60" zoomScaleNormal="60" workbookViewId="0">
      <selection activeCell="D23" sqref="D23"/>
    </sheetView>
  </sheetViews>
  <sheetFormatPr defaultColWidth="9.7265625" defaultRowHeight="14.5" x14ac:dyDescent="0.35"/>
  <cols>
    <col min="1" max="1" width="12" style="1" customWidth="1"/>
    <col min="2" max="2" width="12.453125" style="1" customWidth="1"/>
    <col min="3" max="3" width="10.26953125" style="1" customWidth="1"/>
    <col min="4" max="4" width="67.1796875" style="16" customWidth="1"/>
    <col min="5" max="6" width="13.1796875" style="1" customWidth="1"/>
    <col min="7" max="7" width="18" style="1" customWidth="1"/>
    <col min="8" max="8" width="15.453125" style="1" customWidth="1"/>
    <col min="9" max="9" width="13.7265625" style="6" customWidth="1"/>
    <col min="10" max="10" width="13.26953125" style="17" customWidth="1"/>
    <col min="11" max="11" width="12.54296875" style="4" customWidth="1"/>
    <col min="12" max="23" width="12.7265625" style="5" customWidth="1"/>
    <col min="24" max="28" width="12.7265625" style="2" customWidth="1"/>
    <col min="29" max="16384" width="9.7265625" style="2"/>
  </cols>
  <sheetData>
    <row r="1" spans="1:28" ht="65.25" customHeight="1" x14ac:dyDescent="0.35">
      <c r="A1" s="82" t="s">
        <v>41</v>
      </c>
      <c r="B1" s="82"/>
      <c r="C1" s="82"/>
      <c r="D1" s="82" t="s">
        <v>23</v>
      </c>
      <c r="E1" s="82"/>
      <c r="F1" s="82"/>
      <c r="G1" s="82"/>
      <c r="H1" s="82"/>
      <c r="I1" s="82" t="s">
        <v>24</v>
      </c>
      <c r="J1" s="82"/>
      <c r="K1" s="82"/>
      <c r="L1" s="83" t="s">
        <v>22</v>
      </c>
      <c r="M1" s="83" t="s">
        <v>22</v>
      </c>
      <c r="N1" s="83" t="s">
        <v>22</v>
      </c>
      <c r="O1" s="83" t="s">
        <v>22</v>
      </c>
      <c r="P1" s="83" t="s">
        <v>22</v>
      </c>
      <c r="Q1" s="83" t="s">
        <v>22</v>
      </c>
      <c r="R1" s="83" t="s">
        <v>22</v>
      </c>
      <c r="S1" s="83" t="s">
        <v>22</v>
      </c>
      <c r="T1" s="83" t="s">
        <v>22</v>
      </c>
      <c r="U1" s="83" t="s">
        <v>22</v>
      </c>
      <c r="V1" s="83" t="s">
        <v>22</v>
      </c>
      <c r="W1" s="83" t="s">
        <v>22</v>
      </c>
      <c r="X1" s="83" t="s">
        <v>22</v>
      </c>
      <c r="Y1" s="83" t="s">
        <v>22</v>
      </c>
      <c r="Z1" s="83" t="s">
        <v>22</v>
      </c>
      <c r="AA1" s="83" t="s">
        <v>22</v>
      </c>
      <c r="AB1" s="83" t="s">
        <v>22</v>
      </c>
    </row>
    <row r="2" spans="1:28" ht="21.75" customHeight="1" x14ac:dyDescent="0.35">
      <c r="A2" s="82" t="s">
        <v>17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</row>
    <row r="3" spans="1:28" s="3" customFormat="1" ht="31" x14ac:dyDescent="0.25">
      <c r="A3" s="38" t="s">
        <v>1</v>
      </c>
      <c r="B3" s="38" t="s">
        <v>18</v>
      </c>
      <c r="C3" s="39" t="s">
        <v>16</v>
      </c>
      <c r="D3" s="40" t="s">
        <v>15</v>
      </c>
      <c r="E3" s="39" t="s">
        <v>6</v>
      </c>
      <c r="F3" s="39" t="s">
        <v>19</v>
      </c>
      <c r="G3" s="39" t="s">
        <v>20</v>
      </c>
      <c r="H3" s="11" t="s">
        <v>3</v>
      </c>
      <c r="I3" s="12" t="s">
        <v>5</v>
      </c>
      <c r="J3" s="13" t="s">
        <v>0</v>
      </c>
      <c r="K3" s="10" t="s">
        <v>4</v>
      </c>
      <c r="L3" s="42" t="s">
        <v>2</v>
      </c>
      <c r="M3" s="42" t="s">
        <v>2</v>
      </c>
      <c r="N3" s="42" t="s">
        <v>2</v>
      </c>
      <c r="O3" s="42" t="s">
        <v>2</v>
      </c>
      <c r="P3" s="42" t="s">
        <v>2</v>
      </c>
      <c r="Q3" s="42" t="s">
        <v>2</v>
      </c>
      <c r="R3" s="42" t="s">
        <v>2</v>
      </c>
      <c r="S3" s="42" t="s">
        <v>2</v>
      </c>
      <c r="T3" s="42" t="s">
        <v>2</v>
      </c>
      <c r="U3" s="42" t="s">
        <v>2</v>
      </c>
      <c r="V3" s="42" t="s">
        <v>2</v>
      </c>
      <c r="W3" s="35" t="s">
        <v>2</v>
      </c>
      <c r="X3" s="35" t="s">
        <v>2</v>
      </c>
      <c r="Y3" s="35" t="s">
        <v>2</v>
      </c>
      <c r="Z3" s="35" t="s">
        <v>2</v>
      </c>
      <c r="AA3" s="35" t="s">
        <v>2</v>
      </c>
      <c r="AB3" s="35" t="s">
        <v>2</v>
      </c>
    </row>
    <row r="4" spans="1:28" ht="73.5" customHeight="1" x14ac:dyDescent="0.35">
      <c r="A4" s="88">
        <v>1</v>
      </c>
      <c r="B4" s="89" t="s">
        <v>25</v>
      </c>
      <c r="C4" s="50">
        <v>13</v>
      </c>
      <c r="D4" s="51" t="s">
        <v>26</v>
      </c>
      <c r="E4" s="52" t="s">
        <v>27</v>
      </c>
      <c r="F4" s="60" t="s">
        <v>39</v>
      </c>
      <c r="G4" s="59" t="s">
        <v>37</v>
      </c>
      <c r="H4" s="61">
        <v>4898</v>
      </c>
      <c r="I4" s="8">
        <v>1</v>
      </c>
      <c r="J4" s="14">
        <f>I4-(SUM(L4:AB4))</f>
        <v>1</v>
      </c>
      <c r="K4" s="15" t="str">
        <f>IF(J4&lt;0,"ATENÇÃO","OK")</f>
        <v>OK</v>
      </c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33"/>
      <c r="Y4" s="33"/>
      <c r="Z4" s="33"/>
      <c r="AA4" s="33"/>
      <c r="AB4" s="33"/>
    </row>
    <row r="5" spans="1:28" s="7" customFormat="1" ht="75.75" customHeight="1" x14ac:dyDescent="0.35">
      <c r="A5" s="88"/>
      <c r="B5" s="89"/>
      <c r="C5" s="53">
        <v>14</v>
      </c>
      <c r="D5" s="51" t="s">
        <v>28</v>
      </c>
      <c r="E5" s="52" t="s">
        <v>29</v>
      </c>
      <c r="F5" s="60" t="s">
        <v>39</v>
      </c>
      <c r="G5" s="59" t="s">
        <v>37</v>
      </c>
      <c r="H5" s="61">
        <v>5022</v>
      </c>
      <c r="I5" s="80">
        <v>0</v>
      </c>
      <c r="J5" s="14">
        <f t="shared" ref="J5:J10" si="0">I5-(SUM(L5:AB5))</f>
        <v>0</v>
      </c>
      <c r="K5" s="15" t="str">
        <f t="shared" ref="K5:K10" si="1">IF(J5&lt;0,"ATENÇÃO","OK")</f>
        <v>OK</v>
      </c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34"/>
      <c r="Y5" s="34"/>
      <c r="Z5" s="34"/>
      <c r="AA5" s="34"/>
      <c r="AB5" s="34"/>
    </row>
    <row r="6" spans="1:28" s="7" customFormat="1" ht="51" customHeight="1" x14ac:dyDescent="0.35">
      <c r="A6" s="88"/>
      <c r="B6" s="89"/>
      <c r="C6" s="53">
        <v>15</v>
      </c>
      <c r="D6" s="51" t="s">
        <v>30</v>
      </c>
      <c r="E6" s="52" t="s">
        <v>29</v>
      </c>
      <c r="F6" s="60" t="s">
        <v>39</v>
      </c>
      <c r="G6" s="59" t="s">
        <v>37</v>
      </c>
      <c r="H6" s="61">
        <v>5970</v>
      </c>
      <c r="I6" s="80">
        <v>0</v>
      </c>
      <c r="J6" s="14">
        <f t="shared" si="0"/>
        <v>0</v>
      </c>
      <c r="K6" s="15" t="str">
        <f t="shared" si="1"/>
        <v>OK</v>
      </c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34"/>
      <c r="Y6" s="34"/>
      <c r="Z6" s="34"/>
      <c r="AA6" s="34"/>
      <c r="AB6" s="34"/>
    </row>
    <row r="7" spans="1:28" s="7" customFormat="1" ht="42" x14ac:dyDescent="0.35">
      <c r="A7" s="84">
        <v>2</v>
      </c>
      <c r="B7" s="86" t="s">
        <v>31</v>
      </c>
      <c r="C7" s="54">
        <v>16</v>
      </c>
      <c r="D7" s="55" t="s">
        <v>32</v>
      </c>
      <c r="E7" s="56" t="s">
        <v>33</v>
      </c>
      <c r="F7" s="48" t="s">
        <v>21</v>
      </c>
      <c r="G7" s="49" t="s">
        <v>38</v>
      </c>
      <c r="H7" s="62">
        <v>623.97</v>
      </c>
      <c r="I7" s="8">
        <v>24</v>
      </c>
      <c r="J7" s="14">
        <f t="shared" si="0"/>
        <v>24</v>
      </c>
      <c r="K7" s="15" t="str">
        <f t="shared" si="1"/>
        <v>OK</v>
      </c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34"/>
      <c r="Y7" s="34"/>
      <c r="Z7" s="34"/>
      <c r="AA7" s="34"/>
      <c r="AB7" s="34"/>
    </row>
    <row r="8" spans="1:28" s="7" customFormat="1" ht="42" x14ac:dyDescent="0.35">
      <c r="A8" s="84"/>
      <c r="B8" s="86"/>
      <c r="C8" s="57">
        <v>17</v>
      </c>
      <c r="D8" s="55" t="s">
        <v>34</v>
      </c>
      <c r="E8" s="56" t="s">
        <v>33</v>
      </c>
      <c r="F8" s="48" t="s">
        <v>21</v>
      </c>
      <c r="G8" s="49" t="s">
        <v>38</v>
      </c>
      <c r="H8" s="62">
        <v>999.95</v>
      </c>
      <c r="I8" s="8">
        <v>20</v>
      </c>
      <c r="J8" s="14">
        <f t="shared" si="0"/>
        <v>20</v>
      </c>
      <c r="K8" s="15" t="str">
        <f t="shared" si="1"/>
        <v>OK</v>
      </c>
      <c r="L8" s="46"/>
      <c r="M8" s="43"/>
      <c r="N8" s="45"/>
      <c r="O8" s="45"/>
      <c r="P8" s="45"/>
      <c r="Q8" s="45"/>
      <c r="R8" s="45"/>
      <c r="S8" s="45"/>
      <c r="T8" s="45"/>
      <c r="U8" s="45"/>
      <c r="V8" s="45"/>
      <c r="W8" s="45"/>
      <c r="X8" s="34"/>
      <c r="Y8" s="34"/>
      <c r="Z8" s="34"/>
      <c r="AA8" s="34"/>
      <c r="AB8" s="34"/>
    </row>
    <row r="9" spans="1:28" s="7" customFormat="1" ht="42" x14ac:dyDescent="0.35">
      <c r="A9" s="84"/>
      <c r="B9" s="86"/>
      <c r="C9" s="57">
        <v>18</v>
      </c>
      <c r="D9" s="55" t="s">
        <v>35</v>
      </c>
      <c r="E9" s="56" t="s">
        <v>33</v>
      </c>
      <c r="F9" s="48" t="s">
        <v>21</v>
      </c>
      <c r="G9" s="49" t="s">
        <v>38</v>
      </c>
      <c r="H9" s="62">
        <v>999.95</v>
      </c>
      <c r="I9" s="8">
        <v>20</v>
      </c>
      <c r="J9" s="14">
        <f t="shared" si="0"/>
        <v>20</v>
      </c>
      <c r="K9" s="15" t="str">
        <f t="shared" si="1"/>
        <v>OK</v>
      </c>
      <c r="L9" s="47"/>
      <c r="M9" s="44"/>
      <c r="N9" s="45"/>
      <c r="O9" s="45"/>
      <c r="P9" s="45"/>
      <c r="Q9" s="45"/>
      <c r="R9" s="45"/>
      <c r="S9" s="45"/>
      <c r="T9" s="45"/>
      <c r="U9" s="45"/>
      <c r="V9" s="45"/>
      <c r="W9" s="45"/>
      <c r="X9" s="34"/>
      <c r="Y9" s="34"/>
      <c r="Z9" s="34"/>
      <c r="AA9" s="34"/>
      <c r="AB9" s="34"/>
    </row>
    <row r="10" spans="1:28" s="7" customFormat="1" ht="56" x14ac:dyDescent="0.35">
      <c r="A10" s="85"/>
      <c r="B10" s="87"/>
      <c r="C10" s="57">
        <v>19</v>
      </c>
      <c r="D10" s="58" t="s">
        <v>36</v>
      </c>
      <c r="E10" s="56" t="s">
        <v>33</v>
      </c>
      <c r="F10" s="48" t="s">
        <v>21</v>
      </c>
      <c r="G10" s="49" t="s">
        <v>38</v>
      </c>
      <c r="H10" s="62">
        <v>1499.93</v>
      </c>
      <c r="I10" s="8">
        <v>24</v>
      </c>
      <c r="J10" s="14">
        <f t="shared" si="0"/>
        <v>24</v>
      </c>
      <c r="K10" s="15" t="str">
        <f t="shared" si="1"/>
        <v>OK</v>
      </c>
      <c r="L10" s="46"/>
      <c r="M10" s="43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34"/>
      <c r="Y10" s="34"/>
      <c r="Z10" s="34"/>
      <c r="AA10" s="34"/>
      <c r="AB10" s="34"/>
    </row>
    <row r="11" spans="1:28" x14ac:dyDescent="0.35">
      <c r="I11" s="6">
        <f>SUM(I4:I10)</f>
        <v>89</v>
      </c>
      <c r="J11" s="6">
        <f>SUM(J4:J10)</f>
        <v>89</v>
      </c>
      <c r="L11" s="41">
        <f>SUMPRODUCT($H$4:$H$10,L4:L10)</f>
        <v>0</v>
      </c>
      <c r="M11" s="41">
        <f t="shared" ref="M11:AB11" si="2">SUMPRODUCT($H$4:$H$10,M4:M10)</f>
        <v>0</v>
      </c>
      <c r="N11" s="41">
        <f t="shared" si="2"/>
        <v>0</v>
      </c>
      <c r="O11" s="41">
        <f t="shared" si="2"/>
        <v>0</v>
      </c>
      <c r="P11" s="41">
        <f t="shared" si="2"/>
        <v>0</v>
      </c>
      <c r="Q11" s="41">
        <f t="shared" si="2"/>
        <v>0</v>
      </c>
      <c r="R11" s="41">
        <f t="shared" si="2"/>
        <v>0</v>
      </c>
      <c r="S11" s="41">
        <f t="shared" si="2"/>
        <v>0</v>
      </c>
      <c r="T11" s="41">
        <f t="shared" si="2"/>
        <v>0</v>
      </c>
      <c r="U11" s="41">
        <f t="shared" si="2"/>
        <v>0</v>
      </c>
      <c r="V11" s="41">
        <f t="shared" si="2"/>
        <v>0</v>
      </c>
      <c r="W11" s="41">
        <f t="shared" si="2"/>
        <v>0</v>
      </c>
      <c r="X11" s="41">
        <f t="shared" si="2"/>
        <v>0</v>
      </c>
      <c r="Y11" s="41">
        <f t="shared" si="2"/>
        <v>0</v>
      </c>
      <c r="Z11" s="41">
        <f t="shared" si="2"/>
        <v>0</v>
      </c>
      <c r="AA11" s="41">
        <f t="shared" si="2"/>
        <v>0</v>
      </c>
      <c r="AB11" s="41">
        <f t="shared" si="2"/>
        <v>0</v>
      </c>
    </row>
  </sheetData>
  <mergeCells count="25">
    <mergeCell ref="A4:A6"/>
    <mergeCell ref="B4:B6"/>
    <mergeCell ref="A7:A10"/>
    <mergeCell ref="B7:B10"/>
    <mergeCell ref="L1:L2"/>
    <mergeCell ref="A1:C1"/>
    <mergeCell ref="I1:K1"/>
    <mergeCell ref="D1:H1"/>
    <mergeCell ref="A2:K2"/>
    <mergeCell ref="M1:M2"/>
    <mergeCell ref="N1:N2"/>
    <mergeCell ref="P1:P2"/>
    <mergeCell ref="AA1:AA2"/>
    <mergeCell ref="S1:S2"/>
    <mergeCell ref="Q1:Q2"/>
    <mergeCell ref="O1:O2"/>
    <mergeCell ref="T1:T2"/>
    <mergeCell ref="U1:U2"/>
    <mergeCell ref="R1:R2"/>
    <mergeCell ref="AB1:AB2"/>
    <mergeCell ref="Y1:Y2"/>
    <mergeCell ref="V1:V2"/>
    <mergeCell ref="W1:W2"/>
    <mergeCell ref="X1:X2"/>
    <mergeCell ref="Z1:Z2"/>
  </mergeCells>
  <conditionalFormatting sqref="H4:H10">
    <cfRule type="expression" dxfId="65" priority="1">
      <formula>#REF!&lt;0.25</formula>
    </cfRule>
  </conditionalFormatting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11"/>
  <sheetViews>
    <sheetView zoomScale="60" zoomScaleNormal="60" workbookViewId="0">
      <selection activeCell="D19" sqref="D19"/>
    </sheetView>
  </sheetViews>
  <sheetFormatPr defaultColWidth="9.7265625" defaultRowHeight="14.5" x14ac:dyDescent="0.35"/>
  <cols>
    <col min="1" max="1" width="12" style="1" customWidth="1"/>
    <col min="2" max="2" width="15.36328125" style="1" customWidth="1"/>
    <col min="3" max="3" width="10.26953125" style="1" customWidth="1"/>
    <col min="4" max="4" width="38.26953125" style="16" customWidth="1"/>
    <col min="5" max="6" width="13.1796875" style="1" customWidth="1"/>
    <col min="7" max="7" width="18" style="1" customWidth="1"/>
    <col min="8" max="8" width="15.453125" style="1" customWidth="1"/>
    <col min="9" max="9" width="13.7265625" style="6" customWidth="1"/>
    <col min="10" max="10" width="13.26953125" style="17" customWidth="1"/>
    <col min="11" max="11" width="12.54296875" style="4" customWidth="1"/>
    <col min="12" max="23" width="12.7265625" style="5" customWidth="1"/>
    <col min="24" max="28" width="12.7265625" style="2" customWidth="1"/>
    <col min="29" max="16384" width="9.7265625" style="2"/>
  </cols>
  <sheetData>
    <row r="1" spans="1:28" ht="65.25" customHeight="1" x14ac:dyDescent="0.35">
      <c r="A1" s="82" t="s">
        <v>41</v>
      </c>
      <c r="B1" s="82"/>
      <c r="C1" s="82"/>
      <c r="D1" s="82" t="s">
        <v>23</v>
      </c>
      <c r="E1" s="82"/>
      <c r="F1" s="82"/>
      <c r="G1" s="82"/>
      <c r="H1" s="82"/>
      <c r="I1" s="82" t="s">
        <v>24</v>
      </c>
      <c r="J1" s="82"/>
      <c r="K1" s="82"/>
      <c r="L1" s="83" t="s">
        <v>22</v>
      </c>
      <c r="M1" s="83" t="s">
        <v>22</v>
      </c>
      <c r="N1" s="83" t="s">
        <v>22</v>
      </c>
      <c r="O1" s="83" t="s">
        <v>22</v>
      </c>
      <c r="P1" s="83" t="s">
        <v>22</v>
      </c>
      <c r="Q1" s="83" t="s">
        <v>22</v>
      </c>
      <c r="R1" s="83" t="s">
        <v>22</v>
      </c>
      <c r="S1" s="83" t="s">
        <v>22</v>
      </c>
      <c r="T1" s="83" t="s">
        <v>22</v>
      </c>
      <c r="U1" s="83" t="s">
        <v>22</v>
      </c>
      <c r="V1" s="83" t="s">
        <v>22</v>
      </c>
      <c r="W1" s="83" t="s">
        <v>22</v>
      </c>
      <c r="X1" s="83" t="s">
        <v>22</v>
      </c>
      <c r="Y1" s="83" t="s">
        <v>22</v>
      </c>
      <c r="Z1" s="83" t="s">
        <v>22</v>
      </c>
      <c r="AA1" s="83" t="s">
        <v>22</v>
      </c>
      <c r="AB1" s="83" t="s">
        <v>22</v>
      </c>
    </row>
    <row r="2" spans="1:28" ht="21.75" customHeight="1" x14ac:dyDescent="0.35">
      <c r="A2" s="82" t="s">
        <v>17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</row>
    <row r="3" spans="1:28" s="3" customFormat="1" ht="31" x14ac:dyDescent="0.25">
      <c r="A3" s="38" t="s">
        <v>1</v>
      </c>
      <c r="B3" s="38" t="s">
        <v>18</v>
      </c>
      <c r="C3" s="39" t="s">
        <v>16</v>
      </c>
      <c r="D3" s="40" t="s">
        <v>15</v>
      </c>
      <c r="E3" s="39" t="s">
        <v>6</v>
      </c>
      <c r="F3" s="39" t="s">
        <v>19</v>
      </c>
      <c r="G3" s="39" t="s">
        <v>20</v>
      </c>
      <c r="H3" s="11" t="s">
        <v>3</v>
      </c>
      <c r="I3" s="12" t="s">
        <v>5</v>
      </c>
      <c r="J3" s="13" t="s">
        <v>0</v>
      </c>
      <c r="K3" s="10" t="s">
        <v>4</v>
      </c>
      <c r="L3" s="42" t="s">
        <v>2</v>
      </c>
      <c r="M3" s="42" t="s">
        <v>2</v>
      </c>
      <c r="N3" s="42" t="s">
        <v>2</v>
      </c>
      <c r="O3" s="42" t="s">
        <v>2</v>
      </c>
      <c r="P3" s="42" t="s">
        <v>2</v>
      </c>
      <c r="Q3" s="42" t="s">
        <v>2</v>
      </c>
      <c r="R3" s="42" t="s">
        <v>2</v>
      </c>
      <c r="S3" s="42" t="s">
        <v>2</v>
      </c>
      <c r="T3" s="42" t="s">
        <v>2</v>
      </c>
      <c r="U3" s="42" t="s">
        <v>2</v>
      </c>
      <c r="V3" s="42" t="s">
        <v>2</v>
      </c>
      <c r="W3" s="35" t="s">
        <v>2</v>
      </c>
      <c r="X3" s="35" t="s">
        <v>2</v>
      </c>
      <c r="Y3" s="35" t="s">
        <v>2</v>
      </c>
      <c r="Z3" s="35" t="s">
        <v>2</v>
      </c>
      <c r="AA3" s="35" t="s">
        <v>2</v>
      </c>
      <c r="AB3" s="35" t="s">
        <v>2</v>
      </c>
    </row>
    <row r="4" spans="1:28" ht="80.25" customHeight="1" x14ac:dyDescent="0.35">
      <c r="A4" s="88">
        <v>1</v>
      </c>
      <c r="B4" s="89" t="s">
        <v>25</v>
      </c>
      <c r="C4" s="50">
        <v>13</v>
      </c>
      <c r="D4" s="51" t="s">
        <v>26</v>
      </c>
      <c r="E4" s="52" t="s">
        <v>27</v>
      </c>
      <c r="F4" s="60" t="s">
        <v>39</v>
      </c>
      <c r="G4" s="59" t="s">
        <v>37</v>
      </c>
      <c r="H4" s="61">
        <v>4898</v>
      </c>
      <c r="I4" s="8"/>
      <c r="J4" s="14">
        <f t="shared" ref="J4:J10" si="0">I4-(SUM(L4:AB4))</f>
        <v>0</v>
      </c>
      <c r="K4" s="15" t="str">
        <f>IF(J4&lt;0,"ATENÇÃO","OK")</f>
        <v>OK</v>
      </c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33"/>
      <c r="Y4" s="33"/>
      <c r="Z4" s="33"/>
      <c r="AA4" s="33"/>
      <c r="AB4" s="33"/>
    </row>
    <row r="5" spans="1:28" s="7" customFormat="1" ht="82.5" customHeight="1" x14ac:dyDescent="0.35">
      <c r="A5" s="88"/>
      <c r="B5" s="89"/>
      <c r="C5" s="53">
        <v>14</v>
      </c>
      <c r="D5" s="51" t="s">
        <v>28</v>
      </c>
      <c r="E5" s="52" t="s">
        <v>29</v>
      </c>
      <c r="F5" s="60" t="s">
        <v>39</v>
      </c>
      <c r="G5" s="59" t="s">
        <v>37</v>
      </c>
      <c r="H5" s="61">
        <v>5022</v>
      </c>
      <c r="I5" s="8"/>
      <c r="J5" s="14">
        <f t="shared" si="0"/>
        <v>0</v>
      </c>
      <c r="K5" s="15" t="str">
        <f t="shared" ref="K5:K10" si="1">IF(J5&lt;0,"ATENÇÃO","OK")</f>
        <v>OK</v>
      </c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34"/>
      <c r="Y5" s="34"/>
      <c r="Z5" s="34"/>
      <c r="AA5" s="34"/>
      <c r="AB5" s="34"/>
    </row>
    <row r="6" spans="1:28" s="7" customFormat="1" ht="64.5" customHeight="1" x14ac:dyDescent="0.35">
      <c r="A6" s="88"/>
      <c r="B6" s="89"/>
      <c r="C6" s="53">
        <v>15</v>
      </c>
      <c r="D6" s="51" t="s">
        <v>30</v>
      </c>
      <c r="E6" s="52" t="s">
        <v>29</v>
      </c>
      <c r="F6" s="60" t="s">
        <v>39</v>
      </c>
      <c r="G6" s="59" t="s">
        <v>37</v>
      </c>
      <c r="H6" s="61">
        <v>5970</v>
      </c>
      <c r="I6" s="8"/>
      <c r="J6" s="14">
        <f t="shared" si="0"/>
        <v>0</v>
      </c>
      <c r="K6" s="15" t="str">
        <f t="shared" si="1"/>
        <v>OK</v>
      </c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34"/>
      <c r="Y6" s="34"/>
      <c r="Z6" s="34"/>
      <c r="AA6" s="34"/>
      <c r="AB6" s="34"/>
    </row>
    <row r="7" spans="1:28" s="7" customFormat="1" ht="42" x14ac:dyDescent="0.35">
      <c r="A7" s="84">
        <v>2</v>
      </c>
      <c r="B7" s="86" t="s">
        <v>31</v>
      </c>
      <c r="C7" s="54">
        <v>16</v>
      </c>
      <c r="D7" s="55" t="s">
        <v>32</v>
      </c>
      <c r="E7" s="56" t="s">
        <v>33</v>
      </c>
      <c r="F7" s="48" t="s">
        <v>21</v>
      </c>
      <c r="G7" s="49" t="s">
        <v>38</v>
      </c>
      <c r="H7" s="62">
        <v>623.97</v>
      </c>
      <c r="I7" s="8"/>
      <c r="J7" s="14">
        <f t="shared" si="0"/>
        <v>0</v>
      </c>
      <c r="K7" s="15" t="str">
        <f t="shared" si="1"/>
        <v>OK</v>
      </c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34"/>
      <c r="Y7" s="34"/>
      <c r="Z7" s="34"/>
      <c r="AA7" s="34"/>
      <c r="AB7" s="34"/>
    </row>
    <row r="8" spans="1:28" s="7" customFormat="1" ht="42" x14ac:dyDescent="0.35">
      <c r="A8" s="84"/>
      <c r="B8" s="86"/>
      <c r="C8" s="57">
        <v>17</v>
      </c>
      <c r="D8" s="55" t="s">
        <v>34</v>
      </c>
      <c r="E8" s="56" t="s">
        <v>33</v>
      </c>
      <c r="F8" s="48" t="s">
        <v>21</v>
      </c>
      <c r="G8" s="49" t="s">
        <v>38</v>
      </c>
      <c r="H8" s="62">
        <v>999.95</v>
      </c>
      <c r="I8" s="8"/>
      <c r="J8" s="14">
        <f t="shared" si="0"/>
        <v>0</v>
      </c>
      <c r="K8" s="15" t="str">
        <f t="shared" si="1"/>
        <v>OK</v>
      </c>
      <c r="L8" s="46"/>
      <c r="M8" s="43"/>
      <c r="N8" s="45"/>
      <c r="O8" s="45"/>
      <c r="P8" s="45"/>
      <c r="Q8" s="45"/>
      <c r="R8" s="45"/>
      <c r="S8" s="45"/>
      <c r="T8" s="45"/>
      <c r="U8" s="45"/>
      <c r="V8" s="45"/>
      <c r="W8" s="45"/>
      <c r="X8" s="34"/>
      <c r="Y8" s="34"/>
      <c r="Z8" s="34"/>
      <c r="AA8" s="34"/>
      <c r="AB8" s="34"/>
    </row>
    <row r="9" spans="1:28" s="7" customFormat="1" ht="42" x14ac:dyDescent="0.35">
      <c r="A9" s="84"/>
      <c r="B9" s="86"/>
      <c r="C9" s="57">
        <v>18</v>
      </c>
      <c r="D9" s="55" t="s">
        <v>35</v>
      </c>
      <c r="E9" s="56" t="s">
        <v>33</v>
      </c>
      <c r="F9" s="48" t="s">
        <v>21</v>
      </c>
      <c r="G9" s="49" t="s">
        <v>38</v>
      </c>
      <c r="H9" s="62">
        <v>999.95</v>
      </c>
      <c r="I9" s="8"/>
      <c r="J9" s="14">
        <f t="shared" si="0"/>
        <v>0</v>
      </c>
      <c r="K9" s="15" t="str">
        <f t="shared" si="1"/>
        <v>OK</v>
      </c>
      <c r="L9" s="47"/>
      <c r="M9" s="44"/>
      <c r="N9" s="45"/>
      <c r="O9" s="45"/>
      <c r="P9" s="45"/>
      <c r="Q9" s="45"/>
      <c r="R9" s="45"/>
      <c r="S9" s="45"/>
      <c r="T9" s="45"/>
      <c r="U9" s="45"/>
      <c r="V9" s="45"/>
      <c r="W9" s="45"/>
      <c r="X9" s="34"/>
      <c r="Y9" s="34"/>
      <c r="Z9" s="34"/>
      <c r="AA9" s="34"/>
      <c r="AB9" s="34"/>
    </row>
    <row r="10" spans="1:28" s="7" customFormat="1" ht="56" x14ac:dyDescent="0.35">
      <c r="A10" s="85"/>
      <c r="B10" s="87"/>
      <c r="C10" s="57">
        <v>19</v>
      </c>
      <c r="D10" s="58" t="s">
        <v>36</v>
      </c>
      <c r="E10" s="56" t="s">
        <v>33</v>
      </c>
      <c r="F10" s="48" t="s">
        <v>21</v>
      </c>
      <c r="G10" s="49" t="s">
        <v>38</v>
      </c>
      <c r="H10" s="62">
        <v>1499.93</v>
      </c>
      <c r="I10" s="8">
        <v>2</v>
      </c>
      <c r="J10" s="14">
        <f t="shared" si="0"/>
        <v>2</v>
      </c>
      <c r="K10" s="15" t="str">
        <f t="shared" si="1"/>
        <v>OK</v>
      </c>
      <c r="L10" s="46"/>
      <c r="M10" s="43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34"/>
      <c r="Y10" s="34"/>
      <c r="Z10" s="34"/>
      <c r="AA10" s="34"/>
      <c r="AB10" s="34"/>
    </row>
    <row r="11" spans="1:28" x14ac:dyDescent="0.35">
      <c r="I11" s="6">
        <f>SUM(I4:I10)</f>
        <v>2</v>
      </c>
      <c r="J11" s="6">
        <f>SUM(J4:J10)</f>
        <v>2</v>
      </c>
      <c r="L11" s="41">
        <f>SUMPRODUCT($H$4:$H$10,L4:L10)</f>
        <v>0</v>
      </c>
      <c r="M11" s="41">
        <f t="shared" ref="M11:AB11" si="2">SUMPRODUCT($H$4:$H$10,M4:M10)</f>
        <v>0</v>
      </c>
      <c r="N11" s="41">
        <f t="shared" si="2"/>
        <v>0</v>
      </c>
      <c r="O11" s="41">
        <f t="shared" si="2"/>
        <v>0</v>
      </c>
      <c r="P11" s="41">
        <f t="shared" si="2"/>
        <v>0</v>
      </c>
      <c r="Q11" s="41">
        <f t="shared" si="2"/>
        <v>0</v>
      </c>
      <c r="R11" s="41">
        <f t="shared" si="2"/>
        <v>0</v>
      </c>
      <c r="S11" s="41">
        <f t="shared" si="2"/>
        <v>0</v>
      </c>
      <c r="T11" s="41">
        <f t="shared" si="2"/>
        <v>0</v>
      </c>
      <c r="U11" s="41">
        <f t="shared" si="2"/>
        <v>0</v>
      </c>
      <c r="V11" s="41">
        <f t="shared" si="2"/>
        <v>0</v>
      </c>
      <c r="W11" s="41">
        <f t="shared" si="2"/>
        <v>0</v>
      </c>
      <c r="X11" s="41">
        <f t="shared" si="2"/>
        <v>0</v>
      </c>
      <c r="Y11" s="41">
        <f t="shared" si="2"/>
        <v>0</v>
      </c>
      <c r="Z11" s="41">
        <f t="shared" si="2"/>
        <v>0</v>
      </c>
      <c r="AA11" s="41">
        <f t="shared" si="2"/>
        <v>0</v>
      </c>
      <c r="AB11" s="41">
        <f t="shared" si="2"/>
        <v>0</v>
      </c>
    </row>
  </sheetData>
  <mergeCells count="25">
    <mergeCell ref="AB1:AB2"/>
    <mergeCell ref="A1:C1"/>
    <mergeCell ref="D1:H1"/>
    <mergeCell ref="I1:K1"/>
    <mergeCell ref="A2:K2"/>
    <mergeCell ref="L1:L2"/>
    <mergeCell ref="M1:M2"/>
    <mergeCell ref="N1:N2"/>
    <mergeCell ref="O1:O2"/>
    <mergeCell ref="Q1:Q2"/>
    <mergeCell ref="R1:R2"/>
    <mergeCell ref="S1:S2"/>
    <mergeCell ref="V1:V2"/>
    <mergeCell ref="P1:P2"/>
    <mergeCell ref="AA1:AA2"/>
    <mergeCell ref="Z1:Z2"/>
    <mergeCell ref="A4:A6"/>
    <mergeCell ref="B4:B6"/>
    <mergeCell ref="A7:A10"/>
    <mergeCell ref="B7:B10"/>
    <mergeCell ref="Y1:Y2"/>
    <mergeCell ref="T1:T2"/>
    <mergeCell ref="U1:U2"/>
    <mergeCell ref="X1:X2"/>
    <mergeCell ref="W1:W2"/>
  </mergeCells>
  <conditionalFormatting sqref="H4:H10">
    <cfRule type="expression" dxfId="64" priority="1">
      <formula>#REF!&lt;0.25</formula>
    </cfRule>
  </conditionalFormatting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AB11"/>
  <sheetViews>
    <sheetView zoomScale="80" zoomScaleNormal="80" workbookViewId="0">
      <selection sqref="A1:C1"/>
    </sheetView>
  </sheetViews>
  <sheetFormatPr defaultColWidth="9.7265625" defaultRowHeight="14.5" x14ac:dyDescent="0.35"/>
  <cols>
    <col min="1" max="1" width="12" style="1" customWidth="1"/>
    <col min="2" max="2" width="35.81640625" style="1" customWidth="1"/>
    <col min="3" max="3" width="10.26953125" style="1" customWidth="1"/>
    <col min="4" max="4" width="67.1796875" style="16" customWidth="1"/>
    <col min="5" max="6" width="13.1796875" style="1" customWidth="1"/>
    <col min="7" max="7" width="18" style="1" customWidth="1"/>
    <col min="8" max="8" width="15.453125" style="1" customWidth="1"/>
    <col min="9" max="9" width="13.7265625" style="6" customWidth="1"/>
    <col min="10" max="10" width="13.26953125" style="17" customWidth="1"/>
    <col min="11" max="11" width="12.54296875" style="4" customWidth="1"/>
    <col min="12" max="23" width="12.7265625" style="5" customWidth="1"/>
    <col min="24" max="28" width="12.7265625" style="2" customWidth="1"/>
    <col min="29" max="16384" width="9.7265625" style="2"/>
  </cols>
  <sheetData>
    <row r="1" spans="1:28" ht="65.25" customHeight="1" x14ac:dyDescent="0.35">
      <c r="A1" s="82" t="s">
        <v>41</v>
      </c>
      <c r="B1" s="82"/>
      <c r="C1" s="82"/>
      <c r="D1" s="82" t="s">
        <v>23</v>
      </c>
      <c r="E1" s="82"/>
      <c r="F1" s="82"/>
      <c r="G1" s="82"/>
      <c r="H1" s="82"/>
      <c r="I1" s="82" t="s">
        <v>24</v>
      </c>
      <c r="J1" s="82"/>
      <c r="K1" s="82"/>
      <c r="L1" s="83" t="s">
        <v>22</v>
      </c>
      <c r="M1" s="83" t="s">
        <v>22</v>
      </c>
      <c r="N1" s="83" t="s">
        <v>22</v>
      </c>
      <c r="O1" s="83" t="s">
        <v>22</v>
      </c>
      <c r="P1" s="83" t="s">
        <v>22</v>
      </c>
      <c r="Q1" s="83" t="s">
        <v>22</v>
      </c>
      <c r="R1" s="83" t="s">
        <v>22</v>
      </c>
      <c r="S1" s="83" t="s">
        <v>22</v>
      </c>
      <c r="T1" s="83" t="s">
        <v>22</v>
      </c>
      <c r="U1" s="83" t="s">
        <v>22</v>
      </c>
      <c r="V1" s="83" t="s">
        <v>22</v>
      </c>
      <c r="W1" s="83" t="s">
        <v>22</v>
      </c>
      <c r="X1" s="83" t="s">
        <v>22</v>
      </c>
      <c r="Y1" s="83" t="s">
        <v>22</v>
      </c>
      <c r="Z1" s="83" t="s">
        <v>22</v>
      </c>
      <c r="AA1" s="83" t="s">
        <v>22</v>
      </c>
      <c r="AB1" s="83" t="s">
        <v>22</v>
      </c>
    </row>
    <row r="2" spans="1:28" ht="21.75" customHeight="1" x14ac:dyDescent="0.35">
      <c r="A2" s="82" t="s">
        <v>17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</row>
    <row r="3" spans="1:28" s="3" customFormat="1" ht="31" x14ac:dyDescent="0.25">
      <c r="A3" s="38" t="s">
        <v>1</v>
      </c>
      <c r="B3" s="38" t="s">
        <v>18</v>
      </c>
      <c r="C3" s="39" t="s">
        <v>16</v>
      </c>
      <c r="D3" s="40" t="s">
        <v>15</v>
      </c>
      <c r="E3" s="39" t="s">
        <v>6</v>
      </c>
      <c r="F3" s="39" t="s">
        <v>19</v>
      </c>
      <c r="G3" s="39" t="s">
        <v>20</v>
      </c>
      <c r="H3" s="11" t="s">
        <v>3</v>
      </c>
      <c r="I3" s="12" t="s">
        <v>5</v>
      </c>
      <c r="J3" s="13" t="s">
        <v>0</v>
      </c>
      <c r="K3" s="10" t="s">
        <v>4</v>
      </c>
      <c r="L3" s="42" t="s">
        <v>2</v>
      </c>
      <c r="M3" s="42" t="s">
        <v>2</v>
      </c>
      <c r="N3" s="42" t="s">
        <v>2</v>
      </c>
      <c r="O3" s="42" t="s">
        <v>2</v>
      </c>
      <c r="P3" s="42" t="s">
        <v>2</v>
      </c>
      <c r="Q3" s="42" t="s">
        <v>2</v>
      </c>
      <c r="R3" s="42" t="s">
        <v>2</v>
      </c>
      <c r="S3" s="42" t="s">
        <v>2</v>
      </c>
      <c r="T3" s="42" t="s">
        <v>2</v>
      </c>
      <c r="U3" s="42" t="s">
        <v>2</v>
      </c>
      <c r="V3" s="42" t="s">
        <v>2</v>
      </c>
      <c r="W3" s="35" t="s">
        <v>2</v>
      </c>
      <c r="X3" s="35" t="s">
        <v>2</v>
      </c>
      <c r="Y3" s="35" t="s">
        <v>2</v>
      </c>
      <c r="Z3" s="35" t="s">
        <v>2</v>
      </c>
      <c r="AA3" s="35" t="s">
        <v>2</v>
      </c>
      <c r="AB3" s="35" t="s">
        <v>2</v>
      </c>
    </row>
    <row r="4" spans="1:28" ht="168" x14ac:dyDescent="0.35">
      <c r="A4" s="88">
        <v>1</v>
      </c>
      <c r="B4" s="89" t="s">
        <v>25</v>
      </c>
      <c r="C4" s="50">
        <v>13</v>
      </c>
      <c r="D4" s="51" t="s">
        <v>26</v>
      </c>
      <c r="E4" s="52" t="s">
        <v>27</v>
      </c>
      <c r="F4" s="60" t="s">
        <v>39</v>
      </c>
      <c r="G4" s="59" t="s">
        <v>37</v>
      </c>
      <c r="H4" s="61">
        <v>4898</v>
      </c>
      <c r="I4" s="8"/>
      <c r="J4" s="14">
        <f t="shared" ref="J4:J10" si="0">I4-(SUM(L4:AB4))</f>
        <v>0</v>
      </c>
      <c r="K4" s="15" t="str">
        <f>IF(J4&lt;0,"ATENÇÃO","OK")</f>
        <v>OK</v>
      </c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33"/>
      <c r="Y4" s="33"/>
      <c r="Z4" s="33"/>
      <c r="AA4" s="33"/>
      <c r="AB4" s="33"/>
    </row>
    <row r="5" spans="1:28" s="7" customFormat="1" ht="168" x14ac:dyDescent="0.35">
      <c r="A5" s="88"/>
      <c r="B5" s="89"/>
      <c r="C5" s="53">
        <v>14</v>
      </c>
      <c r="D5" s="51" t="s">
        <v>28</v>
      </c>
      <c r="E5" s="52" t="s">
        <v>29</v>
      </c>
      <c r="F5" s="60" t="s">
        <v>39</v>
      </c>
      <c r="G5" s="59" t="s">
        <v>37</v>
      </c>
      <c r="H5" s="61">
        <v>5022</v>
      </c>
      <c r="I5" s="8"/>
      <c r="J5" s="14">
        <f t="shared" si="0"/>
        <v>0</v>
      </c>
      <c r="K5" s="15" t="str">
        <f t="shared" ref="K5:K10" si="1">IF(J5&lt;0,"ATENÇÃO","OK")</f>
        <v>OK</v>
      </c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34"/>
      <c r="Y5" s="34"/>
      <c r="Z5" s="34"/>
      <c r="AA5" s="34"/>
      <c r="AB5" s="34"/>
    </row>
    <row r="6" spans="1:28" s="7" customFormat="1" ht="168" x14ac:dyDescent="0.35">
      <c r="A6" s="88"/>
      <c r="B6" s="89"/>
      <c r="C6" s="53">
        <v>15</v>
      </c>
      <c r="D6" s="51" t="s">
        <v>30</v>
      </c>
      <c r="E6" s="52" t="s">
        <v>29</v>
      </c>
      <c r="F6" s="60" t="s">
        <v>39</v>
      </c>
      <c r="G6" s="59" t="s">
        <v>37</v>
      </c>
      <c r="H6" s="61">
        <v>5970</v>
      </c>
      <c r="I6" s="8"/>
      <c r="J6" s="14">
        <f t="shared" si="0"/>
        <v>0</v>
      </c>
      <c r="K6" s="15" t="str">
        <f t="shared" si="1"/>
        <v>OK</v>
      </c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34"/>
      <c r="Y6" s="34"/>
      <c r="Z6" s="34"/>
      <c r="AA6" s="34"/>
      <c r="AB6" s="34"/>
    </row>
    <row r="7" spans="1:28" s="7" customFormat="1" ht="42" x14ac:dyDescent="0.35">
      <c r="A7" s="84">
        <v>2</v>
      </c>
      <c r="B7" s="86" t="s">
        <v>31</v>
      </c>
      <c r="C7" s="54">
        <v>16</v>
      </c>
      <c r="D7" s="55" t="s">
        <v>32</v>
      </c>
      <c r="E7" s="56" t="s">
        <v>33</v>
      </c>
      <c r="F7" s="48" t="s">
        <v>21</v>
      </c>
      <c r="G7" s="49" t="s">
        <v>38</v>
      </c>
      <c r="H7" s="62">
        <v>623.97</v>
      </c>
      <c r="I7" s="8"/>
      <c r="J7" s="14">
        <f t="shared" si="0"/>
        <v>0</v>
      </c>
      <c r="K7" s="15" t="str">
        <f t="shared" si="1"/>
        <v>OK</v>
      </c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34"/>
      <c r="Y7" s="34"/>
      <c r="Z7" s="34"/>
      <c r="AA7" s="34"/>
      <c r="AB7" s="34"/>
    </row>
    <row r="8" spans="1:28" s="7" customFormat="1" ht="42" x14ac:dyDescent="0.35">
      <c r="A8" s="84"/>
      <c r="B8" s="86"/>
      <c r="C8" s="57">
        <v>17</v>
      </c>
      <c r="D8" s="55" t="s">
        <v>34</v>
      </c>
      <c r="E8" s="56" t="s">
        <v>33</v>
      </c>
      <c r="F8" s="48" t="s">
        <v>21</v>
      </c>
      <c r="G8" s="49" t="s">
        <v>38</v>
      </c>
      <c r="H8" s="62">
        <v>999.95</v>
      </c>
      <c r="I8" s="8"/>
      <c r="J8" s="14">
        <f t="shared" si="0"/>
        <v>0</v>
      </c>
      <c r="K8" s="15" t="str">
        <f t="shared" si="1"/>
        <v>OK</v>
      </c>
      <c r="L8" s="46"/>
      <c r="M8" s="43"/>
      <c r="N8" s="45"/>
      <c r="O8" s="45"/>
      <c r="P8" s="45"/>
      <c r="Q8" s="45"/>
      <c r="R8" s="45"/>
      <c r="S8" s="45"/>
      <c r="T8" s="45"/>
      <c r="U8" s="45"/>
      <c r="V8" s="45"/>
      <c r="W8" s="45"/>
      <c r="X8" s="34"/>
      <c r="Y8" s="34"/>
      <c r="Z8" s="34"/>
      <c r="AA8" s="34"/>
      <c r="AB8" s="34"/>
    </row>
    <row r="9" spans="1:28" s="7" customFormat="1" ht="42" x14ac:dyDescent="0.35">
      <c r="A9" s="84"/>
      <c r="B9" s="86"/>
      <c r="C9" s="57">
        <v>18</v>
      </c>
      <c r="D9" s="55" t="s">
        <v>35</v>
      </c>
      <c r="E9" s="56" t="s">
        <v>33</v>
      </c>
      <c r="F9" s="48" t="s">
        <v>21</v>
      </c>
      <c r="G9" s="49" t="s">
        <v>38</v>
      </c>
      <c r="H9" s="62">
        <v>999.95</v>
      </c>
      <c r="I9" s="8"/>
      <c r="J9" s="14">
        <f t="shared" si="0"/>
        <v>0</v>
      </c>
      <c r="K9" s="15" t="str">
        <f t="shared" si="1"/>
        <v>OK</v>
      </c>
      <c r="L9" s="47"/>
      <c r="M9" s="44"/>
      <c r="N9" s="45"/>
      <c r="O9" s="45"/>
      <c r="P9" s="45"/>
      <c r="Q9" s="45"/>
      <c r="R9" s="45"/>
      <c r="S9" s="45"/>
      <c r="T9" s="45"/>
      <c r="U9" s="45"/>
      <c r="V9" s="45"/>
      <c r="W9" s="45"/>
      <c r="X9" s="34"/>
      <c r="Y9" s="34"/>
      <c r="Z9" s="34"/>
      <c r="AA9" s="34"/>
      <c r="AB9" s="34"/>
    </row>
    <row r="10" spans="1:28" s="7" customFormat="1" ht="56" x14ac:dyDescent="0.35">
      <c r="A10" s="85"/>
      <c r="B10" s="87"/>
      <c r="C10" s="57">
        <v>19</v>
      </c>
      <c r="D10" s="58" t="s">
        <v>36</v>
      </c>
      <c r="E10" s="56" t="s">
        <v>33</v>
      </c>
      <c r="F10" s="48" t="s">
        <v>21</v>
      </c>
      <c r="G10" s="49" t="s">
        <v>38</v>
      </c>
      <c r="H10" s="62">
        <v>1499.93</v>
      </c>
      <c r="I10" s="8"/>
      <c r="J10" s="14">
        <f t="shared" si="0"/>
        <v>0</v>
      </c>
      <c r="K10" s="15" t="str">
        <f t="shared" si="1"/>
        <v>OK</v>
      </c>
      <c r="L10" s="46"/>
      <c r="M10" s="43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34"/>
      <c r="Y10" s="34"/>
      <c r="Z10" s="34"/>
      <c r="AA10" s="34"/>
      <c r="AB10" s="34"/>
    </row>
    <row r="11" spans="1:28" x14ac:dyDescent="0.35">
      <c r="L11" s="41">
        <f>SUMPRODUCT($H$4:$H$10,L4:L10)</f>
        <v>0</v>
      </c>
      <c r="M11" s="41">
        <f>SUMPRODUCT($H$4:$H$10,M4:M10)</f>
        <v>0</v>
      </c>
    </row>
  </sheetData>
  <mergeCells count="25">
    <mergeCell ref="A4:A6"/>
    <mergeCell ref="B4:B6"/>
    <mergeCell ref="A7:A10"/>
    <mergeCell ref="B7:B10"/>
    <mergeCell ref="L1:L2"/>
    <mergeCell ref="A2:K2"/>
    <mergeCell ref="R1:R2"/>
    <mergeCell ref="S1:S2"/>
    <mergeCell ref="A1:C1"/>
    <mergeCell ref="M1:M2"/>
    <mergeCell ref="D1:H1"/>
    <mergeCell ref="I1:K1"/>
    <mergeCell ref="N1:N2"/>
    <mergeCell ref="O1:O2"/>
    <mergeCell ref="P1:P2"/>
    <mergeCell ref="Q1:Q2"/>
    <mergeCell ref="T1:T2"/>
    <mergeCell ref="AA1:AA2"/>
    <mergeCell ref="AB1:AB2"/>
    <mergeCell ref="Z1:Z2"/>
    <mergeCell ref="V1:V2"/>
    <mergeCell ref="X1:X2"/>
    <mergeCell ref="Y1:Y2"/>
    <mergeCell ref="W1:W2"/>
    <mergeCell ref="U1:U2"/>
  </mergeCells>
  <conditionalFormatting sqref="H4:H10">
    <cfRule type="expression" dxfId="63" priority="1">
      <formula>#REF!&lt;0.25</formula>
    </cfRule>
  </conditionalFormatting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AB11"/>
  <sheetViews>
    <sheetView zoomScale="80" zoomScaleNormal="80" workbookViewId="0">
      <selection activeCell="C5" sqref="A5:XFD5"/>
    </sheetView>
  </sheetViews>
  <sheetFormatPr defaultColWidth="9.7265625" defaultRowHeight="14.5" x14ac:dyDescent="0.35"/>
  <cols>
    <col min="1" max="1" width="12" style="1" customWidth="1"/>
    <col min="2" max="2" width="35.81640625" style="1" customWidth="1"/>
    <col min="3" max="3" width="10.26953125" style="1" customWidth="1"/>
    <col min="4" max="4" width="67.1796875" style="16" customWidth="1"/>
    <col min="5" max="6" width="13.1796875" style="1" customWidth="1"/>
    <col min="7" max="7" width="18" style="1" customWidth="1"/>
    <col min="8" max="8" width="15.453125" style="1" customWidth="1"/>
    <col min="9" max="9" width="13.7265625" style="6" customWidth="1"/>
    <col min="10" max="10" width="13.26953125" style="17" customWidth="1"/>
    <col min="11" max="11" width="12.54296875" style="4" customWidth="1"/>
    <col min="12" max="23" width="12.7265625" style="5" customWidth="1"/>
    <col min="24" max="28" width="12.7265625" style="2" customWidth="1"/>
    <col min="29" max="16384" width="9.7265625" style="2"/>
  </cols>
  <sheetData>
    <row r="1" spans="1:28" ht="65.25" customHeight="1" x14ac:dyDescent="0.35">
      <c r="A1" s="82" t="s">
        <v>41</v>
      </c>
      <c r="B1" s="82"/>
      <c r="C1" s="82"/>
      <c r="D1" s="82" t="s">
        <v>23</v>
      </c>
      <c r="E1" s="82"/>
      <c r="F1" s="82"/>
      <c r="G1" s="82"/>
      <c r="H1" s="82"/>
      <c r="I1" s="82" t="s">
        <v>24</v>
      </c>
      <c r="J1" s="82"/>
      <c r="K1" s="82"/>
      <c r="L1" s="83" t="s">
        <v>22</v>
      </c>
      <c r="M1" s="83" t="s">
        <v>22</v>
      </c>
      <c r="N1" s="83" t="s">
        <v>22</v>
      </c>
      <c r="O1" s="83" t="s">
        <v>22</v>
      </c>
      <c r="P1" s="83" t="s">
        <v>22</v>
      </c>
      <c r="Q1" s="83" t="s">
        <v>22</v>
      </c>
      <c r="R1" s="83" t="s">
        <v>22</v>
      </c>
      <c r="S1" s="83" t="s">
        <v>22</v>
      </c>
      <c r="T1" s="83" t="s">
        <v>22</v>
      </c>
      <c r="U1" s="83" t="s">
        <v>22</v>
      </c>
      <c r="V1" s="83" t="s">
        <v>22</v>
      </c>
      <c r="W1" s="83" t="s">
        <v>22</v>
      </c>
      <c r="X1" s="83" t="s">
        <v>22</v>
      </c>
      <c r="Y1" s="83" t="s">
        <v>22</v>
      </c>
      <c r="Z1" s="83" t="s">
        <v>22</v>
      </c>
      <c r="AA1" s="83" t="s">
        <v>22</v>
      </c>
      <c r="AB1" s="83" t="s">
        <v>22</v>
      </c>
    </row>
    <row r="2" spans="1:28" ht="21.75" customHeight="1" x14ac:dyDescent="0.35">
      <c r="A2" s="82" t="s">
        <v>17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</row>
    <row r="3" spans="1:28" s="3" customFormat="1" ht="31" x14ac:dyDescent="0.25">
      <c r="A3" s="38" t="s">
        <v>1</v>
      </c>
      <c r="B3" s="38" t="s">
        <v>18</v>
      </c>
      <c r="C3" s="39" t="s">
        <v>16</v>
      </c>
      <c r="D3" s="40" t="s">
        <v>15</v>
      </c>
      <c r="E3" s="39" t="s">
        <v>6</v>
      </c>
      <c r="F3" s="39" t="s">
        <v>19</v>
      </c>
      <c r="G3" s="39" t="s">
        <v>20</v>
      </c>
      <c r="H3" s="11" t="s">
        <v>3</v>
      </c>
      <c r="I3" s="12" t="s">
        <v>5</v>
      </c>
      <c r="J3" s="13" t="s">
        <v>0</v>
      </c>
      <c r="K3" s="10" t="s">
        <v>4</v>
      </c>
      <c r="L3" s="42" t="s">
        <v>2</v>
      </c>
      <c r="M3" s="42" t="s">
        <v>2</v>
      </c>
      <c r="N3" s="42" t="s">
        <v>2</v>
      </c>
      <c r="O3" s="42" t="s">
        <v>2</v>
      </c>
      <c r="P3" s="42" t="s">
        <v>2</v>
      </c>
      <c r="Q3" s="42" t="s">
        <v>2</v>
      </c>
      <c r="R3" s="42" t="s">
        <v>2</v>
      </c>
      <c r="S3" s="42" t="s">
        <v>2</v>
      </c>
      <c r="T3" s="42" t="s">
        <v>2</v>
      </c>
      <c r="U3" s="42" t="s">
        <v>2</v>
      </c>
      <c r="V3" s="42" t="s">
        <v>2</v>
      </c>
      <c r="W3" s="35" t="s">
        <v>2</v>
      </c>
      <c r="X3" s="35" t="s">
        <v>2</v>
      </c>
      <c r="Y3" s="35" t="s">
        <v>2</v>
      </c>
      <c r="Z3" s="35" t="s">
        <v>2</v>
      </c>
      <c r="AA3" s="35" t="s">
        <v>2</v>
      </c>
      <c r="AB3" s="35" t="s">
        <v>2</v>
      </c>
    </row>
    <row r="4" spans="1:28" ht="70" customHeight="1" x14ac:dyDescent="0.35">
      <c r="A4" s="88">
        <v>1</v>
      </c>
      <c r="B4" s="89" t="s">
        <v>25</v>
      </c>
      <c r="C4" s="50">
        <v>13</v>
      </c>
      <c r="D4" s="51" t="s">
        <v>26</v>
      </c>
      <c r="E4" s="52" t="s">
        <v>27</v>
      </c>
      <c r="F4" s="60" t="s">
        <v>39</v>
      </c>
      <c r="G4" s="59" t="s">
        <v>37</v>
      </c>
      <c r="H4" s="61">
        <v>4898</v>
      </c>
      <c r="I4" s="8"/>
      <c r="J4" s="14">
        <f t="shared" ref="J4:J10" si="0">I4-(SUM(L4:AB4))</f>
        <v>0</v>
      </c>
      <c r="K4" s="15" t="str">
        <f>IF(J4&lt;0,"ATENÇÃO","OK")</f>
        <v>OK</v>
      </c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33"/>
      <c r="Y4" s="33"/>
      <c r="Z4" s="33"/>
      <c r="AA4" s="33"/>
      <c r="AB4" s="33"/>
    </row>
    <row r="5" spans="1:28" s="7" customFormat="1" ht="114.75" customHeight="1" x14ac:dyDescent="0.35">
      <c r="A5" s="88"/>
      <c r="B5" s="89"/>
      <c r="C5" s="53">
        <v>14</v>
      </c>
      <c r="D5" s="51" t="s">
        <v>28</v>
      </c>
      <c r="E5" s="52" t="s">
        <v>29</v>
      </c>
      <c r="F5" s="60" t="s">
        <v>39</v>
      </c>
      <c r="G5" s="59" t="s">
        <v>37</v>
      </c>
      <c r="H5" s="61">
        <v>5022</v>
      </c>
      <c r="I5" s="8"/>
      <c r="J5" s="14">
        <f t="shared" si="0"/>
        <v>0</v>
      </c>
      <c r="K5" s="15" t="str">
        <f t="shared" ref="K5:K10" si="1">IF(J5&lt;0,"ATENÇÃO","OK")</f>
        <v>OK</v>
      </c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34"/>
      <c r="Y5" s="34"/>
      <c r="Z5" s="34"/>
      <c r="AA5" s="34"/>
      <c r="AB5" s="34"/>
    </row>
    <row r="6" spans="1:28" s="7" customFormat="1" ht="51" customHeight="1" x14ac:dyDescent="0.35">
      <c r="A6" s="88"/>
      <c r="B6" s="89"/>
      <c r="C6" s="53">
        <v>15</v>
      </c>
      <c r="D6" s="51" t="s">
        <v>30</v>
      </c>
      <c r="E6" s="52" t="s">
        <v>29</v>
      </c>
      <c r="F6" s="60" t="s">
        <v>39</v>
      </c>
      <c r="G6" s="59" t="s">
        <v>37</v>
      </c>
      <c r="H6" s="61">
        <v>5970</v>
      </c>
      <c r="I6" s="8"/>
      <c r="J6" s="14">
        <f t="shared" si="0"/>
        <v>0</v>
      </c>
      <c r="K6" s="15" t="str">
        <f t="shared" si="1"/>
        <v>OK</v>
      </c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34"/>
      <c r="Y6" s="34"/>
      <c r="Z6" s="34"/>
      <c r="AA6" s="34"/>
      <c r="AB6" s="34"/>
    </row>
    <row r="7" spans="1:28" s="7" customFormat="1" ht="42" x14ac:dyDescent="0.35">
      <c r="A7" s="84">
        <v>2</v>
      </c>
      <c r="B7" s="86" t="s">
        <v>31</v>
      </c>
      <c r="C7" s="54">
        <v>16</v>
      </c>
      <c r="D7" s="55" t="s">
        <v>32</v>
      </c>
      <c r="E7" s="56" t="s">
        <v>33</v>
      </c>
      <c r="F7" s="48" t="s">
        <v>21</v>
      </c>
      <c r="G7" s="49" t="s">
        <v>38</v>
      </c>
      <c r="H7" s="62">
        <v>623.97</v>
      </c>
      <c r="I7" s="8"/>
      <c r="J7" s="14">
        <f t="shared" si="0"/>
        <v>0</v>
      </c>
      <c r="K7" s="15" t="str">
        <f t="shared" si="1"/>
        <v>OK</v>
      </c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34"/>
      <c r="Y7" s="34"/>
      <c r="Z7" s="34"/>
      <c r="AA7" s="34"/>
      <c r="AB7" s="34"/>
    </row>
    <row r="8" spans="1:28" s="7" customFormat="1" ht="42" x14ac:dyDescent="0.35">
      <c r="A8" s="84"/>
      <c r="B8" s="86"/>
      <c r="C8" s="57">
        <v>17</v>
      </c>
      <c r="D8" s="55" t="s">
        <v>34</v>
      </c>
      <c r="E8" s="56" t="s">
        <v>33</v>
      </c>
      <c r="F8" s="48" t="s">
        <v>21</v>
      </c>
      <c r="G8" s="49" t="s">
        <v>38</v>
      </c>
      <c r="H8" s="62">
        <v>999.95</v>
      </c>
      <c r="I8" s="8"/>
      <c r="J8" s="14">
        <f t="shared" si="0"/>
        <v>0</v>
      </c>
      <c r="K8" s="15" t="str">
        <f t="shared" si="1"/>
        <v>OK</v>
      </c>
      <c r="L8" s="46"/>
      <c r="M8" s="43"/>
      <c r="N8" s="45"/>
      <c r="O8" s="45"/>
      <c r="P8" s="45"/>
      <c r="Q8" s="45"/>
      <c r="R8" s="45"/>
      <c r="S8" s="45"/>
      <c r="T8" s="45"/>
      <c r="U8" s="45"/>
      <c r="V8" s="45"/>
      <c r="W8" s="45"/>
      <c r="X8" s="34"/>
      <c r="Y8" s="34"/>
      <c r="Z8" s="34"/>
      <c r="AA8" s="34"/>
      <c r="AB8" s="34"/>
    </row>
    <row r="9" spans="1:28" s="7" customFormat="1" ht="42" x14ac:dyDescent="0.35">
      <c r="A9" s="84"/>
      <c r="B9" s="86"/>
      <c r="C9" s="57">
        <v>18</v>
      </c>
      <c r="D9" s="55" t="s">
        <v>35</v>
      </c>
      <c r="E9" s="56" t="s">
        <v>33</v>
      </c>
      <c r="F9" s="48" t="s">
        <v>21</v>
      </c>
      <c r="G9" s="49" t="s">
        <v>38</v>
      </c>
      <c r="H9" s="62">
        <v>999.95</v>
      </c>
      <c r="I9" s="8"/>
      <c r="J9" s="14">
        <f t="shared" si="0"/>
        <v>0</v>
      </c>
      <c r="K9" s="15" t="str">
        <f t="shared" si="1"/>
        <v>OK</v>
      </c>
      <c r="L9" s="47"/>
      <c r="M9" s="44"/>
      <c r="N9" s="45"/>
      <c r="O9" s="45"/>
      <c r="P9" s="45"/>
      <c r="Q9" s="45"/>
      <c r="R9" s="45"/>
      <c r="S9" s="45"/>
      <c r="T9" s="45"/>
      <c r="U9" s="45"/>
      <c r="V9" s="45"/>
      <c r="W9" s="45"/>
      <c r="X9" s="34"/>
      <c r="Y9" s="34"/>
      <c r="Z9" s="34"/>
      <c r="AA9" s="34"/>
      <c r="AB9" s="34"/>
    </row>
    <row r="10" spans="1:28" s="7" customFormat="1" ht="56" x14ac:dyDescent="0.35">
      <c r="A10" s="85"/>
      <c r="B10" s="87"/>
      <c r="C10" s="57">
        <v>19</v>
      </c>
      <c r="D10" s="58" t="s">
        <v>36</v>
      </c>
      <c r="E10" s="56" t="s">
        <v>33</v>
      </c>
      <c r="F10" s="48" t="s">
        <v>21</v>
      </c>
      <c r="G10" s="49" t="s">
        <v>38</v>
      </c>
      <c r="H10" s="62">
        <v>1499.93</v>
      </c>
      <c r="I10" s="8"/>
      <c r="J10" s="14">
        <f t="shared" si="0"/>
        <v>0</v>
      </c>
      <c r="K10" s="15" t="str">
        <f t="shared" si="1"/>
        <v>OK</v>
      </c>
      <c r="L10" s="46"/>
      <c r="M10" s="43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34"/>
      <c r="Y10" s="34"/>
      <c r="Z10" s="34"/>
      <c r="AA10" s="34"/>
      <c r="AB10" s="34"/>
    </row>
    <row r="11" spans="1:28" x14ac:dyDescent="0.35">
      <c r="L11" s="41">
        <f>SUMPRODUCT($H$4:$H$10,L4:L10)</f>
        <v>0</v>
      </c>
      <c r="M11" s="41">
        <f>SUMPRODUCT($H$4:$H$10,M4:M10)</f>
        <v>0</v>
      </c>
    </row>
  </sheetData>
  <mergeCells count="25">
    <mergeCell ref="A7:A10"/>
    <mergeCell ref="B7:B10"/>
    <mergeCell ref="AB1:AB2"/>
    <mergeCell ref="A2:K2"/>
    <mergeCell ref="I1:K1"/>
    <mergeCell ref="L1:L2"/>
    <mergeCell ref="M1:M2"/>
    <mergeCell ref="U1:U2"/>
    <mergeCell ref="V1:V2"/>
    <mergeCell ref="N1:N2"/>
    <mergeCell ref="O1:O2"/>
    <mergeCell ref="P1:P2"/>
    <mergeCell ref="Q1:Q2"/>
    <mergeCell ref="X1:X2"/>
    <mergeCell ref="W1:W2"/>
    <mergeCell ref="Y1:Y2"/>
    <mergeCell ref="AA1:AA2"/>
    <mergeCell ref="Z1:Z2"/>
    <mergeCell ref="A4:A6"/>
    <mergeCell ref="B4:B6"/>
    <mergeCell ref="S1:S2"/>
    <mergeCell ref="A1:C1"/>
    <mergeCell ref="R1:R2"/>
    <mergeCell ref="D1:H1"/>
    <mergeCell ref="T1:T2"/>
  </mergeCells>
  <conditionalFormatting sqref="H4:H10">
    <cfRule type="expression" dxfId="62" priority="1">
      <formula>#REF!&lt;0.25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1E5B9-0194-4B08-BA2D-BED7E8954223}">
  <sheetPr>
    <tabColor rgb="FFFF0000"/>
  </sheetPr>
  <dimension ref="A1:AB11"/>
  <sheetViews>
    <sheetView topLeftCell="A7" zoomScale="80" zoomScaleNormal="80" workbookViewId="0">
      <selection activeCell="L23" sqref="L23"/>
    </sheetView>
  </sheetViews>
  <sheetFormatPr defaultColWidth="9.7265625" defaultRowHeight="14.5" x14ac:dyDescent="0.35"/>
  <cols>
    <col min="1" max="1" width="12" style="1" customWidth="1"/>
    <col min="2" max="2" width="35.81640625" style="1" customWidth="1"/>
    <col min="3" max="3" width="10.26953125" style="1" customWidth="1"/>
    <col min="4" max="4" width="67.1796875" style="16" customWidth="1"/>
    <col min="5" max="6" width="13.1796875" style="1" customWidth="1"/>
    <col min="7" max="7" width="18" style="1" customWidth="1"/>
    <col min="8" max="8" width="15.453125" style="1" customWidth="1"/>
    <col min="9" max="9" width="13.7265625" style="6" customWidth="1"/>
    <col min="10" max="10" width="13.26953125" style="17" customWidth="1"/>
    <col min="11" max="11" width="12.54296875" style="4" customWidth="1"/>
    <col min="12" max="23" width="12.7265625" style="5" customWidth="1"/>
    <col min="24" max="28" width="12.7265625" style="2" customWidth="1"/>
    <col min="29" max="16384" width="9.7265625" style="2"/>
  </cols>
  <sheetData>
    <row r="1" spans="1:28" ht="65.25" customHeight="1" x14ac:dyDescent="0.35">
      <c r="A1" s="82" t="s">
        <v>41</v>
      </c>
      <c r="B1" s="82"/>
      <c r="C1" s="82"/>
      <c r="D1" s="82" t="s">
        <v>23</v>
      </c>
      <c r="E1" s="82"/>
      <c r="F1" s="82"/>
      <c r="G1" s="82"/>
      <c r="H1" s="82"/>
      <c r="I1" s="82" t="s">
        <v>24</v>
      </c>
      <c r="J1" s="82"/>
      <c r="K1" s="82"/>
      <c r="L1" s="83" t="s">
        <v>22</v>
      </c>
      <c r="M1" s="83" t="s">
        <v>22</v>
      </c>
      <c r="N1" s="83" t="s">
        <v>22</v>
      </c>
      <c r="O1" s="83" t="s">
        <v>22</v>
      </c>
      <c r="P1" s="83" t="s">
        <v>22</v>
      </c>
      <c r="Q1" s="83" t="s">
        <v>22</v>
      </c>
      <c r="R1" s="83" t="s">
        <v>22</v>
      </c>
      <c r="S1" s="83" t="s">
        <v>22</v>
      </c>
      <c r="T1" s="83" t="s">
        <v>22</v>
      </c>
      <c r="U1" s="83" t="s">
        <v>22</v>
      </c>
      <c r="V1" s="83" t="s">
        <v>22</v>
      </c>
      <c r="W1" s="83" t="s">
        <v>22</v>
      </c>
      <c r="X1" s="83" t="s">
        <v>22</v>
      </c>
      <c r="Y1" s="83" t="s">
        <v>22</v>
      </c>
      <c r="Z1" s="83" t="s">
        <v>22</v>
      </c>
      <c r="AA1" s="83" t="s">
        <v>22</v>
      </c>
      <c r="AB1" s="83" t="s">
        <v>22</v>
      </c>
    </row>
    <row r="2" spans="1:28" ht="21.75" customHeight="1" x14ac:dyDescent="0.35">
      <c r="A2" s="82" t="s">
        <v>17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</row>
    <row r="3" spans="1:28" s="3" customFormat="1" ht="31" x14ac:dyDescent="0.25">
      <c r="A3" s="38" t="s">
        <v>1</v>
      </c>
      <c r="B3" s="38" t="s">
        <v>18</v>
      </c>
      <c r="C3" s="39" t="s">
        <v>16</v>
      </c>
      <c r="D3" s="40" t="s">
        <v>15</v>
      </c>
      <c r="E3" s="39" t="s">
        <v>6</v>
      </c>
      <c r="F3" s="39" t="s">
        <v>19</v>
      </c>
      <c r="G3" s="39" t="s">
        <v>20</v>
      </c>
      <c r="H3" s="11" t="s">
        <v>3</v>
      </c>
      <c r="I3" s="12" t="s">
        <v>5</v>
      </c>
      <c r="J3" s="13" t="s">
        <v>0</v>
      </c>
      <c r="K3" s="10" t="s">
        <v>4</v>
      </c>
      <c r="L3" s="42" t="s">
        <v>2</v>
      </c>
      <c r="M3" s="42" t="s">
        <v>2</v>
      </c>
      <c r="N3" s="42" t="s">
        <v>2</v>
      </c>
      <c r="O3" s="42" t="s">
        <v>2</v>
      </c>
      <c r="P3" s="42" t="s">
        <v>2</v>
      </c>
      <c r="Q3" s="42" t="s">
        <v>2</v>
      </c>
      <c r="R3" s="42" t="s">
        <v>2</v>
      </c>
      <c r="S3" s="42" t="s">
        <v>2</v>
      </c>
      <c r="T3" s="42" t="s">
        <v>2</v>
      </c>
      <c r="U3" s="42" t="s">
        <v>2</v>
      </c>
      <c r="V3" s="42" t="s">
        <v>2</v>
      </c>
      <c r="W3" s="35" t="s">
        <v>2</v>
      </c>
      <c r="X3" s="35" t="s">
        <v>2</v>
      </c>
      <c r="Y3" s="35" t="s">
        <v>2</v>
      </c>
      <c r="Z3" s="35" t="s">
        <v>2</v>
      </c>
      <c r="AA3" s="35" t="s">
        <v>2</v>
      </c>
      <c r="AB3" s="35" t="s">
        <v>2</v>
      </c>
    </row>
    <row r="4" spans="1:28" ht="168" x14ac:dyDescent="0.35">
      <c r="A4" s="88">
        <v>1</v>
      </c>
      <c r="B4" s="89" t="s">
        <v>25</v>
      </c>
      <c r="C4" s="50">
        <v>13</v>
      </c>
      <c r="D4" s="51" t="s">
        <v>26</v>
      </c>
      <c r="E4" s="52" t="s">
        <v>27</v>
      </c>
      <c r="F4" s="60" t="s">
        <v>39</v>
      </c>
      <c r="G4" s="59" t="s">
        <v>37</v>
      </c>
      <c r="H4" s="61">
        <v>4898</v>
      </c>
      <c r="I4" s="8"/>
      <c r="J4" s="14">
        <f t="shared" ref="J4:J10" si="0">I4-(SUM(L4:AB4))</f>
        <v>0</v>
      </c>
      <c r="K4" s="15" t="str">
        <f>IF(J4&lt;0,"ATENÇÃO","OK")</f>
        <v>OK</v>
      </c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33"/>
      <c r="Y4" s="33"/>
      <c r="Z4" s="33"/>
      <c r="AA4" s="33"/>
      <c r="AB4" s="33"/>
    </row>
    <row r="5" spans="1:28" s="7" customFormat="1" ht="168" x14ac:dyDescent="0.35">
      <c r="A5" s="88"/>
      <c r="B5" s="89"/>
      <c r="C5" s="53">
        <v>14</v>
      </c>
      <c r="D5" s="51" t="s">
        <v>28</v>
      </c>
      <c r="E5" s="52" t="s">
        <v>29</v>
      </c>
      <c r="F5" s="60" t="s">
        <v>39</v>
      </c>
      <c r="G5" s="59" t="s">
        <v>37</v>
      </c>
      <c r="H5" s="61">
        <v>5022</v>
      </c>
      <c r="I5" s="8"/>
      <c r="J5" s="14">
        <f t="shared" si="0"/>
        <v>0</v>
      </c>
      <c r="K5" s="15" t="str">
        <f t="shared" ref="K5:K10" si="1">IF(J5&lt;0,"ATENÇÃO","OK")</f>
        <v>OK</v>
      </c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34"/>
      <c r="Y5" s="34"/>
      <c r="Z5" s="34"/>
      <c r="AA5" s="34"/>
      <c r="AB5" s="34"/>
    </row>
    <row r="6" spans="1:28" s="7" customFormat="1" ht="168" x14ac:dyDescent="0.35">
      <c r="A6" s="88"/>
      <c r="B6" s="89"/>
      <c r="C6" s="53">
        <v>15</v>
      </c>
      <c r="D6" s="51" t="s">
        <v>30</v>
      </c>
      <c r="E6" s="52" t="s">
        <v>29</v>
      </c>
      <c r="F6" s="60" t="s">
        <v>39</v>
      </c>
      <c r="G6" s="59" t="s">
        <v>37</v>
      </c>
      <c r="H6" s="61">
        <v>5970</v>
      </c>
      <c r="I6" s="8"/>
      <c r="J6" s="14">
        <f t="shared" si="0"/>
        <v>0</v>
      </c>
      <c r="K6" s="15" t="str">
        <f t="shared" si="1"/>
        <v>OK</v>
      </c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34"/>
      <c r="Y6" s="34"/>
      <c r="Z6" s="34"/>
      <c r="AA6" s="34"/>
      <c r="AB6" s="34"/>
    </row>
    <row r="7" spans="1:28" s="7" customFormat="1" ht="42" x14ac:dyDescent="0.35">
      <c r="A7" s="84">
        <v>2</v>
      </c>
      <c r="B7" s="86" t="s">
        <v>31</v>
      </c>
      <c r="C7" s="54">
        <v>16</v>
      </c>
      <c r="D7" s="55" t="s">
        <v>32</v>
      </c>
      <c r="E7" s="56" t="s">
        <v>33</v>
      </c>
      <c r="F7" s="48" t="s">
        <v>21</v>
      </c>
      <c r="G7" s="49" t="s">
        <v>38</v>
      </c>
      <c r="H7" s="62">
        <v>623.97</v>
      </c>
      <c r="I7" s="8"/>
      <c r="J7" s="14">
        <f t="shared" si="0"/>
        <v>0</v>
      </c>
      <c r="K7" s="15" t="str">
        <f t="shared" si="1"/>
        <v>OK</v>
      </c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34"/>
      <c r="Y7" s="34"/>
      <c r="Z7" s="34"/>
      <c r="AA7" s="34"/>
      <c r="AB7" s="34"/>
    </row>
    <row r="8" spans="1:28" s="7" customFormat="1" ht="42" x14ac:dyDescent="0.35">
      <c r="A8" s="84"/>
      <c r="B8" s="86"/>
      <c r="C8" s="57">
        <v>17</v>
      </c>
      <c r="D8" s="55" t="s">
        <v>34</v>
      </c>
      <c r="E8" s="56" t="s">
        <v>33</v>
      </c>
      <c r="F8" s="48" t="s">
        <v>21</v>
      </c>
      <c r="G8" s="49" t="s">
        <v>38</v>
      </c>
      <c r="H8" s="62">
        <v>999.95</v>
      </c>
      <c r="I8" s="8"/>
      <c r="J8" s="14">
        <f t="shared" si="0"/>
        <v>0</v>
      </c>
      <c r="K8" s="15" t="str">
        <f t="shared" si="1"/>
        <v>OK</v>
      </c>
      <c r="L8" s="46"/>
      <c r="M8" s="43"/>
      <c r="N8" s="45"/>
      <c r="O8" s="45"/>
      <c r="P8" s="45"/>
      <c r="Q8" s="45"/>
      <c r="R8" s="45"/>
      <c r="S8" s="45"/>
      <c r="T8" s="45"/>
      <c r="U8" s="45"/>
      <c r="V8" s="45"/>
      <c r="W8" s="45"/>
      <c r="X8" s="34"/>
      <c r="Y8" s="34"/>
      <c r="Z8" s="34"/>
      <c r="AA8" s="34"/>
      <c r="AB8" s="34"/>
    </row>
    <row r="9" spans="1:28" s="7" customFormat="1" ht="42" x14ac:dyDescent="0.35">
      <c r="A9" s="84"/>
      <c r="B9" s="86"/>
      <c r="C9" s="57">
        <v>18</v>
      </c>
      <c r="D9" s="55" t="s">
        <v>35</v>
      </c>
      <c r="E9" s="56" t="s">
        <v>33</v>
      </c>
      <c r="F9" s="48" t="s">
        <v>21</v>
      </c>
      <c r="G9" s="49" t="s">
        <v>38</v>
      </c>
      <c r="H9" s="62">
        <v>999.95</v>
      </c>
      <c r="I9" s="8"/>
      <c r="J9" s="14">
        <f t="shared" si="0"/>
        <v>0</v>
      </c>
      <c r="K9" s="15" t="str">
        <f t="shared" si="1"/>
        <v>OK</v>
      </c>
      <c r="L9" s="47"/>
      <c r="M9" s="44"/>
      <c r="N9" s="45"/>
      <c r="O9" s="45"/>
      <c r="P9" s="45"/>
      <c r="Q9" s="45"/>
      <c r="R9" s="45"/>
      <c r="S9" s="45"/>
      <c r="T9" s="45"/>
      <c r="U9" s="45"/>
      <c r="V9" s="45"/>
      <c r="W9" s="45"/>
      <c r="X9" s="34"/>
      <c r="Y9" s="34"/>
      <c r="Z9" s="34"/>
      <c r="AA9" s="34"/>
      <c r="AB9" s="34"/>
    </row>
    <row r="10" spans="1:28" s="7" customFormat="1" ht="56" x14ac:dyDescent="0.35">
      <c r="A10" s="85"/>
      <c r="B10" s="87"/>
      <c r="C10" s="57">
        <v>19</v>
      </c>
      <c r="D10" s="58" t="s">
        <v>36</v>
      </c>
      <c r="E10" s="56" t="s">
        <v>33</v>
      </c>
      <c r="F10" s="48" t="s">
        <v>21</v>
      </c>
      <c r="G10" s="49" t="s">
        <v>38</v>
      </c>
      <c r="H10" s="62">
        <v>1499.93</v>
      </c>
      <c r="I10" s="8"/>
      <c r="J10" s="14">
        <f t="shared" si="0"/>
        <v>0</v>
      </c>
      <c r="K10" s="15" t="str">
        <f t="shared" si="1"/>
        <v>OK</v>
      </c>
      <c r="L10" s="46"/>
      <c r="M10" s="43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34"/>
      <c r="Y10" s="34"/>
      <c r="Z10" s="34"/>
      <c r="AA10" s="34"/>
      <c r="AB10" s="34"/>
    </row>
    <row r="11" spans="1:28" x14ac:dyDescent="0.35">
      <c r="L11" s="41">
        <f>SUMPRODUCT($H$4:$H$10,L4:L10)</f>
        <v>0</v>
      </c>
      <c r="M11" s="41">
        <f>SUMPRODUCT($H$4:$H$10,M4:M10)</f>
        <v>0</v>
      </c>
    </row>
  </sheetData>
  <mergeCells count="25">
    <mergeCell ref="A4:A6"/>
    <mergeCell ref="B4:B6"/>
    <mergeCell ref="A7:A10"/>
    <mergeCell ref="B7:B10"/>
    <mergeCell ref="T1:T2"/>
    <mergeCell ref="N1:N2"/>
    <mergeCell ref="A1:C1"/>
    <mergeCell ref="D1:H1"/>
    <mergeCell ref="I1:K1"/>
    <mergeCell ref="L1:L2"/>
    <mergeCell ref="M1:M2"/>
    <mergeCell ref="AA1:AA2"/>
    <mergeCell ref="AB1:AB2"/>
    <mergeCell ref="A2:K2"/>
    <mergeCell ref="U1:U2"/>
    <mergeCell ref="V1:V2"/>
    <mergeCell ref="W1:W2"/>
    <mergeCell ref="X1:X2"/>
    <mergeCell ref="Y1:Y2"/>
    <mergeCell ref="Z1:Z2"/>
    <mergeCell ref="O1:O2"/>
    <mergeCell ref="P1:P2"/>
    <mergeCell ref="Q1:Q2"/>
    <mergeCell ref="R1:R2"/>
    <mergeCell ref="S1:S2"/>
  </mergeCells>
  <conditionalFormatting sqref="H4:H10">
    <cfRule type="expression" dxfId="61" priority="1">
      <formula>#REF!&lt;0.25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11"/>
  <sheetViews>
    <sheetView zoomScale="60" zoomScaleNormal="60" workbookViewId="0">
      <selection activeCell="J5" sqref="J5"/>
    </sheetView>
  </sheetViews>
  <sheetFormatPr defaultColWidth="9.7265625" defaultRowHeight="14.5" x14ac:dyDescent="0.35"/>
  <cols>
    <col min="1" max="1" width="12" style="1" customWidth="1"/>
    <col min="2" max="2" width="12.453125" style="1" customWidth="1"/>
    <col min="3" max="3" width="10.26953125" style="1" customWidth="1"/>
    <col min="4" max="4" width="36.26953125" style="16" customWidth="1"/>
    <col min="5" max="6" width="13.1796875" style="1" customWidth="1"/>
    <col min="7" max="7" width="9.1796875" style="1" customWidth="1"/>
    <col min="8" max="8" width="15.453125" style="1" customWidth="1"/>
    <col min="9" max="9" width="13.7265625" style="6" customWidth="1"/>
    <col min="10" max="10" width="13.26953125" style="17" customWidth="1"/>
    <col min="11" max="11" width="12.54296875" style="4" customWidth="1"/>
    <col min="12" max="22" width="12.7265625" style="5" customWidth="1"/>
    <col min="23" max="27" width="12.7265625" style="2" customWidth="1"/>
    <col min="28" max="16384" width="9.7265625" style="2"/>
  </cols>
  <sheetData>
    <row r="1" spans="1:27" ht="65.25" customHeight="1" x14ac:dyDescent="0.35">
      <c r="A1" s="82" t="s">
        <v>41</v>
      </c>
      <c r="B1" s="82"/>
      <c r="C1" s="82"/>
      <c r="D1" s="82" t="s">
        <v>23</v>
      </c>
      <c r="E1" s="82"/>
      <c r="F1" s="82"/>
      <c r="G1" s="82"/>
      <c r="H1" s="82"/>
      <c r="I1" s="82" t="s">
        <v>24</v>
      </c>
      <c r="J1" s="82"/>
      <c r="K1" s="82"/>
      <c r="L1" s="90" t="s">
        <v>62</v>
      </c>
      <c r="M1" s="83" t="s">
        <v>22</v>
      </c>
      <c r="N1" s="83" t="s">
        <v>22</v>
      </c>
      <c r="O1" s="83" t="s">
        <v>22</v>
      </c>
      <c r="P1" s="83" t="s">
        <v>22</v>
      </c>
      <c r="Q1" s="83" t="s">
        <v>22</v>
      </c>
      <c r="R1" s="83" t="s">
        <v>22</v>
      </c>
      <c r="S1" s="83" t="s">
        <v>22</v>
      </c>
      <c r="T1" s="83" t="s">
        <v>22</v>
      </c>
      <c r="U1" s="83" t="s">
        <v>22</v>
      </c>
      <c r="V1" s="83" t="s">
        <v>22</v>
      </c>
      <c r="W1" s="83" t="s">
        <v>22</v>
      </c>
      <c r="X1" s="83" t="s">
        <v>22</v>
      </c>
      <c r="Y1" s="83" t="s">
        <v>22</v>
      </c>
      <c r="Z1" s="83" t="s">
        <v>22</v>
      </c>
      <c r="AA1" s="83" t="s">
        <v>22</v>
      </c>
    </row>
    <row r="2" spans="1:27" ht="21.75" customHeight="1" x14ac:dyDescent="0.35">
      <c r="A2" s="82" t="s">
        <v>17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90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</row>
    <row r="3" spans="1:27" s="3" customFormat="1" ht="47" x14ac:dyDescent="0.25">
      <c r="A3" s="38" t="s">
        <v>1</v>
      </c>
      <c r="B3" s="38" t="s">
        <v>18</v>
      </c>
      <c r="C3" s="39" t="s">
        <v>16</v>
      </c>
      <c r="D3" s="40" t="s">
        <v>15</v>
      </c>
      <c r="E3" s="39" t="s">
        <v>6</v>
      </c>
      <c r="F3" s="39" t="s">
        <v>19</v>
      </c>
      <c r="G3" s="39" t="s">
        <v>20</v>
      </c>
      <c r="H3" s="11" t="s">
        <v>3</v>
      </c>
      <c r="I3" s="12" t="s">
        <v>5</v>
      </c>
      <c r="J3" s="13" t="s">
        <v>0</v>
      </c>
      <c r="K3" s="10" t="s">
        <v>4</v>
      </c>
      <c r="L3" s="79">
        <v>45352</v>
      </c>
      <c r="M3" s="42" t="s">
        <v>2</v>
      </c>
      <c r="N3" s="42" t="s">
        <v>2</v>
      </c>
      <c r="O3" s="42" t="s">
        <v>2</v>
      </c>
      <c r="P3" s="42" t="s">
        <v>2</v>
      </c>
      <c r="Q3" s="42" t="s">
        <v>2</v>
      </c>
      <c r="R3" s="42" t="s">
        <v>2</v>
      </c>
      <c r="S3" s="42" t="s">
        <v>2</v>
      </c>
      <c r="T3" s="42" t="s">
        <v>2</v>
      </c>
      <c r="U3" s="42" t="s">
        <v>2</v>
      </c>
      <c r="V3" s="35" t="s">
        <v>2</v>
      </c>
      <c r="W3" s="35" t="s">
        <v>2</v>
      </c>
      <c r="X3" s="35" t="s">
        <v>2</v>
      </c>
      <c r="Y3" s="35" t="s">
        <v>2</v>
      </c>
      <c r="Z3" s="35" t="s">
        <v>2</v>
      </c>
      <c r="AA3" s="35" t="s">
        <v>2</v>
      </c>
    </row>
    <row r="4" spans="1:27" ht="53.5" customHeight="1" x14ac:dyDescent="0.35">
      <c r="A4" s="88">
        <v>1</v>
      </c>
      <c r="B4" s="89" t="s">
        <v>25</v>
      </c>
      <c r="C4" s="50">
        <v>13</v>
      </c>
      <c r="D4" s="51" t="s">
        <v>26</v>
      </c>
      <c r="E4" s="52" t="s">
        <v>27</v>
      </c>
      <c r="F4" s="60" t="s">
        <v>39</v>
      </c>
      <c r="G4" s="59" t="s">
        <v>37</v>
      </c>
      <c r="H4" s="61">
        <v>4898</v>
      </c>
      <c r="I4" s="8">
        <v>7</v>
      </c>
      <c r="J4" s="14">
        <f>I4-(SUM(L4:AA4))</f>
        <v>7</v>
      </c>
      <c r="K4" s="15" t="str">
        <f>IF(J4&lt;0,"ATENÇÃO","OK")</f>
        <v>OK</v>
      </c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33"/>
      <c r="X4" s="33"/>
      <c r="Y4" s="33"/>
      <c r="Z4" s="33"/>
      <c r="AA4" s="33"/>
    </row>
    <row r="5" spans="1:27" s="7" customFormat="1" ht="53" customHeight="1" x14ac:dyDescent="0.35">
      <c r="A5" s="88"/>
      <c r="B5" s="89"/>
      <c r="C5" s="53">
        <v>14</v>
      </c>
      <c r="D5" s="51" t="s">
        <v>28</v>
      </c>
      <c r="E5" s="52" t="s">
        <v>29</v>
      </c>
      <c r="F5" s="60" t="s">
        <v>39</v>
      </c>
      <c r="G5" s="59" t="s">
        <v>37</v>
      </c>
      <c r="H5" s="61">
        <v>5022</v>
      </c>
      <c r="I5" s="8">
        <f>5</f>
        <v>5</v>
      </c>
      <c r="J5" s="14">
        <f>I5-(SUM(L5:AA5))-1</f>
        <v>4</v>
      </c>
      <c r="K5" s="15" t="str">
        <f t="shared" ref="K5:K10" si="0">IF(J5&lt;0,"ATENÇÃO","OK")</f>
        <v>OK</v>
      </c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34"/>
      <c r="X5" s="34"/>
      <c r="Y5" s="34"/>
      <c r="Z5" s="34"/>
      <c r="AA5" s="34"/>
    </row>
    <row r="6" spans="1:27" s="7" customFormat="1" ht="57.75" customHeight="1" x14ac:dyDescent="0.35">
      <c r="A6" s="88"/>
      <c r="B6" s="89"/>
      <c r="C6" s="53">
        <v>15</v>
      </c>
      <c r="D6" s="51" t="s">
        <v>30</v>
      </c>
      <c r="E6" s="52" t="s">
        <v>29</v>
      </c>
      <c r="F6" s="60" t="s">
        <v>39</v>
      </c>
      <c r="G6" s="59" t="s">
        <v>37</v>
      </c>
      <c r="H6" s="61">
        <v>5970</v>
      </c>
      <c r="I6" s="8">
        <v>3</v>
      </c>
      <c r="J6" s="14">
        <f>I6-(SUM(L6:AA6))</f>
        <v>3</v>
      </c>
      <c r="K6" s="15" t="str">
        <f t="shared" si="0"/>
        <v>OK</v>
      </c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34"/>
      <c r="X6" s="34"/>
      <c r="Y6" s="34"/>
      <c r="Z6" s="34"/>
      <c r="AA6" s="34"/>
    </row>
    <row r="7" spans="1:27" s="7" customFormat="1" ht="58.5" customHeight="1" x14ac:dyDescent="0.35">
      <c r="A7" s="84">
        <v>2</v>
      </c>
      <c r="B7" s="86" t="s">
        <v>31</v>
      </c>
      <c r="C7" s="54">
        <v>16</v>
      </c>
      <c r="D7" s="55" t="s">
        <v>32</v>
      </c>
      <c r="E7" s="56" t="s">
        <v>33</v>
      </c>
      <c r="F7" s="48" t="s">
        <v>21</v>
      </c>
      <c r="G7" s="49" t="s">
        <v>38</v>
      </c>
      <c r="H7" s="62">
        <v>623.97</v>
      </c>
      <c r="I7" s="8">
        <f>15</f>
        <v>15</v>
      </c>
      <c r="J7" s="14">
        <f>I7-(SUM(L7:AA7))-1</f>
        <v>14</v>
      </c>
      <c r="K7" s="15" t="str">
        <f t="shared" si="0"/>
        <v>OK</v>
      </c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34"/>
      <c r="X7" s="34"/>
      <c r="Y7" s="34"/>
      <c r="Z7" s="34"/>
      <c r="AA7" s="34"/>
    </row>
    <row r="8" spans="1:27" s="7" customFormat="1" ht="51" customHeight="1" x14ac:dyDescent="0.35">
      <c r="A8" s="84"/>
      <c r="B8" s="86"/>
      <c r="C8" s="57">
        <v>17</v>
      </c>
      <c r="D8" s="55" t="s">
        <v>34</v>
      </c>
      <c r="E8" s="56" t="s">
        <v>33</v>
      </c>
      <c r="F8" s="48" t="s">
        <v>21</v>
      </c>
      <c r="G8" s="49" t="s">
        <v>38</v>
      </c>
      <c r="H8" s="62">
        <v>999.95</v>
      </c>
      <c r="I8" s="8">
        <v>11</v>
      </c>
      <c r="J8" s="14">
        <f>I8-(SUM(L8:AA8))</f>
        <v>7</v>
      </c>
      <c r="K8" s="15" t="str">
        <f t="shared" si="0"/>
        <v>OK</v>
      </c>
      <c r="L8" s="81">
        <v>4</v>
      </c>
      <c r="M8" s="45"/>
      <c r="N8" s="45"/>
      <c r="O8" s="45"/>
      <c r="P8" s="45"/>
      <c r="Q8" s="45"/>
      <c r="R8" s="45"/>
      <c r="S8" s="45"/>
      <c r="T8" s="45"/>
      <c r="U8" s="45"/>
      <c r="V8" s="45"/>
      <c r="W8" s="34"/>
      <c r="X8" s="34"/>
      <c r="Y8" s="34"/>
      <c r="Z8" s="34"/>
      <c r="AA8" s="34"/>
    </row>
    <row r="9" spans="1:27" s="7" customFormat="1" ht="42.5" customHeight="1" x14ac:dyDescent="0.35">
      <c r="A9" s="84"/>
      <c r="B9" s="86"/>
      <c r="C9" s="57">
        <v>18</v>
      </c>
      <c r="D9" s="55" t="s">
        <v>35</v>
      </c>
      <c r="E9" s="56" t="s">
        <v>33</v>
      </c>
      <c r="F9" s="48" t="s">
        <v>21</v>
      </c>
      <c r="G9" s="49" t="s">
        <v>38</v>
      </c>
      <c r="H9" s="62">
        <v>999.95</v>
      </c>
      <c r="I9" s="8">
        <v>8</v>
      </c>
      <c r="J9" s="14">
        <f>I9-(SUM(L9:AA9))</f>
        <v>8</v>
      </c>
      <c r="K9" s="15" t="str">
        <f t="shared" si="0"/>
        <v>OK</v>
      </c>
      <c r="L9" s="47"/>
      <c r="M9" s="45"/>
      <c r="N9" s="45"/>
      <c r="O9" s="45"/>
      <c r="P9" s="45"/>
      <c r="Q9" s="45"/>
      <c r="R9" s="45"/>
      <c r="S9" s="45"/>
      <c r="T9" s="45"/>
      <c r="U9" s="45"/>
      <c r="V9" s="45"/>
      <c r="W9" s="34"/>
      <c r="X9" s="34"/>
      <c r="Y9" s="34"/>
      <c r="Z9" s="34"/>
      <c r="AA9" s="34"/>
    </row>
    <row r="10" spans="1:27" s="7" customFormat="1" ht="68" customHeight="1" x14ac:dyDescent="0.35">
      <c r="A10" s="85"/>
      <c r="B10" s="87"/>
      <c r="C10" s="57">
        <v>19</v>
      </c>
      <c r="D10" s="58" t="s">
        <v>36</v>
      </c>
      <c r="E10" s="56" t="s">
        <v>33</v>
      </c>
      <c r="F10" s="48" t="s">
        <v>21</v>
      </c>
      <c r="G10" s="49" t="s">
        <v>38</v>
      </c>
      <c r="H10" s="62">
        <v>1499.93</v>
      </c>
      <c r="I10" s="8">
        <v>30</v>
      </c>
      <c r="J10" s="14">
        <f>I10-(SUM(L10:AA10))</f>
        <v>30</v>
      </c>
      <c r="K10" s="15" t="str">
        <f t="shared" si="0"/>
        <v>OK</v>
      </c>
      <c r="L10" s="46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34"/>
      <c r="X10" s="34"/>
      <c r="Y10" s="34"/>
      <c r="Z10" s="34"/>
      <c r="AA10" s="34"/>
    </row>
    <row r="11" spans="1:27" x14ac:dyDescent="0.35">
      <c r="I11" s="6">
        <f>SUM(I4:I10)</f>
        <v>79</v>
      </c>
      <c r="J11" s="6">
        <f>SUM(J4:J10)</f>
        <v>73</v>
      </c>
      <c r="L11" s="41">
        <f>SUMPRODUCT($H$4:$H$10,L4:L10)</f>
        <v>3999.8</v>
      </c>
      <c r="M11" s="41">
        <f t="shared" ref="M11:AA11" si="1">SUMPRODUCT($H$4:$H$10,M4:M10)</f>
        <v>0</v>
      </c>
      <c r="N11" s="41">
        <f t="shared" si="1"/>
        <v>0</v>
      </c>
      <c r="O11" s="41">
        <f t="shared" si="1"/>
        <v>0</v>
      </c>
      <c r="P11" s="41">
        <f t="shared" si="1"/>
        <v>0</v>
      </c>
      <c r="Q11" s="41">
        <f t="shared" si="1"/>
        <v>0</v>
      </c>
      <c r="R11" s="41">
        <f t="shared" si="1"/>
        <v>0</v>
      </c>
      <c r="S11" s="41">
        <f t="shared" si="1"/>
        <v>0</v>
      </c>
      <c r="T11" s="41">
        <f t="shared" si="1"/>
        <v>0</v>
      </c>
      <c r="U11" s="41">
        <f t="shared" si="1"/>
        <v>0</v>
      </c>
      <c r="V11" s="41">
        <f t="shared" si="1"/>
        <v>0</v>
      </c>
      <c r="W11" s="41">
        <f t="shared" si="1"/>
        <v>0</v>
      </c>
      <c r="X11" s="41">
        <f t="shared" si="1"/>
        <v>0</v>
      </c>
      <c r="Y11" s="41">
        <f t="shared" si="1"/>
        <v>0</v>
      </c>
      <c r="Z11" s="41">
        <f t="shared" si="1"/>
        <v>0</v>
      </c>
      <c r="AA11" s="41">
        <f t="shared" si="1"/>
        <v>0</v>
      </c>
    </row>
  </sheetData>
  <mergeCells count="24">
    <mergeCell ref="A7:A10"/>
    <mergeCell ref="B7:B10"/>
    <mergeCell ref="I1:K1"/>
    <mergeCell ref="A1:C1"/>
    <mergeCell ref="M1:M2"/>
    <mergeCell ref="N1:N2"/>
    <mergeCell ref="O1:O2"/>
    <mergeCell ref="A4:A6"/>
    <mergeCell ref="B4:B6"/>
    <mergeCell ref="U1:U2"/>
    <mergeCell ref="A2:K2"/>
    <mergeCell ref="Q1:Q2"/>
    <mergeCell ref="D1:H1"/>
    <mergeCell ref="R1:R2"/>
    <mergeCell ref="T1:T2"/>
    <mergeCell ref="S1:S2"/>
    <mergeCell ref="P1:P2"/>
    <mergeCell ref="L1:L2"/>
    <mergeCell ref="AA1:AA2"/>
    <mergeCell ref="V1:V2"/>
    <mergeCell ref="W1:W2"/>
    <mergeCell ref="X1:X2"/>
    <mergeCell ref="Y1:Y2"/>
    <mergeCell ref="Z1:Z2"/>
  </mergeCells>
  <conditionalFormatting sqref="H4:H10">
    <cfRule type="expression" dxfId="60" priority="1">
      <formula>#REF!&lt;0.25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19</vt:i4>
      </vt:variant>
    </vt:vector>
  </HeadingPairs>
  <TitlesOfParts>
    <vt:vector size="19" baseType="lpstr">
      <vt:lpstr>REITORIA PROPPG</vt:lpstr>
      <vt:lpstr>REITORIA SCII </vt:lpstr>
      <vt:lpstr>ESAG</vt:lpstr>
      <vt:lpstr>FAED</vt:lpstr>
      <vt:lpstr>CEFID</vt:lpstr>
      <vt:lpstr>CAV</vt:lpstr>
      <vt:lpstr>CCT</vt:lpstr>
      <vt:lpstr>CESMO</vt:lpstr>
      <vt:lpstr>CEART</vt:lpstr>
      <vt:lpstr>(CERES)</vt:lpstr>
      <vt:lpstr>CEAD</vt:lpstr>
      <vt:lpstr>CEPLAN</vt:lpstr>
      <vt:lpstr>CEAVI</vt:lpstr>
      <vt:lpstr>CERES</vt:lpstr>
      <vt:lpstr>(REIT-PROEX)</vt:lpstr>
      <vt:lpstr>CESFI</vt:lpstr>
      <vt:lpstr>CEO</vt:lpstr>
      <vt:lpstr>GESTOR</vt:lpstr>
      <vt:lpstr>(CARONA)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LETÍCIA-SEGECON/FPOLIS</cp:lastModifiedBy>
  <cp:lastPrinted>2014-06-04T18:55:53Z</cp:lastPrinted>
  <dcterms:created xsi:type="dcterms:W3CDTF">2010-06-19T20:43:11Z</dcterms:created>
  <dcterms:modified xsi:type="dcterms:W3CDTF">2025-03-19T17:30:36Z</dcterms:modified>
</cp:coreProperties>
</file>