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:\SEGECON\2. Atas SRP\UDESC\PE 1754.2023 SRP SGPE 50097.2023 - Projetores - VIG. 01.04.2025\"/>
    </mc:Choice>
  </mc:AlternateContent>
  <xr:revisionPtr revIDLastSave="0" documentId="13_ncr:1_{D94EC383-CE7C-41B3-802A-9DFA6B708986}" xr6:coauthVersionLast="47" xr6:coauthVersionMax="47" xr10:uidLastSave="{00000000-0000-0000-0000-000000000000}"/>
  <bookViews>
    <workbookView xWindow="-120" yWindow="-120" windowWidth="29040" windowHeight="15720" tabRatio="470" activeTab="5" xr2:uid="{00000000-000D-0000-FFFF-FFFF00000000}"/>
  </bookViews>
  <sheets>
    <sheet name="CEART" sheetId="75" r:id="rId1"/>
    <sheet name="CEAVI" sheetId="109" r:id="rId2"/>
    <sheet name="CEO" sheetId="111" r:id="rId3"/>
    <sheet name="CERES" sheetId="110" r:id="rId4"/>
    <sheet name="(CESMO-recebido do CERES)" sheetId="113" r:id="rId5"/>
    <sheet name="GESTOR" sheetId="91" r:id="rId6"/>
    <sheet name="(CARONA)" sheetId="112" r:id="rId7"/>
  </sheets>
  <definedNames>
    <definedName name="diasuteis" localSheetId="0">#REF!</definedName>
    <definedName name="diasuteis" localSheetId="5">#REF!</definedName>
    <definedName name="diasuteis">#REF!</definedName>
    <definedName name="Ferias" localSheetId="5">#REF!</definedName>
    <definedName name="Ferias">#REF!</definedName>
    <definedName name="RD" localSheetId="5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113" l="1"/>
  <c r="O12" i="113"/>
  <c r="N12" i="113"/>
  <c r="M12" i="113"/>
  <c r="J12" i="113"/>
  <c r="K12" i="110" l="1"/>
  <c r="J12" i="110"/>
  <c r="M12" i="111" l="1"/>
  <c r="J12" i="111"/>
  <c r="M12" i="109" l="1"/>
  <c r="J12" i="109"/>
  <c r="N12" i="75"/>
  <c r="M12" i="75"/>
  <c r="J12" i="75"/>
  <c r="O5" i="91" l="1"/>
  <c r="K16" i="91"/>
  <c r="N5" i="91"/>
  <c r="M5" i="91" l="1"/>
  <c r="J10" i="113"/>
  <c r="J8" i="113"/>
  <c r="Z12" i="113"/>
  <c r="Y12" i="113"/>
  <c r="X12" i="113"/>
  <c r="W12" i="113"/>
  <c r="V12" i="113"/>
  <c r="U12" i="113"/>
  <c r="T12" i="113"/>
  <c r="S12" i="113"/>
  <c r="R12" i="113"/>
  <c r="Q12" i="113"/>
  <c r="P12" i="113"/>
  <c r="K11" i="113"/>
  <c r="L11" i="113" s="1"/>
  <c r="K10" i="113"/>
  <c r="L10" i="113" s="1"/>
  <c r="K9" i="113"/>
  <c r="L9" i="113" s="1"/>
  <c r="K8" i="113"/>
  <c r="L8" i="113" s="1"/>
  <c r="K7" i="113"/>
  <c r="L7" i="113" s="1"/>
  <c r="L6" i="113"/>
  <c r="K5" i="113"/>
  <c r="L5" i="113" s="1"/>
  <c r="K4" i="113"/>
  <c r="J10" i="110"/>
  <c r="J8" i="110"/>
  <c r="L4" i="113" l="1"/>
  <c r="K12" i="113"/>
  <c r="V10" i="112"/>
  <c r="U10" i="112"/>
  <c r="T10" i="112"/>
  <c r="S10" i="112"/>
  <c r="R10" i="112"/>
  <c r="Q10" i="112"/>
  <c r="L10" i="112"/>
  <c r="M10" i="112"/>
  <c r="N10" i="112"/>
  <c r="O10" i="112"/>
  <c r="P10" i="112"/>
  <c r="K10" i="112"/>
  <c r="J16" i="112" s="1"/>
  <c r="F14" i="112" l="1"/>
  <c r="F13" i="112"/>
  <c r="F12" i="112"/>
  <c r="F5" i="112"/>
  <c r="J9" i="110"/>
  <c r="J6" i="110"/>
  <c r="K6" i="110" s="1"/>
  <c r="L6" i="110" s="1"/>
  <c r="Z12" i="110"/>
  <c r="Y12" i="110"/>
  <c r="X12" i="110"/>
  <c r="W12" i="110"/>
  <c r="V12" i="110"/>
  <c r="U12" i="110"/>
  <c r="T12" i="110"/>
  <c r="S12" i="110"/>
  <c r="R12" i="110"/>
  <c r="Q12" i="110"/>
  <c r="P12" i="110"/>
  <c r="O12" i="110"/>
  <c r="N12" i="110"/>
  <c r="M12" i="110"/>
  <c r="J11" i="110"/>
  <c r="K11" i="110" s="1"/>
  <c r="L11" i="110" s="1"/>
  <c r="K10" i="110"/>
  <c r="L10" i="110" s="1"/>
  <c r="K9" i="110"/>
  <c r="L9" i="110" s="1"/>
  <c r="K8" i="110"/>
  <c r="L8" i="110" s="1"/>
  <c r="K7" i="110"/>
  <c r="L7" i="110" s="1"/>
  <c r="J7" i="110"/>
  <c r="K5" i="110"/>
  <c r="L5" i="110" s="1"/>
  <c r="K4" i="110"/>
  <c r="L4" i="110" s="1"/>
  <c r="J11" i="111"/>
  <c r="K11" i="111" s="1"/>
  <c r="L11" i="111" s="1"/>
  <c r="J6" i="111"/>
  <c r="Z12" i="111"/>
  <c r="Y12" i="111"/>
  <c r="X12" i="111"/>
  <c r="W12" i="111"/>
  <c r="V12" i="111"/>
  <c r="U12" i="111"/>
  <c r="T12" i="111"/>
  <c r="S12" i="111"/>
  <c r="R12" i="111"/>
  <c r="Q12" i="111"/>
  <c r="P12" i="111"/>
  <c r="O12" i="111"/>
  <c r="N12" i="111"/>
  <c r="J10" i="111"/>
  <c r="K10" i="111" s="1"/>
  <c r="L10" i="111" s="1"/>
  <c r="J9" i="111"/>
  <c r="K9" i="111" s="1"/>
  <c r="L9" i="111" s="1"/>
  <c r="J8" i="111"/>
  <c r="K8" i="111" s="1"/>
  <c r="L8" i="111" s="1"/>
  <c r="J7" i="111"/>
  <c r="K7" i="111" s="1"/>
  <c r="L7" i="111" s="1"/>
  <c r="K6" i="111"/>
  <c r="L6" i="111" s="1"/>
  <c r="K5" i="111"/>
  <c r="L5" i="111" s="1"/>
  <c r="K4" i="111"/>
  <c r="J11" i="109"/>
  <c r="K11" i="109" s="1"/>
  <c r="L11" i="109" s="1"/>
  <c r="J7" i="109"/>
  <c r="K7" i="109" s="1"/>
  <c r="L7" i="109" s="1"/>
  <c r="J6" i="109"/>
  <c r="K6" i="109" s="1"/>
  <c r="L6" i="109" s="1"/>
  <c r="Z12" i="109"/>
  <c r="Y12" i="109"/>
  <c r="X12" i="109"/>
  <c r="W12" i="109"/>
  <c r="V12" i="109"/>
  <c r="U12" i="109"/>
  <c r="T12" i="109"/>
  <c r="S12" i="109"/>
  <c r="R12" i="109"/>
  <c r="Q12" i="109"/>
  <c r="P12" i="109"/>
  <c r="O12" i="109"/>
  <c r="N12" i="109"/>
  <c r="J10" i="109"/>
  <c r="K10" i="109" s="1"/>
  <c r="L10" i="109" s="1"/>
  <c r="J9" i="109"/>
  <c r="K9" i="109" s="1"/>
  <c r="L9" i="109" s="1"/>
  <c r="J8" i="109"/>
  <c r="K8" i="109" s="1"/>
  <c r="L8" i="109" s="1"/>
  <c r="K5" i="109"/>
  <c r="L5" i="109" s="1"/>
  <c r="K4" i="109"/>
  <c r="O12" i="75"/>
  <c r="P12" i="75"/>
  <c r="Q12" i="75"/>
  <c r="R12" i="75"/>
  <c r="S12" i="75"/>
  <c r="T12" i="75"/>
  <c r="U12" i="75"/>
  <c r="V12" i="75"/>
  <c r="W12" i="75"/>
  <c r="X12" i="75"/>
  <c r="Y12" i="75"/>
  <c r="Z12" i="75"/>
  <c r="K4" i="75"/>
  <c r="L4" i="75" s="1"/>
  <c r="K5" i="75"/>
  <c r="L5" i="75" s="1"/>
  <c r="J9" i="75"/>
  <c r="G8" i="91" s="1"/>
  <c r="M8" i="91" s="1"/>
  <c r="J10" i="75"/>
  <c r="G9" i="91" s="1"/>
  <c r="M9" i="91" s="1"/>
  <c r="J11" i="75"/>
  <c r="G10" i="91" s="1"/>
  <c r="J8" i="75"/>
  <c r="F6" i="112" s="1"/>
  <c r="J7" i="75"/>
  <c r="G6" i="91" s="1"/>
  <c r="L4" i="111" l="1"/>
  <c r="K12" i="111"/>
  <c r="L4" i="109"/>
  <c r="K12" i="109"/>
  <c r="J10" i="91"/>
  <c r="M10" i="91"/>
  <c r="M6" i="91"/>
  <c r="J6" i="91"/>
  <c r="F9" i="112"/>
  <c r="G9" i="112" s="1"/>
  <c r="H9" i="112" s="1"/>
  <c r="F7" i="112"/>
  <c r="F8" i="112"/>
  <c r="J8" i="112" s="1"/>
  <c r="G7" i="91"/>
  <c r="J9" i="112"/>
  <c r="J5" i="112"/>
  <c r="G5" i="112"/>
  <c r="H5" i="112" s="1"/>
  <c r="J6" i="112"/>
  <c r="G6" i="112"/>
  <c r="H6" i="112" s="1"/>
  <c r="J7" i="112"/>
  <c r="G7" i="112"/>
  <c r="H7" i="112" s="1"/>
  <c r="I10" i="112"/>
  <c r="J9" i="91"/>
  <c r="J8" i="91"/>
  <c r="M7" i="91" l="1"/>
  <c r="J7" i="91"/>
  <c r="G8" i="112"/>
  <c r="H8" i="112" s="1"/>
  <c r="J6" i="75" l="1"/>
  <c r="K10" i="75"/>
  <c r="K11" i="75"/>
  <c r="L10" i="75" l="1"/>
  <c r="H9" i="91"/>
  <c r="L11" i="75"/>
  <c r="H10" i="91"/>
  <c r="K6" i="75"/>
  <c r="F4" i="112"/>
  <c r="G5" i="91"/>
  <c r="K7" i="75"/>
  <c r="H6" i="91" s="1"/>
  <c r="K8" i="75"/>
  <c r="H7" i="91" s="1"/>
  <c r="L6" i="75" l="1"/>
  <c r="K9" i="91"/>
  <c r="I9" i="91"/>
  <c r="G4" i="112"/>
  <c r="H4" i="112" s="1"/>
  <c r="J4" i="112"/>
  <c r="J10" i="112" s="1"/>
  <c r="J15" i="112" s="1"/>
  <c r="J18" i="112" s="1"/>
  <c r="H5" i="91"/>
  <c r="K5" i="91" s="1"/>
  <c r="J5" i="91"/>
  <c r="J11" i="91" s="1"/>
  <c r="K6" i="91"/>
  <c r="L8" i="75"/>
  <c r="L7" i="75"/>
  <c r="I6" i="91" l="1"/>
  <c r="I5" i="91"/>
  <c r="J4" i="91"/>
  <c r="K9" i="75"/>
  <c r="G14" i="91"/>
  <c r="H8" i="91" l="1"/>
  <c r="K8" i="91" s="1"/>
  <c r="K12" i="75"/>
  <c r="I7" i="91"/>
  <c r="K7" i="91"/>
  <c r="L9" i="75"/>
  <c r="I8" i="91" l="1"/>
  <c r="K4" i="91"/>
  <c r="K10" i="91" l="1"/>
  <c r="K11" i="91" s="1"/>
  <c r="I10" i="91"/>
  <c r="I11" i="91" s="1"/>
  <c r="G15" i="91"/>
  <c r="G13" i="91"/>
  <c r="K17" i="91" l="1"/>
  <c r="K19" i="9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LETICIA-SEGECON/FPOLIS</author>
  </authors>
  <commentList>
    <comment ref="J8" authorId="0" shapeId="0" xr:uid="{3D86C052-2D1E-4D7F-8B98-9216EF1BDDD8}">
      <text>
        <r>
          <rPr>
            <b/>
            <sz val="10"/>
            <color indexed="81"/>
            <rFont val="Segoe UI"/>
            <family val="2"/>
          </rPr>
          <t>LETICIA-SEGECON/FPOLIS:</t>
        </r>
        <r>
          <rPr>
            <sz val="10"/>
            <color indexed="81"/>
            <rFont val="Segoe UI"/>
            <family val="2"/>
          </rPr>
          <t xml:space="preserve">
29/08/2024: CEDIDO AO CESMO: 02.</t>
        </r>
      </text>
    </comment>
    <comment ref="J10" authorId="0" shapeId="0" xr:uid="{1B29E37A-118A-409A-80A0-719E5FAA3D87}">
      <text>
        <r>
          <rPr>
            <b/>
            <sz val="10"/>
            <color indexed="81"/>
            <rFont val="Segoe UI"/>
            <family val="2"/>
          </rPr>
          <t>LETICIA-SEGECON/FPOLIS:</t>
        </r>
        <r>
          <rPr>
            <sz val="10"/>
            <color indexed="81"/>
            <rFont val="Segoe UI"/>
            <family val="2"/>
          </rPr>
          <t xml:space="preserve">
29/08/2024: CEDIDO AO CESMO: 02.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  <author>LETICIA-SEGECON/FPOLIS</author>
  </authors>
  <commentList>
    <comment ref="K6" authorId="0" shapeId="0" xr:uid="{8CB57ACE-FADB-466B-8952-C01599E8BFE2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11/10/2024: ADITIVO DE 01 UNIDADE.</t>
        </r>
      </text>
    </comment>
    <comment ref="J8" authorId="1" shapeId="0" xr:uid="{805986BB-1A8E-4675-9F2B-CCE477451C7E}">
      <text>
        <r>
          <rPr>
            <b/>
            <sz val="10"/>
            <color indexed="81"/>
            <rFont val="Segoe UI"/>
            <family val="2"/>
          </rPr>
          <t>LETICIA-SEGECON/FPOLIS:</t>
        </r>
        <r>
          <rPr>
            <sz val="10"/>
            <color indexed="81"/>
            <rFont val="Segoe UI"/>
            <family val="2"/>
          </rPr>
          <t xml:space="preserve">
29/08/2024: RECEBIDO DO CERES: 02.</t>
        </r>
      </text>
    </comment>
    <comment ref="J10" authorId="1" shapeId="0" xr:uid="{D1AC0015-745C-4580-8FEA-A7BF7EA25337}">
      <text>
        <r>
          <rPr>
            <b/>
            <sz val="10"/>
            <color indexed="81"/>
            <rFont val="Segoe UI"/>
            <family val="2"/>
          </rPr>
          <t>LETICIA-SEGECON/FPOLIS:</t>
        </r>
        <r>
          <rPr>
            <sz val="10"/>
            <color indexed="81"/>
            <rFont val="Segoe UI"/>
            <family val="2"/>
          </rPr>
          <t xml:space="preserve">
29/08/2024: RECEBIDO DO CERES: 02.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- SEGECON FPOLIS</author>
  </authors>
  <commentList>
    <comment ref="F3" authorId="0" shapeId="0" xr:uid="{054567D0-B3B8-4B55-A2EB-3ACF1706FE59}">
      <text>
        <r>
          <rPr>
            <b/>
            <sz val="9"/>
            <color indexed="81"/>
            <rFont val="Segoe UI"/>
            <family val="2"/>
          </rPr>
          <t>LETICIA - SEGECON: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u/>
            <sz val="9"/>
            <color indexed="81"/>
            <rFont val="Segoe UI"/>
            <family val="2"/>
          </rPr>
          <t>CUIDAR</t>
        </r>
        <r>
          <rPr>
            <sz val="9"/>
            <color indexed="81"/>
            <rFont val="Segoe UI"/>
            <family val="2"/>
          </rPr>
          <t xml:space="preserve"> -</t>
        </r>
        <r>
          <rPr>
            <b/>
            <sz val="9"/>
            <color indexed="81"/>
            <rFont val="Segoe UI"/>
            <family val="2"/>
          </rPr>
          <t xml:space="preserve"> MÁXIMO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b/>
            <sz val="9"/>
            <color indexed="81"/>
            <rFont val="Segoe UI"/>
            <family val="2"/>
          </rPr>
          <t>50%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u/>
            <sz val="9"/>
            <color indexed="81"/>
            <rFont val="Segoe UI"/>
            <family val="2"/>
          </rPr>
          <t>POR ÓRGÃO</t>
        </r>
        <r>
          <rPr>
            <sz val="9"/>
            <color indexed="81"/>
            <rFont val="Segoe UI"/>
            <family val="2"/>
          </rPr>
          <t>!!</t>
        </r>
      </text>
    </comment>
  </commentList>
</comments>
</file>

<file path=xl/sharedStrings.xml><?xml version="1.0" encoding="utf-8"?>
<sst xmlns="http://schemas.openxmlformats.org/spreadsheetml/2006/main" count="551" uniqueCount="88">
  <si>
    <t>Saldo / Automático</t>
  </si>
  <si>
    <t>Preço UNITÁRIO (R$)</t>
  </si>
  <si>
    <t>ALERTA</t>
  </si>
  <si>
    <t>Item</t>
  </si>
  <si>
    <t>Unidade</t>
  </si>
  <si>
    <t>SALDO</t>
  </si>
  <si>
    <t>Qtde Registrada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</si>
  <si>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</si>
  <si>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</si>
  <si>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</si>
  <si>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</si>
  <si>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</si>
  <si>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</si>
  <si>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Qtde Utilizada</t>
  </si>
  <si>
    <t>CENTRO PARTICIPANTE: GESTOR</t>
  </si>
  <si>
    <t>Especificação</t>
  </si>
  <si>
    <t>Grupo-Classe</t>
  </si>
  <si>
    <t>Código NUC</t>
  </si>
  <si>
    <t>Detalhamento</t>
  </si>
  <si>
    <t>Empresa Vencedora</t>
  </si>
  <si>
    <t>MICROTECNICA INFORMATICA LTDA</t>
  </si>
  <si>
    <t>Marca/Modelo</t>
  </si>
  <si>
    <t>PROCESSO: PE 1754/2023</t>
  </si>
  <si>
    <t>OBJETO: AQUISIÇÃO DE PROJETORES MULTIMÍDIA PARA A UDESC</t>
  </si>
  <si>
    <t>VIGÊNCIA DA ATA: 01/04/2023 até 01/04/2025</t>
  </si>
  <si>
    <t xml:space="preserve"> AF nº xxxx/2024 Qtde.</t>
  </si>
  <si>
    <t>CENTRO PARTICIPANTE: CEART</t>
  </si>
  <si>
    <t>CEK INFORMATICA EIRELI</t>
  </si>
  <si>
    <t>Projetor Multimidia Avançado 4K (CEART)</t>
  </si>
  <si>
    <t>Optoma/UHD38 + acessorios</t>
  </si>
  <si>
    <t>24 03</t>
  </si>
  <si>
    <t>01277 7 019</t>
  </si>
  <si>
    <t xml:space="preserve">449052.33 </t>
  </si>
  <si>
    <t>FRACASSADO</t>
  </si>
  <si>
    <t>Projetor Multimidia Avançado FHD (CEART)</t>
  </si>
  <si>
    <t>Epson/FH52</t>
  </si>
  <si>
    <t>R.S. VAREJO EIRELI</t>
  </si>
  <si>
    <t>Suporte Longo de Projetores (CERES)</t>
  </si>
  <si>
    <t>NIEHUES COMERCIO E REPRESENTACOES LTDA</t>
  </si>
  <si>
    <t>Suporte Curto de Projetores (CERES)</t>
  </si>
  <si>
    <t>TOTALPOWER SOLUCOES DE TECNOLOGIA</t>
  </si>
  <si>
    <t>Kit 5 Bolsas/Maletas para Projetores (CERES)</t>
  </si>
  <si>
    <t>C. E. N. BARROS LTDA</t>
  </si>
  <si>
    <t>Projetor Interativo (CEAVI)</t>
  </si>
  <si>
    <t>Central Suportes / CPR900WH</t>
  </si>
  <si>
    <t xml:space="preserve">10 04 </t>
  </si>
  <si>
    <t>09906 6 002</t>
  </si>
  <si>
    <t>449052.36</t>
  </si>
  <si>
    <t>ELG/PRO100W</t>
  </si>
  <si>
    <t>Epson / Nec Sony LG E Outros</t>
  </si>
  <si>
    <t xml:space="preserve">25 02 </t>
  </si>
  <si>
    <t>10404-3-004</t>
  </si>
  <si>
    <t>339030.29</t>
  </si>
  <si>
    <t>Epson / BrightLink 1485Fi+</t>
  </si>
  <si>
    <t>__/__/____</t>
  </si>
  <si>
    <t>Peça</t>
  </si>
  <si>
    <t>CENTRO PARTICIPANTE: CEAVI</t>
  </si>
  <si>
    <t>CENTRO PARTICIPANTE: CEO</t>
  </si>
  <si>
    <t>CENTRO PARTICIPANTE: CERES</t>
  </si>
  <si>
    <r>
      <rPr>
        <b/>
        <sz val="11"/>
        <rFont val="Calibri"/>
        <family val="2"/>
        <scheme val="minor"/>
      </rPr>
      <t>Qtde Registrada</t>
    </r>
    <r>
      <rPr>
        <sz val="11"/>
        <rFont val="Calibri"/>
        <family val="2"/>
        <scheme val="minor"/>
      </rPr>
      <t xml:space="preserve"> UDESC</t>
    </r>
  </si>
  <si>
    <r>
      <rPr>
        <sz val="12"/>
        <rFont val="Calibri"/>
        <family val="2"/>
        <scheme val="minor"/>
      </rPr>
      <t xml:space="preserve">Total </t>
    </r>
    <r>
      <rPr>
        <b/>
        <sz val="12"/>
        <rFont val="Calibri"/>
        <family val="2"/>
        <scheme val="minor"/>
      </rPr>
      <t xml:space="preserve">disponível </t>
    </r>
    <r>
      <rPr>
        <sz val="12"/>
        <rFont val="Calibri"/>
        <family val="2"/>
        <scheme val="minor"/>
      </rPr>
      <t>para CARONA</t>
    </r>
  </si>
  <si>
    <r>
      <rPr>
        <b/>
        <sz val="12"/>
        <rFont val="Calibri"/>
        <family val="2"/>
        <scheme val="minor"/>
      </rPr>
      <t>Saldo</t>
    </r>
    <r>
      <rPr>
        <sz val="12"/>
        <rFont val="Calibri"/>
        <family val="2"/>
        <scheme val="minor"/>
      </rPr>
      <t xml:space="preserve"> para CARONA</t>
    </r>
  </si>
  <si>
    <t>Valor Unitário (R$)</t>
  </si>
  <si>
    <r>
      <t xml:space="preserve">VIGÊNCIA DA ATA: 01/04/2023 </t>
    </r>
    <r>
      <rPr>
        <b/>
        <sz val="12"/>
        <rFont val="Calibri"/>
        <family val="2"/>
        <scheme val="minor"/>
      </rPr>
      <t>até 01/04/2025</t>
    </r>
  </si>
  <si>
    <r>
      <t xml:space="preserve">Órgão: </t>
    </r>
    <r>
      <rPr>
        <b/>
        <sz val="11"/>
        <rFont val="Calibri"/>
        <family val="2"/>
        <scheme val="minor"/>
      </rPr>
      <t>XXXXX</t>
    </r>
    <r>
      <rPr>
        <sz val="11"/>
        <rFont val="Calibri"/>
        <family val="2"/>
        <scheme val="minor"/>
      </rPr>
      <t xml:space="preserve"> -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Órgão</t>
    </r>
  </si>
  <si>
    <t>SGPe (ÓRGÃO) XXX/2024</t>
  </si>
  <si>
    <t>Valor Cedido</t>
  </si>
  <si>
    <t xml:space="preserve">Valor Total da Ata </t>
  </si>
  <si>
    <t>% cedido para Carona</t>
  </si>
  <si>
    <t>Atualizado em 28/06/2024</t>
  </si>
  <si>
    <t>MICROTÉCNICA INFORMÁTICA LTDA, CNPJ 01.590.728/0009-30</t>
  </si>
  <si>
    <t>PROCESSO: PE 1754/2023 (SGPE 50097/2023)</t>
  </si>
  <si>
    <t>SGPe SAS 2972/2024</t>
  </si>
  <si>
    <r>
      <t xml:space="preserve">Órgão: </t>
    </r>
    <r>
      <rPr>
        <b/>
        <sz val="11"/>
        <rFont val="Calibri"/>
        <family val="2"/>
        <scheme val="minor"/>
      </rPr>
      <t>SAS/SC</t>
    </r>
    <r>
      <rPr>
        <sz val="11"/>
        <rFont val="Calibri"/>
        <family val="2"/>
        <scheme val="minor"/>
      </rPr>
      <t xml:space="preserve"> -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Órgão</t>
    </r>
  </si>
  <si>
    <r>
      <t>CENTRO PARTICIPANTE:</t>
    </r>
    <r>
      <rPr>
        <b/>
        <sz val="12"/>
        <rFont val="Calibri"/>
        <family val="2"/>
        <scheme val="minor"/>
      </rPr>
      <t xml:space="preserve"> (CESMO NÃO PARTICIPANTE - QUANTITATIVO RECEBIDO DO CERES)</t>
    </r>
  </si>
  <si>
    <t>% DO TOTAL DA ARP:</t>
  </si>
  <si>
    <t>Qtde 1º TA CEK INFORMATICA (CESMO)</t>
  </si>
  <si>
    <t>%  1º TA CEK INFORMATICA</t>
  </si>
  <si>
    <t>VALOR  1º TA CEK INFORMATICA</t>
  </si>
  <si>
    <t xml:space="preserve"> REGISTRO DE CARONA DA UDESC PARA OUTROS ÓRGÃOS:</t>
  </si>
  <si>
    <t xml:space="preserve"> AF nº 1280/2024 CEK</t>
  </si>
  <si>
    <t xml:space="preserve"> AF nº1281/2024 MICROTECNICA</t>
  </si>
  <si>
    <t xml:space="preserve"> AF nº 1924/2024 Qtde.</t>
  </si>
  <si>
    <t xml:space="preserve"> AF nº 1396/2024 CINF</t>
  </si>
  <si>
    <t xml:space="preserve"> AF nº 1930/2024 Qtde.</t>
  </si>
  <si>
    <t xml:space="preserve"> AF nº 1931/2024 Qtde.</t>
  </si>
  <si>
    <t xml:space="preserve"> AF nº 2033/2024 Qtde.</t>
  </si>
  <si>
    <t>Atualizado em 11/10/2024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</si>
</sst>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&quot;R$&quot;\ #,##0.00"/>
  </numFmts>
  <fonts count="23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rgb="FFC0000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u/>
      <sz val="9"/>
      <color indexed="81"/>
      <name val="Segoe UI"/>
      <family val="2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  <family val="2"/>
    </font>
    <font>
      <sz val="10"/>
      <color indexed="81"/>
      <name val="Segoe UI"/>
      <family val="2"/>
    </font>
    <font>
      <b/>
      <sz val="10"/>
      <color indexed="81"/>
      <name val="Segoe UI"/>
      <family val="2"/>
    </font>
  </fonts>
  <fills count="2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1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95B3D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1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6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7" fillId="0" borderId="0" applyFill="0" applyBorder="0" applyAlignment="0" applyProtection="0"/>
    <xf numFmtId="0" fontId="8" fillId="0" borderId="0"/>
    <xf numFmtId="0" fontId="1" fillId="0" borderId="0"/>
    <xf numFmtId="0" fontId="1" fillId="0" borderId="0"/>
    <xf numFmtId="44" fontId="1" fillId="0" borderId="0" applyFill="0" applyBorder="0" applyAlignment="0" applyProtection="0"/>
    <xf numFmtId="44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7" fillId="0" borderId="0" applyFill="0" applyBorder="0" applyAlignment="0" applyProtection="0"/>
    <xf numFmtId="44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7" fillId="0" borderId="0" applyFill="0" applyBorder="0" applyAlignment="0" applyProtection="0"/>
    <xf numFmtId="44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ill="0" applyBorder="0" applyAlignment="0" applyProtection="0"/>
    <xf numFmtId="44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ill="0" applyBorder="0" applyAlignment="0" applyProtection="0"/>
    <xf numFmtId="44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7" fillId="0" borderId="0" applyFill="0" applyBorder="0" applyAlignment="0" applyProtection="0"/>
    <xf numFmtId="44" fontId="1" fillId="0" borderId="0" applyFill="0" applyBorder="0" applyAlignment="0" applyProtection="0"/>
    <xf numFmtId="44" fontId="1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94">
    <xf numFmtId="0" fontId="0" fillId="0" borderId="0" xfId="0"/>
    <xf numFmtId="168" fontId="4" fillId="8" borderId="2" xfId="1" applyNumberFormat="1" applyFont="1" applyFill="1" applyBorder="1" applyAlignment="1" applyProtection="1">
      <alignment horizontal="right"/>
      <protection locked="0"/>
    </xf>
    <xf numFmtId="168" fontId="4" fillId="8" borderId="3" xfId="1" applyNumberFormat="1" applyFont="1" applyFill="1" applyBorder="1" applyAlignment="1" applyProtection="1">
      <alignment horizontal="right"/>
      <protection locked="0"/>
    </xf>
    <xf numFmtId="9" fontId="4" fillId="8" borderId="4" xfId="12" applyFont="1" applyFill="1" applyBorder="1" applyAlignment="1" applyProtection="1">
      <alignment horizontal="right"/>
      <protection locked="0"/>
    </xf>
    <xf numFmtId="2" fontId="4" fillId="8" borderId="3" xfId="1" applyNumberFormat="1" applyFont="1" applyFill="1" applyBorder="1" applyAlignment="1">
      <alignment horizontal="right"/>
    </xf>
    <xf numFmtId="0" fontId="4" fillId="8" borderId="8" xfId="1" applyFont="1" applyFill="1" applyBorder="1" applyAlignment="1" applyProtection="1">
      <alignment horizontal="left"/>
      <protection locked="0"/>
    </xf>
    <xf numFmtId="0" fontId="4" fillId="8" borderId="12" xfId="1" applyFont="1" applyFill="1" applyBorder="1" applyAlignment="1" applyProtection="1">
      <alignment horizontal="left"/>
      <protection locked="0"/>
    </xf>
    <xf numFmtId="0" fontId="4" fillId="8" borderId="9" xfId="1" applyFont="1" applyFill="1" applyBorder="1" applyAlignment="1" applyProtection="1">
      <alignment horizontal="left"/>
      <protection locked="0"/>
    </xf>
    <xf numFmtId="0" fontId="4" fillId="8" borderId="0" xfId="1" applyFont="1" applyFill="1" applyBorder="1" applyAlignment="1" applyProtection="1">
      <alignment horizontal="left"/>
      <protection locked="0"/>
    </xf>
    <xf numFmtId="0" fontId="4" fillId="8" borderId="10" xfId="1" applyFont="1" applyFill="1" applyBorder="1" applyAlignment="1" applyProtection="1">
      <alignment horizontal="left"/>
      <protection locked="0"/>
    </xf>
    <xf numFmtId="0" fontId="4" fillId="8" borderId="11" xfId="1" applyFont="1" applyFill="1" applyBorder="1" applyAlignment="1" applyProtection="1">
      <alignment horizontal="left"/>
      <protection locked="0"/>
    </xf>
    <xf numFmtId="0" fontId="5" fillId="10" borderId="1" xfId="0" applyNumberFormat="1" applyFont="1" applyFill="1" applyBorder="1" applyAlignment="1">
      <alignment horizontal="center" vertical="center" wrapText="1"/>
    </xf>
    <xf numFmtId="0" fontId="5" fillId="12" borderId="1" xfId="0" applyNumberFormat="1" applyFont="1" applyFill="1" applyBorder="1" applyAlignment="1">
      <alignment horizontal="center" vertical="center" wrapText="1"/>
    </xf>
    <xf numFmtId="41" fontId="4" fillId="6" borderId="1" xfId="0" applyNumberFormat="1" applyFont="1" applyFill="1" applyBorder="1" applyAlignment="1">
      <alignment horizontal="center" vertical="center" wrapText="1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7" borderId="1" xfId="8" applyFont="1" applyFill="1" applyBorder="1" applyAlignment="1">
      <alignment vertical="center" wrapText="1"/>
    </xf>
    <xf numFmtId="44" fontId="4" fillId="7" borderId="1" xfId="1" applyNumberFormat="1" applyFont="1" applyFill="1" applyBorder="1" applyAlignment="1">
      <alignment vertical="center" wrapText="1"/>
    </xf>
    <xf numFmtId="0" fontId="6" fillId="12" borderId="1" xfId="0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/>
    </xf>
    <xf numFmtId="0" fontId="6" fillId="12" borderId="1" xfId="0" applyNumberFormat="1" applyFont="1" applyFill="1" applyBorder="1" applyAlignment="1">
      <alignment horizontal="center" vertical="center" wrapText="1"/>
    </xf>
    <xf numFmtId="0" fontId="6" fillId="10" borderId="1" xfId="0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44" fontId="5" fillId="14" borderId="1" xfId="0" applyNumberFormat="1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165" fontId="4" fillId="14" borderId="1" xfId="3" applyFont="1" applyFill="1" applyBorder="1" applyAlignment="1" applyProtection="1">
      <alignment horizontal="center" vertical="center" wrapText="1"/>
    </xf>
    <xf numFmtId="0" fontId="4" fillId="14" borderId="1" xfId="1" applyFont="1" applyFill="1" applyBorder="1" applyAlignment="1" applyProtection="1">
      <alignment horizontal="center" vertical="center" wrapText="1"/>
    </xf>
    <xf numFmtId="166" fontId="4" fillId="14" borderId="1" xfId="1" applyNumberFormat="1" applyFont="1" applyFill="1" applyBorder="1" applyAlignment="1">
      <alignment horizontal="center" vertical="center" wrapText="1"/>
    </xf>
    <xf numFmtId="0" fontId="4" fillId="14" borderId="1" xfId="1" applyFont="1" applyFill="1" applyBorder="1" applyAlignment="1" applyProtection="1">
      <alignment horizontal="center" vertical="center" wrapText="1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Alignment="1">
      <alignment vertical="center" wrapText="1"/>
    </xf>
    <xf numFmtId="0" fontId="4" fillId="6" borderId="13" xfId="1" applyNumberFormat="1" applyFont="1" applyFill="1" applyBorder="1" applyAlignment="1">
      <alignment horizontal="center" vertical="center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12" borderId="4" xfId="1" applyFont="1" applyFill="1" applyBorder="1" applyAlignment="1">
      <alignment horizontal="center" vertical="center" wrapText="1"/>
    </xf>
    <xf numFmtId="0" fontId="10" fillId="12" borderId="14" xfId="1" applyFont="1" applyFill="1" applyBorder="1" applyAlignment="1">
      <alignment horizontal="center" vertical="center" wrapText="1"/>
    </xf>
    <xf numFmtId="0" fontId="10" fillId="12" borderId="4" xfId="0" applyFont="1" applyFill="1" applyBorder="1" applyAlignment="1">
      <alignment horizontal="center" vertical="center" wrapText="1"/>
    </xf>
    <xf numFmtId="49" fontId="10" fillId="12" borderId="16" xfId="1" applyNumberFormat="1" applyFont="1" applyFill="1" applyBorder="1" applyAlignment="1">
      <alignment horizontal="center" vertical="center"/>
    </xf>
    <xf numFmtId="0" fontId="10" fillId="12" borderId="4" xfId="1" applyFont="1" applyFill="1" applyBorder="1" applyAlignment="1">
      <alignment horizontal="center" vertical="center"/>
    </xf>
    <xf numFmtId="4" fontId="10" fillId="0" borderId="4" xfId="1" applyNumberFormat="1" applyFont="1" applyFill="1" applyBorder="1" applyAlignment="1">
      <alignment horizontal="center" vertical="center"/>
    </xf>
    <xf numFmtId="0" fontId="10" fillId="6" borderId="13" xfId="1" applyNumberFormat="1" applyFont="1" applyFill="1" applyBorder="1" applyAlignment="1">
      <alignment horizontal="center" vertical="center"/>
    </xf>
    <xf numFmtId="0" fontId="10" fillId="10" borderId="1" xfId="1" applyFont="1" applyFill="1" applyBorder="1" applyAlignment="1">
      <alignment horizontal="center" vertical="center" wrapText="1"/>
    </xf>
    <xf numFmtId="0" fontId="10" fillId="10" borderId="13" xfId="1" applyFont="1" applyFill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14" xfId="1" applyFont="1" applyFill="1" applyBorder="1" applyAlignment="1">
      <alignment horizontal="center" vertical="center" wrapText="1"/>
    </xf>
    <xf numFmtId="49" fontId="10" fillId="10" borderId="7" xfId="1" applyNumberFormat="1" applyFont="1" applyFill="1" applyBorder="1" applyAlignment="1">
      <alignment horizontal="center" vertical="center"/>
    </xf>
    <xf numFmtId="0" fontId="10" fillId="10" borderId="1" xfId="1" applyFont="1" applyFill="1" applyBorder="1" applyAlignment="1">
      <alignment horizontal="center" vertical="center"/>
    </xf>
    <xf numFmtId="4" fontId="10" fillId="10" borderId="1" xfId="1" applyNumberFormat="1" applyFont="1" applyFill="1" applyBorder="1" applyAlignment="1">
      <alignment horizontal="center" vertical="center"/>
    </xf>
    <xf numFmtId="0" fontId="4" fillId="12" borderId="1" xfId="1" applyFont="1" applyFill="1" applyBorder="1" applyAlignment="1">
      <alignment horizontal="center" vertical="center" wrapText="1"/>
    </xf>
    <xf numFmtId="0" fontId="4" fillId="12" borderId="13" xfId="1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49" fontId="4" fillId="0" borderId="7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center" vertical="center"/>
    </xf>
    <xf numFmtId="0" fontId="4" fillId="10" borderId="1" xfId="1" applyFont="1" applyFill="1" applyBorder="1" applyAlignment="1">
      <alignment horizontal="center" vertical="center" wrapText="1"/>
    </xf>
    <xf numFmtId="0" fontId="4" fillId="10" borderId="13" xfId="1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14" xfId="1" applyFont="1" applyFill="1" applyBorder="1" applyAlignment="1">
      <alignment horizontal="center" vertical="center" wrapText="1"/>
    </xf>
    <xf numFmtId="0" fontId="4" fillId="10" borderId="15" xfId="1" applyFont="1" applyFill="1" applyBorder="1" applyAlignment="1">
      <alignment horizontal="center" vertical="center"/>
    </xf>
    <xf numFmtId="0" fontId="4" fillId="10" borderId="13" xfId="1" applyFont="1" applyFill="1" applyBorder="1" applyAlignment="1">
      <alignment horizontal="center" vertical="center"/>
    </xf>
    <xf numFmtId="4" fontId="4" fillId="10" borderId="1" xfId="1" applyNumberFormat="1" applyFont="1" applyFill="1" applyBorder="1" applyAlignment="1">
      <alignment horizontal="center" vertical="center"/>
    </xf>
    <xf numFmtId="0" fontId="4" fillId="12" borderId="14" xfId="1" applyFont="1" applyFill="1" applyBorder="1" applyAlignment="1">
      <alignment horizontal="center" vertical="center" wrapText="1"/>
    </xf>
    <xf numFmtId="0" fontId="4" fillId="12" borderId="15" xfId="1" applyFont="1" applyFill="1" applyBorder="1" applyAlignment="1">
      <alignment horizontal="center" vertical="center"/>
    </xf>
    <xf numFmtId="0" fontId="4" fillId="12" borderId="13" xfId="1" applyFont="1" applyFill="1" applyBorder="1" applyAlignment="1">
      <alignment horizontal="center" vertical="center"/>
    </xf>
    <xf numFmtId="4" fontId="4" fillId="12" borderId="1" xfId="1" applyNumberFormat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 vertical="center" wrapText="1"/>
    </xf>
    <xf numFmtId="0" fontId="4" fillId="0" borderId="0" xfId="1" applyFont="1" applyFill="1" applyAlignment="1" applyProtection="1">
      <alignment wrapText="1"/>
      <protection locked="0"/>
    </xf>
    <xf numFmtId="166" fontId="10" fillId="0" borderId="0" xfId="0" applyNumberFormat="1" applyFont="1" applyFill="1" applyAlignment="1">
      <alignment horizontal="center" vertical="center" wrapText="1"/>
    </xf>
    <xf numFmtId="3" fontId="4" fillId="0" borderId="0" xfId="1" applyNumberFormat="1" applyFont="1" applyAlignment="1" applyProtection="1">
      <alignment wrapText="1"/>
      <protection locked="0"/>
    </xf>
    <xf numFmtId="44" fontId="4" fillId="0" borderId="0" xfId="8" applyFont="1" applyAlignment="1" applyProtection="1">
      <alignment wrapText="1"/>
      <protection locked="0"/>
    </xf>
    <xf numFmtId="0" fontId="10" fillId="0" borderId="0" xfId="1" applyFont="1" applyFill="1" applyBorder="1" applyAlignment="1">
      <alignment horizontal="center" vertical="center" wrapText="1"/>
    </xf>
    <xf numFmtId="0" fontId="4" fillId="0" borderId="0" xfId="1" applyFont="1" applyAlignment="1" applyProtection="1">
      <alignment wrapText="1"/>
      <protection locked="0"/>
    </xf>
    <xf numFmtId="0" fontId="10" fillId="12" borderId="0" xfId="1" applyFont="1" applyFill="1" applyBorder="1" applyAlignment="1">
      <alignment horizontal="center" vertical="center" wrapText="1"/>
    </xf>
    <xf numFmtId="0" fontId="4" fillId="12" borderId="4" xfId="1" applyFont="1" applyFill="1" applyBorder="1" applyAlignment="1">
      <alignment horizontal="center" vertical="center" wrapText="1"/>
    </xf>
    <xf numFmtId="49" fontId="4" fillId="12" borderId="16" xfId="1" applyNumberFormat="1" applyFont="1" applyFill="1" applyBorder="1" applyAlignment="1">
      <alignment horizontal="center" vertical="center"/>
    </xf>
    <xf numFmtId="0" fontId="4" fillId="12" borderId="4" xfId="1" applyFont="1" applyFill="1" applyBorder="1" applyAlignment="1">
      <alignment horizontal="center" vertical="center"/>
    </xf>
    <xf numFmtId="4" fontId="4" fillId="0" borderId="4" xfId="1" applyNumberFormat="1" applyFont="1" applyFill="1" applyBorder="1" applyAlignment="1">
      <alignment horizontal="center" vertical="center"/>
    </xf>
    <xf numFmtId="49" fontId="4" fillId="10" borderId="7" xfId="1" applyNumberFormat="1" applyFont="1" applyFill="1" applyBorder="1" applyAlignment="1">
      <alignment horizontal="center" vertical="center"/>
    </xf>
    <xf numFmtId="0" fontId="4" fillId="10" borderId="1" xfId="1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0" fillId="10" borderId="15" xfId="1" applyFont="1" applyFill="1" applyBorder="1" applyAlignment="1">
      <alignment horizontal="center" vertical="center"/>
    </xf>
    <xf numFmtId="0" fontId="10" fillId="10" borderId="13" xfId="1" applyFont="1" applyFill="1" applyBorder="1" applyAlignment="1">
      <alignment horizontal="center" vertical="center"/>
    </xf>
    <xf numFmtId="0" fontId="10" fillId="12" borderId="1" xfId="1" applyFont="1" applyFill="1" applyBorder="1" applyAlignment="1">
      <alignment horizontal="center" vertical="center" wrapText="1"/>
    </xf>
    <xf numFmtId="0" fontId="10" fillId="12" borderId="13" xfId="1" applyFont="1" applyFill="1" applyBorder="1" applyAlignment="1">
      <alignment horizontal="center" vertical="center" wrapText="1"/>
    </xf>
    <xf numFmtId="49" fontId="10" fillId="0" borderId="7" xfId="1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center" vertical="center"/>
    </xf>
    <xf numFmtId="0" fontId="10" fillId="12" borderId="15" xfId="1" applyFont="1" applyFill="1" applyBorder="1" applyAlignment="1">
      <alignment horizontal="center" vertical="center"/>
    </xf>
    <xf numFmtId="0" fontId="10" fillId="12" borderId="13" xfId="1" applyFont="1" applyFill="1" applyBorder="1" applyAlignment="1">
      <alignment horizontal="center" vertical="center"/>
    </xf>
    <xf numFmtId="4" fontId="10" fillId="12" borderId="1" xfId="1" applyNumberFormat="1" applyFont="1" applyFill="1" applyBorder="1" applyAlignment="1">
      <alignment horizontal="center" vertical="center"/>
    </xf>
    <xf numFmtId="44" fontId="5" fillId="13" borderId="1" xfId="0" applyNumberFormat="1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165" fontId="4" fillId="13" borderId="1" xfId="3" applyFont="1" applyFill="1" applyBorder="1" applyAlignment="1" applyProtection="1">
      <alignment horizontal="center" vertical="center" wrapText="1"/>
    </xf>
    <xf numFmtId="0" fontId="4" fillId="13" borderId="1" xfId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44" fontId="4" fillId="0" borderId="0" xfId="1" applyNumberFormat="1" applyFont="1" applyAlignment="1">
      <alignment wrapText="1"/>
    </xf>
    <xf numFmtId="41" fontId="10" fillId="0" borderId="0" xfId="1" applyNumberFormat="1" applyFont="1" applyFill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169" fontId="10" fillId="0" borderId="1" xfId="1" applyNumberFormat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169" fontId="10" fillId="10" borderId="1" xfId="1" applyNumberFormat="1" applyFont="1" applyFill="1" applyBorder="1" applyAlignment="1">
      <alignment horizontal="center" vertical="center"/>
    </xf>
    <xf numFmtId="0" fontId="5" fillId="10" borderId="18" xfId="0" applyNumberFormat="1" applyFont="1" applyFill="1" applyBorder="1" applyAlignment="1">
      <alignment horizontal="center" vertical="center" wrapText="1"/>
    </xf>
    <xf numFmtId="0" fontId="10" fillId="10" borderId="18" xfId="1" applyFont="1" applyFill="1" applyBorder="1" applyAlignment="1">
      <alignment horizontal="center" vertical="center" wrapText="1"/>
    </xf>
    <xf numFmtId="0" fontId="10" fillId="10" borderId="19" xfId="1" applyFont="1" applyFill="1" applyBorder="1" applyAlignment="1">
      <alignment horizontal="center" vertical="center" wrapText="1"/>
    </xf>
    <xf numFmtId="0" fontId="10" fillId="12" borderId="19" xfId="1" applyFont="1" applyFill="1" applyBorder="1" applyAlignment="1">
      <alignment horizontal="center" vertical="center" wrapText="1"/>
    </xf>
    <xf numFmtId="169" fontId="10" fillId="12" borderId="1" xfId="1" applyNumberFormat="1" applyFont="1" applyFill="1" applyBorder="1" applyAlignment="1">
      <alignment horizontal="center" vertical="center"/>
    </xf>
    <xf numFmtId="3" fontId="4" fillId="0" borderId="0" xfId="1" applyNumberFormat="1" applyFont="1" applyAlignment="1" applyProtection="1">
      <alignment horizontal="center" wrapText="1"/>
      <protection locked="0"/>
    </xf>
    <xf numFmtId="0" fontId="13" fillId="2" borderId="20" xfId="1" applyFont="1" applyFill="1" applyBorder="1" applyAlignment="1">
      <alignment horizontal="center" vertical="center" wrapText="1"/>
    </xf>
    <xf numFmtId="166" fontId="10" fillId="2" borderId="20" xfId="1" applyNumberFormat="1" applyFont="1" applyFill="1" applyBorder="1" applyAlignment="1">
      <alignment horizontal="center" vertical="center" wrapText="1"/>
    </xf>
    <xf numFmtId="0" fontId="4" fillId="2" borderId="20" xfId="1" applyFont="1" applyFill="1" applyBorder="1" applyAlignment="1" applyProtection="1">
      <alignment horizontal="center" vertical="center" wrapText="1"/>
      <protection locked="0"/>
    </xf>
    <xf numFmtId="165" fontId="13" fillId="13" borderId="20" xfId="3" applyFont="1" applyFill="1" applyBorder="1" applyAlignment="1" applyProtection="1">
      <alignment horizontal="center" vertical="center" wrapText="1"/>
    </xf>
    <xf numFmtId="3" fontId="18" fillId="0" borderId="0" xfId="1" applyNumberFormat="1" applyFont="1" applyAlignment="1" applyProtection="1">
      <alignment horizontal="center" wrapText="1"/>
      <protection locked="0"/>
    </xf>
    <xf numFmtId="44" fontId="18" fillId="0" borderId="0" xfId="1" applyNumberFormat="1" applyFont="1" applyAlignment="1">
      <alignment wrapText="1"/>
    </xf>
    <xf numFmtId="0" fontId="4" fillId="12" borderId="19" xfId="1" applyFont="1" applyFill="1" applyBorder="1" applyAlignment="1">
      <alignment horizontal="center" vertical="center" wrapText="1"/>
    </xf>
    <xf numFmtId="0" fontId="6" fillId="10" borderId="18" xfId="0" applyNumberFormat="1" applyFont="1" applyFill="1" applyBorder="1" applyAlignment="1">
      <alignment horizontal="center" vertical="center" wrapText="1"/>
    </xf>
    <xf numFmtId="0" fontId="4" fillId="10" borderId="18" xfId="1" applyFont="1" applyFill="1" applyBorder="1" applyAlignment="1">
      <alignment horizontal="center" vertical="center" wrapText="1"/>
    </xf>
    <xf numFmtId="0" fontId="4" fillId="10" borderId="19" xfId="1" applyFont="1" applyFill="1" applyBorder="1" applyAlignment="1">
      <alignment horizontal="center" vertical="center" wrapText="1"/>
    </xf>
    <xf numFmtId="14" fontId="13" fillId="2" borderId="20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20" xfId="0" applyBorder="1" applyAlignment="1">
      <alignment horizontal="center" vertical="center"/>
    </xf>
    <xf numFmtId="44" fontId="13" fillId="12" borderId="0" xfId="8" applyFont="1" applyFill="1" applyBorder="1" applyAlignment="1" applyProtection="1">
      <alignment wrapText="1"/>
      <protection locked="0"/>
    </xf>
    <xf numFmtId="168" fontId="13" fillId="13" borderId="21" xfId="3" applyNumberFormat="1" applyFont="1" applyFill="1" applyBorder="1" applyAlignment="1" applyProtection="1">
      <alignment horizontal="center" vertical="center" wrapText="1"/>
    </xf>
    <xf numFmtId="44" fontId="4" fillId="7" borderId="21" xfId="1" applyNumberFormat="1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44" fontId="0" fillId="0" borderId="0" xfId="8" applyFont="1" applyBorder="1"/>
    <xf numFmtId="3" fontId="13" fillId="0" borderId="0" xfId="1" applyNumberFormat="1" applyFont="1" applyBorder="1" applyAlignment="1" applyProtection="1">
      <alignment horizontal="center" vertical="center" wrapText="1"/>
      <protection locked="0"/>
    </xf>
    <xf numFmtId="0" fontId="13" fillId="0" borderId="0" xfId="1" applyFont="1" applyBorder="1" applyAlignment="1">
      <alignment wrapText="1"/>
    </xf>
    <xf numFmtId="44" fontId="0" fillId="0" borderId="0" xfId="84" applyFont="1"/>
    <xf numFmtId="166" fontId="4" fillId="15" borderId="1" xfId="0" applyNumberFormat="1" applyFont="1" applyFill="1" applyBorder="1" applyAlignment="1">
      <alignment horizontal="center" vertical="center" wrapText="1"/>
    </xf>
    <xf numFmtId="3" fontId="4" fillId="16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7" borderId="8" xfId="1" applyFont="1" applyFill="1" applyBorder="1" applyAlignment="1" applyProtection="1">
      <alignment horizontal="left"/>
      <protection locked="0"/>
    </xf>
    <xf numFmtId="0" fontId="4" fillId="17" borderId="12" xfId="1" applyFont="1" applyFill="1" applyBorder="1" applyAlignment="1" applyProtection="1">
      <alignment horizontal="left"/>
      <protection locked="0"/>
    </xf>
    <xf numFmtId="168" fontId="4" fillId="17" borderId="22" xfId="1" applyNumberFormat="1" applyFont="1" applyFill="1" applyBorder="1" applyAlignment="1" applyProtection="1">
      <alignment horizontal="right"/>
      <protection locked="0"/>
    </xf>
    <xf numFmtId="0" fontId="10" fillId="17" borderId="9" xfId="1" applyFont="1" applyFill="1" applyBorder="1" applyAlignment="1" applyProtection="1">
      <alignment horizontal="left"/>
      <protection locked="0"/>
    </xf>
    <xf numFmtId="0" fontId="4" fillId="17" borderId="0" xfId="1" applyFont="1" applyFill="1" applyBorder="1" applyAlignment="1" applyProtection="1">
      <alignment horizontal="left"/>
      <protection locked="0"/>
    </xf>
    <xf numFmtId="168" fontId="10" fillId="17" borderId="9" xfId="1" applyNumberFormat="1" applyFont="1" applyFill="1" applyBorder="1" applyAlignment="1" applyProtection="1">
      <alignment horizontal="right"/>
      <protection locked="0"/>
    </xf>
    <xf numFmtId="0" fontId="4" fillId="17" borderId="9" xfId="1" applyFont="1" applyFill="1" applyBorder="1" applyAlignment="1" applyProtection="1">
      <alignment horizontal="left"/>
      <protection locked="0"/>
    </xf>
    <xf numFmtId="2" fontId="4" fillId="17" borderId="9" xfId="1" applyNumberFormat="1" applyFont="1" applyFill="1" applyBorder="1" applyAlignment="1">
      <alignment horizontal="right"/>
    </xf>
    <xf numFmtId="0" fontId="4" fillId="17" borderId="10" xfId="1" applyFont="1" applyFill="1" applyBorder="1" applyAlignment="1" applyProtection="1">
      <alignment horizontal="left"/>
      <protection locked="0"/>
    </xf>
    <xf numFmtId="0" fontId="4" fillId="17" borderId="11" xfId="1" applyFont="1" applyFill="1" applyBorder="1" applyAlignment="1" applyProtection="1">
      <alignment horizontal="left"/>
      <protection locked="0"/>
    </xf>
    <xf numFmtId="9" fontId="4" fillId="17" borderId="10" xfId="12" applyFont="1" applyFill="1" applyBorder="1" applyAlignment="1" applyProtection="1">
      <alignment horizontal="right"/>
      <protection locked="0"/>
    </xf>
    <xf numFmtId="41" fontId="4" fillId="18" borderId="1" xfId="0" applyNumberFormat="1" applyFont="1" applyFill="1" applyBorder="1" applyAlignment="1">
      <alignment horizontal="center" vertical="center" wrapText="1"/>
    </xf>
    <xf numFmtId="166" fontId="4" fillId="18" borderId="1" xfId="0" applyNumberFormat="1" applyFont="1" applyFill="1" applyBorder="1" applyAlignment="1">
      <alignment horizontal="center" vertical="center" wrapText="1"/>
    </xf>
    <xf numFmtId="3" fontId="4" fillId="19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18" borderId="1" xfId="8" applyFont="1" applyFill="1" applyBorder="1" applyAlignment="1">
      <alignment vertical="center" wrapText="1"/>
    </xf>
    <xf numFmtId="44" fontId="4" fillId="18" borderId="1" xfId="1" applyNumberFormat="1" applyFont="1" applyFill="1" applyBorder="1" applyAlignment="1">
      <alignment vertical="center" wrapText="1"/>
    </xf>
    <xf numFmtId="0" fontId="4" fillId="18" borderId="0" xfId="1" applyFont="1" applyFill="1" applyAlignment="1">
      <alignment vertical="center" wrapText="1"/>
    </xf>
    <xf numFmtId="0" fontId="4" fillId="20" borderId="20" xfId="1" applyFont="1" applyFill="1" applyBorder="1" applyAlignment="1">
      <alignment vertical="center" wrapText="1"/>
    </xf>
    <xf numFmtId="0" fontId="4" fillId="20" borderId="20" xfId="1" applyFont="1" applyFill="1" applyBorder="1" applyAlignment="1">
      <alignment wrapText="1"/>
    </xf>
    <xf numFmtId="10" fontId="4" fillId="20" borderId="20" xfId="85" applyNumberFormat="1" applyFont="1" applyFill="1" applyBorder="1" applyAlignment="1">
      <alignment vertical="center" wrapText="1"/>
    </xf>
    <xf numFmtId="9" fontId="4" fillId="0" borderId="0" xfId="85" applyFont="1" applyFill="1" applyAlignment="1" applyProtection="1">
      <alignment wrapText="1"/>
      <protection locked="0"/>
    </xf>
    <xf numFmtId="169" fontId="4" fillId="20" borderId="20" xfId="1" applyNumberFormat="1" applyFont="1" applyFill="1" applyBorder="1" applyAlignment="1">
      <alignment vertical="center" wrapText="1"/>
    </xf>
    <xf numFmtId="0" fontId="9" fillId="6" borderId="5" xfId="1" applyFont="1" applyFill="1" applyBorder="1" applyAlignment="1">
      <alignment horizontal="center" vertical="center" wrapText="1"/>
    </xf>
    <xf numFmtId="0" fontId="9" fillId="6" borderId="6" xfId="1" applyFont="1" applyFill="1" applyBorder="1" applyAlignment="1">
      <alignment horizontal="center" vertical="center" wrapText="1"/>
    </xf>
    <xf numFmtId="0" fontId="9" fillId="6" borderId="17" xfId="1" applyFont="1" applyFill="1" applyBorder="1" applyAlignment="1">
      <alignment horizontal="center" vertical="center" wrapText="1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5" xfId="0" applyNumberFormat="1" applyFont="1" applyFill="1" applyBorder="1" applyAlignment="1">
      <alignment vertical="center" wrapText="1"/>
    </xf>
    <xf numFmtId="0" fontId="4" fillId="7" borderId="6" xfId="0" applyNumberFormat="1" applyFont="1" applyFill="1" applyBorder="1" applyAlignment="1">
      <alignment vertical="center" wrapText="1"/>
    </xf>
    <xf numFmtId="0" fontId="4" fillId="7" borderId="7" xfId="0" applyNumberFormat="1" applyFont="1" applyFill="1" applyBorder="1" applyAlignment="1">
      <alignment vertical="center" wrapText="1"/>
    </xf>
    <xf numFmtId="0" fontId="4" fillId="8" borderId="5" xfId="1" applyFont="1" applyFill="1" applyBorder="1" applyAlignment="1" applyProtection="1">
      <alignment horizontal="left"/>
      <protection locked="0"/>
    </xf>
    <xf numFmtId="0" fontId="4" fillId="8" borderId="6" xfId="1" applyFont="1" applyFill="1" applyBorder="1" applyAlignment="1" applyProtection="1">
      <alignment horizontal="left"/>
      <protection locked="0"/>
    </xf>
    <xf numFmtId="0" fontId="4" fillId="8" borderId="7" xfId="1" applyFont="1" applyFill="1" applyBorder="1" applyAlignment="1" applyProtection="1">
      <alignment horizontal="left"/>
      <protection locked="0"/>
    </xf>
    <xf numFmtId="0" fontId="4" fillId="11" borderId="5" xfId="0" applyNumberFormat="1" applyFont="1" applyFill="1" applyBorder="1" applyAlignment="1">
      <alignment vertical="center" wrapText="1"/>
    </xf>
    <xf numFmtId="0" fontId="4" fillId="11" borderId="6" xfId="0" applyNumberFormat="1" applyFont="1" applyFill="1" applyBorder="1" applyAlignment="1">
      <alignment vertical="center" wrapText="1"/>
    </xf>
    <xf numFmtId="0" fontId="4" fillId="11" borderId="7" xfId="0" applyNumberFormat="1" applyFont="1" applyFill="1" applyBorder="1" applyAlignment="1">
      <alignment vertical="center" wrapText="1"/>
    </xf>
    <xf numFmtId="0" fontId="4" fillId="8" borderId="1" xfId="1" applyFont="1" applyFill="1" applyBorder="1" applyAlignment="1">
      <alignment vertical="center" wrapText="1"/>
    </xf>
    <xf numFmtId="0" fontId="10" fillId="18" borderId="22" xfId="1" applyFont="1" applyFill="1" applyBorder="1" applyAlignment="1">
      <alignment horizontal="center" vertical="center" wrapText="1"/>
    </xf>
    <xf numFmtId="0" fontId="10" fillId="18" borderId="12" xfId="1" applyFont="1" applyFill="1" applyBorder="1" applyAlignment="1">
      <alignment horizontal="center" vertical="center" wrapText="1"/>
    </xf>
    <xf numFmtId="0" fontId="10" fillId="18" borderId="24" xfId="1" applyFont="1" applyFill="1" applyBorder="1" applyAlignment="1">
      <alignment horizontal="center" vertical="center" wrapText="1"/>
    </xf>
    <xf numFmtId="0" fontId="4" fillId="17" borderId="1" xfId="1" applyFont="1" applyFill="1" applyBorder="1" applyAlignment="1">
      <alignment vertical="center" wrapText="1"/>
    </xf>
    <xf numFmtId="0" fontId="4" fillId="17" borderId="5" xfId="1" applyFont="1" applyFill="1" applyBorder="1" applyAlignment="1" applyProtection="1">
      <alignment horizontal="left"/>
      <protection locked="0"/>
    </xf>
    <xf numFmtId="0" fontId="4" fillId="17" borderId="6" xfId="1" applyFont="1" applyFill="1" applyBorder="1" applyAlignment="1" applyProtection="1">
      <alignment horizontal="left"/>
      <protection locked="0"/>
    </xf>
    <xf numFmtId="0" fontId="4" fillId="17" borderId="7" xfId="1" applyFont="1" applyFill="1" applyBorder="1" applyAlignment="1" applyProtection="1">
      <alignment horizontal="left"/>
      <protection locked="0"/>
    </xf>
    <xf numFmtId="0" fontId="4" fillId="15" borderId="5" xfId="0" applyNumberFormat="1" applyFont="1" applyFill="1" applyBorder="1" applyAlignment="1">
      <alignment vertical="center" wrapText="1"/>
    </xf>
    <xf numFmtId="0" fontId="4" fillId="15" borderId="7" xfId="0" applyNumberFormat="1" applyFont="1" applyFill="1" applyBorder="1" applyAlignment="1">
      <alignment vertical="center" wrapText="1"/>
    </xf>
    <xf numFmtId="0" fontId="4" fillId="15" borderId="6" xfId="0" applyNumberFormat="1" applyFont="1" applyFill="1" applyBorder="1" applyAlignment="1">
      <alignment vertical="center" wrapText="1"/>
    </xf>
    <xf numFmtId="0" fontId="4" fillId="15" borderId="23" xfId="0" applyNumberFormat="1" applyFont="1" applyFill="1" applyBorder="1" applyAlignment="1">
      <alignment vertical="center" wrapText="1"/>
    </xf>
    <xf numFmtId="0" fontId="12" fillId="15" borderId="5" xfId="0" applyNumberFormat="1" applyFont="1" applyFill="1" applyBorder="1" applyAlignment="1">
      <alignment horizontal="center" vertical="center" wrapText="1"/>
    </xf>
    <xf numFmtId="0" fontId="12" fillId="15" borderId="6" xfId="0" applyNumberFormat="1" applyFont="1" applyFill="1" applyBorder="1" applyAlignment="1">
      <alignment horizontal="center" vertical="center" wrapText="1"/>
    </xf>
    <xf numFmtId="0" fontId="12" fillId="15" borderId="23" xfId="0" applyNumberFormat="1" applyFont="1" applyFill="1" applyBorder="1" applyAlignment="1">
      <alignment horizontal="center" vertical="center" wrapText="1"/>
    </xf>
    <xf numFmtId="3" fontId="13" fillId="5" borderId="20" xfId="1" applyNumberFormat="1" applyFont="1" applyFill="1" applyBorder="1" applyAlignment="1" applyProtection="1">
      <alignment horizontal="center" vertical="center" wrapText="1"/>
      <protection locked="0"/>
    </xf>
    <xf numFmtId="0" fontId="4" fillId="12" borderId="20" xfId="1" applyFont="1" applyFill="1" applyBorder="1" applyAlignment="1" applyProtection="1">
      <alignment horizontal="center" vertical="center" wrapText="1"/>
      <protection locked="0"/>
    </xf>
    <xf numFmtId="44" fontId="4" fillId="12" borderId="0" xfId="8" applyFont="1" applyFill="1" applyAlignment="1" applyProtection="1">
      <alignment wrapText="1"/>
      <protection locked="0"/>
    </xf>
    <xf numFmtId="0" fontId="4" fillId="12" borderId="0" xfId="1" applyFont="1" applyFill="1" applyAlignment="1" applyProtection="1">
      <alignment wrapText="1"/>
      <protection locked="0"/>
    </xf>
    <xf numFmtId="3" fontId="4" fillId="21" borderId="20" xfId="1" applyNumberFormat="1" applyFont="1" applyFill="1" applyBorder="1" applyAlignment="1" applyProtection="1">
      <alignment horizontal="center" vertical="center" wrapText="1"/>
      <protection locked="0"/>
    </xf>
    <xf numFmtId="14" fontId="4" fillId="13" borderId="1" xfId="1" applyNumberFormat="1" applyFont="1" applyFill="1" applyBorder="1" applyAlignment="1" applyProtection="1">
      <alignment horizontal="center" vertical="center" wrapText="1"/>
      <protection locked="0"/>
    </xf>
    <xf numFmtId="14" fontId="4" fillId="13" borderId="20" xfId="1" applyNumberFormat="1" applyFont="1" applyFill="1" applyBorder="1" applyAlignment="1" applyProtection="1">
      <alignment horizontal="center" vertical="center" wrapText="1"/>
      <protection locked="0"/>
    </xf>
    <xf numFmtId="3" fontId="10" fillId="5" borderId="20" xfId="1" applyNumberFormat="1" applyFont="1" applyFill="1" applyBorder="1" applyAlignment="1" applyProtection="1">
      <alignment horizontal="center" vertical="center" wrapText="1"/>
      <protection locked="0"/>
    </xf>
    <xf numFmtId="14" fontId="4" fillId="2" borderId="20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20" xfId="1" applyFont="1" applyBorder="1" applyAlignment="1" applyProtection="1">
      <alignment horizontal="center" vertical="center" wrapText="1"/>
      <protection locked="0"/>
    </xf>
    <xf numFmtId="44" fontId="10" fillId="0" borderId="0" xfId="8" applyFont="1" applyAlignment="1" applyProtection="1">
      <alignment wrapText="1"/>
      <protection locked="0"/>
    </xf>
  </cellXfs>
  <cellStyles count="86">
    <cellStyle name="Moeda" xfId="84" builtinId="4"/>
    <cellStyle name="Moeda 2" xfId="5" xr:uid="{00000000-0005-0000-0000-000000000000}"/>
    <cellStyle name="Moeda 2 2" xfId="9" xr:uid="{00000000-0005-0000-0000-000001000000}"/>
    <cellStyle name="Moeda 2 3" xfId="18" xr:uid="{00000000-0005-0000-0000-000040000000}"/>
    <cellStyle name="Moeda 2 3 2" xfId="34" xr:uid="{00000000-0005-0000-0000-000040000000}"/>
    <cellStyle name="Moeda 2 3 3" xfId="23" xr:uid="{00000000-0005-0000-0000-000040000000}"/>
    <cellStyle name="Moeda 2 3 4" xfId="46" xr:uid="{00000000-0005-0000-0000-000040000000}"/>
    <cellStyle name="Moeda 2 3 5" xfId="58" xr:uid="{00000000-0005-0000-0000-000040000000}"/>
    <cellStyle name="Moeda 2 3 6" xfId="70" xr:uid="{00000000-0005-0000-0000-000040000000}"/>
    <cellStyle name="Moeda 2 3 7" xfId="82" xr:uid="{00000000-0005-0000-0000-000040000000}"/>
    <cellStyle name="Moeda 2 4" xfId="22" xr:uid="{00000000-0005-0000-0000-000044000000}"/>
    <cellStyle name="Moeda 2 4 2" xfId="35" xr:uid="{00000000-0005-0000-0000-000044000000}"/>
    <cellStyle name="Moeda 2 4 3" xfId="47" xr:uid="{00000000-0005-0000-0000-000044000000}"/>
    <cellStyle name="Moeda 2 4 4" xfId="59" xr:uid="{00000000-0005-0000-0000-000044000000}"/>
    <cellStyle name="Moeda 2 4 5" xfId="71" xr:uid="{00000000-0005-0000-0000-000044000000}"/>
    <cellStyle name="Moeda 2 4 6" xfId="83" xr:uid="{00000000-0005-0000-0000-000044000000}"/>
    <cellStyle name="Moeda 3" xfId="8" xr:uid="{00000000-0005-0000-0000-000002000000}"/>
    <cellStyle name="Moeda 3 2" xfId="15" xr:uid="{00000000-0005-0000-0000-000002000000}"/>
    <cellStyle name="Moeda 3 2 2" xfId="31" xr:uid="{00000000-0005-0000-0000-000002000000}"/>
    <cellStyle name="Moeda 3 2 3" xfId="43" xr:uid="{00000000-0005-0000-0000-000002000000}"/>
    <cellStyle name="Moeda 3 2 4" xfId="55" xr:uid="{00000000-0005-0000-0000-000002000000}"/>
    <cellStyle name="Moeda 3 2 5" xfId="67" xr:uid="{00000000-0005-0000-0000-000002000000}"/>
    <cellStyle name="Moeda 3 2 6" xfId="79" xr:uid="{00000000-0005-0000-0000-000002000000}"/>
    <cellStyle name="Moeda 3 3" xfId="26" xr:uid="{00000000-0005-0000-0000-000002000000}"/>
    <cellStyle name="Moeda 3 4" xfId="38" xr:uid="{00000000-0005-0000-0000-000002000000}"/>
    <cellStyle name="Moeda 3 5" xfId="50" xr:uid="{00000000-0005-0000-0000-000002000000}"/>
    <cellStyle name="Moeda 3 6" xfId="62" xr:uid="{00000000-0005-0000-0000-000002000000}"/>
    <cellStyle name="Moeda 3 7" xfId="74" xr:uid="{00000000-0005-0000-0000-000002000000}"/>
    <cellStyle name="Normal" xfId="0" builtinId="0"/>
    <cellStyle name="Normal 2" xfId="1" xr:uid="{00000000-0005-0000-0000-000004000000}"/>
    <cellStyle name="Normal 2 2" xfId="19" xr:uid="{00000000-0005-0000-0000-000041000000}"/>
    <cellStyle name="Normal 3 2" xfId="20" xr:uid="{00000000-0005-0000-0000-000042000000}"/>
    <cellStyle name="Normal 4" xfId="21" xr:uid="{00000000-0005-0000-0000-000043000000}"/>
    <cellStyle name="Porcentagem" xfId="85" builtinId="5"/>
    <cellStyle name="Porcentagem 2" xfId="12" xr:uid="{00000000-0005-0000-0000-000005000000}"/>
    <cellStyle name="Separador de milhares 2" xfId="2" xr:uid="{00000000-0005-0000-0000-000006000000}"/>
    <cellStyle name="Separador de milhares 2 2" xfId="7" xr:uid="{00000000-0005-0000-0000-000007000000}"/>
    <cellStyle name="Separador de milhares 2 2 2" xfId="11" xr:uid="{00000000-0005-0000-0000-000008000000}"/>
    <cellStyle name="Separador de milhares 2 2 2 2" xfId="17" xr:uid="{00000000-0005-0000-0000-000008000000}"/>
    <cellStyle name="Separador de milhares 2 2 2 2 2" xfId="33" xr:uid="{00000000-0005-0000-0000-000008000000}"/>
    <cellStyle name="Separador de milhares 2 2 2 2 3" xfId="45" xr:uid="{00000000-0005-0000-0000-000008000000}"/>
    <cellStyle name="Separador de milhares 2 2 2 2 4" xfId="57" xr:uid="{00000000-0005-0000-0000-000008000000}"/>
    <cellStyle name="Separador de milhares 2 2 2 2 5" xfId="69" xr:uid="{00000000-0005-0000-0000-000008000000}"/>
    <cellStyle name="Separador de milhares 2 2 2 2 6" xfId="81" xr:uid="{00000000-0005-0000-0000-000008000000}"/>
    <cellStyle name="Separador de milhares 2 2 2 3" xfId="28" xr:uid="{00000000-0005-0000-0000-000008000000}"/>
    <cellStyle name="Separador de milhares 2 2 2 4" xfId="40" xr:uid="{00000000-0005-0000-0000-000008000000}"/>
    <cellStyle name="Separador de milhares 2 2 2 5" xfId="52" xr:uid="{00000000-0005-0000-0000-000008000000}"/>
    <cellStyle name="Separador de milhares 2 2 2 6" xfId="64" xr:uid="{00000000-0005-0000-0000-000008000000}"/>
    <cellStyle name="Separador de milhares 2 2 2 7" xfId="76" xr:uid="{00000000-0005-0000-0000-000008000000}"/>
    <cellStyle name="Separador de milhares 2 2 3" xfId="14" xr:uid="{00000000-0005-0000-0000-000007000000}"/>
    <cellStyle name="Separador de milhares 2 2 3 2" xfId="30" xr:uid="{00000000-0005-0000-0000-000007000000}"/>
    <cellStyle name="Separador de milhares 2 2 3 3" xfId="42" xr:uid="{00000000-0005-0000-0000-000007000000}"/>
    <cellStyle name="Separador de milhares 2 2 3 4" xfId="54" xr:uid="{00000000-0005-0000-0000-000007000000}"/>
    <cellStyle name="Separador de milhares 2 2 3 5" xfId="66" xr:uid="{00000000-0005-0000-0000-000007000000}"/>
    <cellStyle name="Separador de milhares 2 2 3 6" xfId="78" xr:uid="{00000000-0005-0000-0000-000007000000}"/>
    <cellStyle name="Separador de milhares 2 2 4" xfId="25" xr:uid="{00000000-0005-0000-0000-000007000000}"/>
    <cellStyle name="Separador de milhares 2 2 5" xfId="37" xr:uid="{00000000-0005-0000-0000-000007000000}"/>
    <cellStyle name="Separador de milhares 2 2 6" xfId="49" xr:uid="{00000000-0005-0000-0000-000007000000}"/>
    <cellStyle name="Separador de milhares 2 2 7" xfId="61" xr:uid="{00000000-0005-0000-0000-000007000000}"/>
    <cellStyle name="Separador de milhares 2 2 8" xfId="73" xr:uid="{00000000-0005-0000-0000-000007000000}"/>
    <cellStyle name="Separador de milhares 2 3" xfId="6" xr:uid="{00000000-0005-0000-0000-000009000000}"/>
    <cellStyle name="Separador de milhares 2 3 2" xfId="10" xr:uid="{00000000-0005-0000-0000-00000A000000}"/>
    <cellStyle name="Separador de milhares 2 3 2 2" xfId="16" xr:uid="{00000000-0005-0000-0000-00000A000000}"/>
    <cellStyle name="Separador de milhares 2 3 2 2 2" xfId="32" xr:uid="{00000000-0005-0000-0000-00000A000000}"/>
    <cellStyle name="Separador de milhares 2 3 2 2 3" xfId="44" xr:uid="{00000000-0005-0000-0000-00000A000000}"/>
    <cellStyle name="Separador de milhares 2 3 2 2 4" xfId="56" xr:uid="{00000000-0005-0000-0000-00000A000000}"/>
    <cellStyle name="Separador de milhares 2 3 2 2 5" xfId="68" xr:uid="{00000000-0005-0000-0000-00000A000000}"/>
    <cellStyle name="Separador de milhares 2 3 2 2 6" xfId="80" xr:uid="{00000000-0005-0000-0000-00000A000000}"/>
    <cellStyle name="Separador de milhares 2 3 2 3" xfId="27" xr:uid="{00000000-0005-0000-0000-00000A000000}"/>
    <cellStyle name="Separador de milhares 2 3 2 4" xfId="39" xr:uid="{00000000-0005-0000-0000-00000A000000}"/>
    <cellStyle name="Separador de milhares 2 3 2 5" xfId="51" xr:uid="{00000000-0005-0000-0000-00000A000000}"/>
    <cellStyle name="Separador de milhares 2 3 2 6" xfId="63" xr:uid="{00000000-0005-0000-0000-00000A000000}"/>
    <cellStyle name="Separador de milhares 2 3 2 7" xfId="75" xr:uid="{00000000-0005-0000-0000-00000A000000}"/>
    <cellStyle name="Separador de milhares 2 3 3" xfId="13" xr:uid="{00000000-0005-0000-0000-000009000000}"/>
    <cellStyle name="Separador de milhares 2 3 3 2" xfId="29" xr:uid="{00000000-0005-0000-0000-000009000000}"/>
    <cellStyle name="Separador de milhares 2 3 3 3" xfId="41" xr:uid="{00000000-0005-0000-0000-000009000000}"/>
    <cellStyle name="Separador de milhares 2 3 3 4" xfId="53" xr:uid="{00000000-0005-0000-0000-000009000000}"/>
    <cellStyle name="Separador de milhares 2 3 3 5" xfId="65" xr:uid="{00000000-0005-0000-0000-000009000000}"/>
    <cellStyle name="Separador de milhares 2 3 3 6" xfId="77" xr:uid="{00000000-0005-0000-0000-000009000000}"/>
    <cellStyle name="Separador de milhares 2 3 4" xfId="24" xr:uid="{00000000-0005-0000-0000-000009000000}"/>
    <cellStyle name="Separador de milhares 2 3 5" xfId="36" xr:uid="{00000000-0005-0000-0000-000009000000}"/>
    <cellStyle name="Separador de milhares 2 3 6" xfId="48" xr:uid="{00000000-0005-0000-0000-000009000000}"/>
    <cellStyle name="Separador de milhares 2 3 7" xfId="60" xr:uid="{00000000-0005-0000-0000-000009000000}"/>
    <cellStyle name="Separador de milhares 2 3 8" xfId="72" xr:uid="{00000000-0005-0000-0000-000009000000}"/>
    <cellStyle name="Separador de milhares 3" xfId="3" xr:uid="{00000000-0005-0000-0000-00000B000000}"/>
    <cellStyle name="Título 5" xfId="4" xr:uid="{00000000-0005-0000-0000-00000C000000}"/>
  </cellStyles>
  <dxfs count="3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1" defaultTableStyle="TableStyleMedium9" defaultPivotStyle="PivotStyleLight16">
    <tableStyle name="Invisible" pivot="0" table="0" count="0" xr9:uid="{39A00508-D0E1-422F-816C-76F09BB0C19C}"/>
  </tableStyles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0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335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0">
    <tabColor rgb="FFFFFF00"/>
  </sheetPr>
  <dimension ref="A1:Z16"/>
  <sheetViews>
    <sheetView zoomScale="80" zoomScaleNormal="80" workbookViewId="0">
      <selection activeCell="E19" sqref="E19"/>
    </sheetView>
  </sheetViews>
  <sheetFormatPr defaultColWidth="9.7109375" defaultRowHeight="15.75" x14ac:dyDescent="0.25"/>
  <cols>
    <col min="1" max="1" width="6.28515625" style="66" customWidth="1"/>
    <col min="2" max="2" width="22.7109375" style="67" customWidth="1"/>
    <col min="3" max="3" width="34.7109375" style="67" customWidth="1"/>
    <col min="4" max="4" width="14.5703125" style="67" customWidth="1"/>
    <col min="5" max="5" width="19" style="67" customWidth="1"/>
    <col min="6" max="6" width="9.28515625" style="67" customWidth="1"/>
    <col min="7" max="7" width="13.85546875" style="67" customWidth="1"/>
    <col min="8" max="8" width="15" style="67" customWidth="1"/>
    <col min="9" max="9" width="13.7109375" style="31" bestFit="1" customWidth="1"/>
    <col min="10" max="10" width="13.28515625" style="68" customWidth="1"/>
    <col min="11" max="11" width="13.28515625" style="69" customWidth="1"/>
    <col min="12" max="12" width="12.5703125" style="70" customWidth="1"/>
    <col min="13" max="13" width="15.28515625" style="186" bestFit="1" customWidth="1"/>
    <col min="14" max="14" width="16.5703125" style="186" bestFit="1" customWidth="1"/>
    <col min="15" max="15" width="15" style="73" customWidth="1"/>
    <col min="16" max="16" width="14.28515625" style="73" customWidth="1"/>
    <col min="17" max="17" width="15.28515625" style="73" customWidth="1"/>
    <col min="18" max="19" width="14.42578125" style="73" customWidth="1"/>
    <col min="20" max="20" width="14.5703125" style="73" customWidth="1"/>
    <col min="21" max="21" width="14.7109375" style="73" customWidth="1"/>
    <col min="22" max="22" width="14.28515625" style="73" customWidth="1"/>
    <col min="23" max="23" width="14.42578125" style="73" customWidth="1"/>
    <col min="24" max="24" width="12.28515625" style="73" customWidth="1"/>
    <col min="25" max="25" width="11.7109375" style="73" customWidth="1"/>
    <col min="26" max="26" width="13.7109375" style="23" customWidth="1"/>
    <col min="27" max="16384" width="9.7109375" style="23"/>
  </cols>
  <sheetData>
    <row r="1" spans="1:26" ht="50.25" customHeight="1" x14ac:dyDescent="0.25">
      <c r="A1" s="159" t="s">
        <v>22</v>
      </c>
      <c r="B1" s="161"/>
      <c r="C1" s="159" t="s">
        <v>23</v>
      </c>
      <c r="D1" s="160"/>
      <c r="E1" s="160"/>
      <c r="F1" s="161"/>
      <c r="G1" s="159" t="s">
        <v>24</v>
      </c>
      <c r="H1" s="160"/>
      <c r="I1" s="160"/>
      <c r="J1" s="160"/>
      <c r="K1" s="160"/>
      <c r="L1" s="161"/>
      <c r="M1" s="187" t="s">
        <v>80</v>
      </c>
      <c r="N1" s="187" t="s">
        <v>81</v>
      </c>
      <c r="O1" s="158" t="s">
        <v>25</v>
      </c>
      <c r="P1" s="158" t="s">
        <v>25</v>
      </c>
      <c r="Q1" s="158" t="s">
        <v>25</v>
      </c>
      <c r="R1" s="158" t="s">
        <v>25</v>
      </c>
      <c r="S1" s="158" t="s">
        <v>25</v>
      </c>
      <c r="T1" s="158" t="s">
        <v>25</v>
      </c>
      <c r="U1" s="158" t="s">
        <v>25</v>
      </c>
      <c r="V1" s="158" t="s">
        <v>25</v>
      </c>
      <c r="W1" s="158" t="s">
        <v>25</v>
      </c>
      <c r="X1" s="158" t="s">
        <v>25</v>
      </c>
      <c r="Y1" s="158" t="s">
        <v>25</v>
      </c>
      <c r="Z1" s="158" t="s">
        <v>25</v>
      </c>
    </row>
    <row r="2" spans="1:26" ht="21.75" customHeight="1" x14ac:dyDescent="0.25">
      <c r="A2" s="159" t="s">
        <v>26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1"/>
      <c r="M2" s="187"/>
      <c r="N2" s="187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</row>
    <row r="3" spans="1:26" s="31" customFormat="1" ht="63" customHeight="1" x14ac:dyDescent="0.2">
      <c r="A3" s="24" t="s">
        <v>3</v>
      </c>
      <c r="B3" s="24" t="s">
        <v>19</v>
      </c>
      <c r="C3" s="25" t="s">
        <v>15</v>
      </c>
      <c r="D3" s="25" t="s">
        <v>4</v>
      </c>
      <c r="E3" s="25" t="s">
        <v>21</v>
      </c>
      <c r="F3" s="25" t="s">
        <v>16</v>
      </c>
      <c r="G3" s="25" t="s">
        <v>17</v>
      </c>
      <c r="H3" s="25" t="s">
        <v>18</v>
      </c>
      <c r="I3" s="26" t="s">
        <v>1</v>
      </c>
      <c r="J3" s="27" t="s">
        <v>6</v>
      </c>
      <c r="K3" s="28" t="s">
        <v>0</v>
      </c>
      <c r="L3" s="29" t="s">
        <v>2</v>
      </c>
      <c r="M3" s="189">
        <v>45461</v>
      </c>
      <c r="N3" s="189">
        <v>45461</v>
      </c>
      <c r="O3" s="188" t="s">
        <v>54</v>
      </c>
      <c r="P3" s="30" t="s">
        <v>54</v>
      </c>
      <c r="Q3" s="30" t="s">
        <v>54</v>
      </c>
      <c r="R3" s="30" t="s">
        <v>54</v>
      </c>
      <c r="S3" s="30" t="s">
        <v>54</v>
      </c>
      <c r="T3" s="30" t="s">
        <v>54</v>
      </c>
      <c r="U3" s="30" t="s">
        <v>54</v>
      </c>
      <c r="V3" s="30" t="s">
        <v>54</v>
      </c>
      <c r="W3" s="30" t="s">
        <v>54</v>
      </c>
      <c r="X3" s="30" t="s">
        <v>54</v>
      </c>
      <c r="Y3" s="30" t="s">
        <v>54</v>
      </c>
      <c r="Z3" s="30" t="s">
        <v>54</v>
      </c>
    </row>
    <row r="4" spans="1:26" s="31" customFormat="1" ht="18.399999999999999" customHeight="1" x14ac:dyDescent="0.2">
      <c r="A4" s="19">
        <v>1</v>
      </c>
      <c r="B4" s="155" t="s">
        <v>33</v>
      </c>
      <c r="C4" s="156"/>
      <c r="D4" s="156"/>
      <c r="E4" s="156"/>
      <c r="F4" s="156"/>
      <c r="G4" s="156"/>
      <c r="H4" s="156"/>
      <c r="I4" s="157"/>
      <c r="J4" s="32">
        <v>0</v>
      </c>
      <c r="K4" s="14">
        <f t="shared" ref="K4:K11" si="0">J4-(SUM(M4:Y4))</f>
        <v>0</v>
      </c>
      <c r="L4" s="33" t="str">
        <f t="shared" ref="L4:L11" si="1">IF(K4&lt;0,"ATENÇÃO","OK")</f>
        <v>OK</v>
      </c>
      <c r="M4" s="184"/>
      <c r="N4" s="18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26" s="31" customFormat="1" ht="19.149999999999999" customHeight="1" x14ac:dyDescent="0.2">
      <c r="A5" s="19">
        <v>2</v>
      </c>
      <c r="B5" s="155" t="s">
        <v>33</v>
      </c>
      <c r="C5" s="156"/>
      <c r="D5" s="156"/>
      <c r="E5" s="156"/>
      <c r="F5" s="156"/>
      <c r="G5" s="156"/>
      <c r="H5" s="156"/>
      <c r="I5" s="157"/>
      <c r="J5" s="32">
        <v>0</v>
      </c>
      <c r="K5" s="14">
        <f>J5-(SUM(M5:Y5))</f>
        <v>0</v>
      </c>
      <c r="L5" s="33" t="str">
        <f t="shared" si="1"/>
        <v>OK</v>
      </c>
      <c r="M5" s="184"/>
      <c r="N5" s="18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26" s="31" customFormat="1" ht="63" customHeight="1" x14ac:dyDescent="0.2">
      <c r="A6" s="12">
        <v>3</v>
      </c>
      <c r="B6" s="35" t="s">
        <v>27</v>
      </c>
      <c r="C6" s="36" t="s">
        <v>28</v>
      </c>
      <c r="D6" s="37" t="s">
        <v>55</v>
      </c>
      <c r="E6" s="36" t="s">
        <v>29</v>
      </c>
      <c r="F6" s="38" t="s">
        <v>30</v>
      </c>
      <c r="G6" s="39" t="s">
        <v>31</v>
      </c>
      <c r="H6" s="39" t="s">
        <v>32</v>
      </c>
      <c r="I6" s="40">
        <v>8500</v>
      </c>
      <c r="J6" s="41">
        <f>3</f>
        <v>3</v>
      </c>
      <c r="K6" s="14">
        <f>J6-(SUM(M6:Y6))</f>
        <v>0</v>
      </c>
      <c r="L6" s="33" t="str">
        <f t="shared" si="1"/>
        <v>OK</v>
      </c>
      <c r="M6" s="184">
        <v>3</v>
      </c>
      <c r="N6" s="18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26" s="31" customFormat="1" ht="63" customHeight="1" x14ac:dyDescent="0.2">
      <c r="A7" s="11">
        <v>4</v>
      </c>
      <c r="B7" s="42" t="s">
        <v>20</v>
      </c>
      <c r="C7" s="43" t="s">
        <v>34</v>
      </c>
      <c r="D7" s="44" t="s">
        <v>55</v>
      </c>
      <c r="E7" s="45" t="s">
        <v>35</v>
      </c>
      <c r="F7" s="46" t="s">
        <v>30</v>
      </c>
      <c r="G7" s="47" t="s">
        <v>31</v>
      </c>
      <c r="H7" s="47" t="s">
        <v>32</v>
      </c>
      <c r="I7" s="48">
        <v>5352.34</v>
      </c>
      <c r="J7" s="41">
        <f>20</f>
        <v>20</v>
      </c>
      <c r="K7" s="14">
        <f t="shared" si="0"/>
        <v>0</v>
      </c>
      <c r="L7" s="33" t="str">
        <f t="shared" si="1"/>
        <v>OK</v>
      </c>
      <c r="M7" s="184"/>
      <c r="N7" s="184">
        <v>20</v>
      </c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26" s="31" customFormat="1" ht="63" customHeight="1" x14ac:dyDescent="0.2">
      <c r="A8" s="21">
        <v>5</v>
      </c>
      <c r="B8" s="49" t="s">
        <v>36</v>
      </c>
      <c r="C8" s="50" t="s">
        <v>37</v>
      </c>
      <c r="D8" s="51" t="s">
        <v>55</v>
      </c>
      <c r="E8" s="50" t="s">
        <v>44</v>
      </c>
      <c r="F8" s="52" t="s">
        <v>45</v>
      </c>
      <c r="G8" s="53" t="s">
        <v>46</v>
      </c>
      <c r="H8" s="53" t="s">
        <v>47</v>
      </c>
      <c r="I8" s="54">
        <v>160</v>
      </c>
      <c r="J8" s="32">
        <f>0</f>
        <v>0</v>
      </c>
      <c r="K8" s="14">
        <f t="shared" si="0"/>
        <v>0</v>
      </c>
      <c r="L8" s="33" t="str">
        <f t="shared" si="1"/>
        <v>OK</v>
      </c>
      <c r="M8" s="184"/>
      <c r="N8" s="18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26" s="31" customFormat="1" ht="63" customHeight="1" x14ac:dyDescent="0.2">
      <c r="A9" s="22">
        <v>6</v>
      </c>
      <c r="B9" s="55" t="s">
        <v>38</v>
      </c>
      <c r="C9" s="56" t="s">
        <v>39</v>
      </c>
      <c r="D9" s="57" t="s">
        <v>55</v>
      </c>
      <c r="E9" s="58" t="s">
        <v>48</v>
      </c>
      <c r="F9" s="59" t="s">
        <v>45</v>
      </c>
      <c r="G9" s="60" t="s">
        <v>46</v>
      </c>
      <c r="H9" s="60" t="s">
        <v>47</v>
      </c>
      <c r="I9" s="61">
        <v>114</v>
      </c>
      <c r="J9" s="32">
        <f>0</f>
        <v>0</v>
      </c>
      <c r="K9" s="14">
        <f t="shared" si="0"/>
        <v>0</v>
      </c>
      <c r="L9" s="33" t="str">
        <f t="shared" si="1"/>
        <v>OK</v>
      </c>
      <c r="M9" s="184"/>
      <c r="N9" s="18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26" s="31" customFormat="1" ht="63" customHeight="1" x14ac:dyDescent="0.2">
      <c r="A10" s="21">
        <v>7</v>
      </c>
      <c r="B10" s="49" t="s">
        <v>40</v>
      </c>
      <c r="C10" s="50" t="s">
        <v>41</v>
      </c>
      <c r="D10" s="51" t="s">
        <v>55</v>
      </c>
      <c r="E10" s="62" t="s">
        <v>49</v>
      </c>
      <c r="F10" s="63" t="s">
        <v>50</v>
      </c>
      <c r="G10" s="64" t="s">
        <v>51</v>
      </c>
      <c r="H10" s="64" t="s">
        <v>52</v>
      </c>
      <c r="I10" s="65">
        <v>470</v>
      </c>
      <c r="J10" s="32">
        <f>0</f>
        <v>0</v>
      </c>
      <c r="K10" s="14">
        <f t="shared" si="0"/>
        <v>0</v>
      </c>
      <c r="L10" s="33" t="str">
        <f t="shared" si="1"/>
        <v>OK</v>
      </c>
      <c r="M10" s="184"/>
      <c r="N10" s="18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26" ht="74.25" customHeight="1" x14ac:dyDescent="0.25">
      <c r="A11" s="20">
        <v>8</v>
      </c>
      <c r="B11" s="55" t="s">
        <v>42</v>
      </c>
      <c r="C11" s="56" t="s">
        <v>43</v>
      </c>
      <c r="D11" s="57" t="s">
        <v>55</v>
      </c>
      <c r="E11" s="56" t="s">
        <v>53</v>
      </c>
      <c r="F11" s="59" t="s">
        <v>30</v>
      </c>
      <c r="G11" s="60" t="s">
        <v>31</v>
      </c>
      <c r="H11" s="60" t="s">
        <v>32</v>
      </c>
      <c r="I11" s="61">
        <v>25500</v>
      </c>
      <c r="J11" s="32">
        <f>0</f>
        <v>0</v>
      </c>
      <c r="K11" s="14">
        <f t="shared" si="0"/>
        <v>0</v>
      </c>
      <c r="L11" s="33" t="str">
        <f t="shared" si="1"/>
        <v>OK</v>
      </c>
      <c r="M11" s="184"/>
      <c r="N11" s="18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26" x14ac:dyDescent="0.25">
      <c r="J12" s="68">
        <f>SUM(J4:J11)</f>
        <v>23</v>
      </c>
      <c r="K12" s="68">
        <f>SUM(K4:K11)</f>
        <v>0</v>
      </c>
      <c r="M12" s="185">
        <f>SUMPRODUCT($I$6:$I$11,M6:M11)</f>
        <v>25500</v>
      </c>
      <c r="N12" s="185">
        <f t="shared" ref="N12" si="2">SUMPRODUCT($I$6:$I$11,N6:N11)</f>
        <v>107046.8</v>
      </c>
      <c r="O12" s="71">
        <f t="shared" ref="N12:Z12" si="3">SUMPRODUCT($I$6:$I$11,O6:O11)</f>
        <v>0</v>
      </c>
      <c r="P12" s="71">
        <f t="shared" si="3"/>
        <v>0</v>
      </c>
      <c r="Q12" s="71">
        <f t="shared" si="3"/>
        <v>0</v>
      </c>
      <c r="R12" s="71">
        <f t="shared" si="3"/>
        <v>0</v>
      </c>
      <c r="S12" s="71">
        <f t="shared" si="3"/>
        <v>0</v>
      </c>
      <c r="T12" s="71">
        <f t="shared" si="3"/>
        <v>0</v>
      </c>
      <c r="U12" s="71">
        <f t="shared" si="3"/>
        <v>0</v>
      </c>
      <c r="V12" s="71">
        <f t="shared" si="3"/>
        <v>0</v>
      </c>
      <c r="W12" s="71">
        <f t="shared" si="3"/>
        <v>0</v>
      </c>
      <c r="X12" s="71">
        <f t="shared" si="3"/>
        <v>0</v>
      </c>
      <c r="Y12" s="71">
        <f t="shared" si="3"/>
        <v>0</v>
      </c>
      <c r="Z12" s="71">
        <f t="shared" si="3"/>
        <v>0</v>
      </c>
    </row>
    <row r="14" spans="1:26" x14ac:dyDescent="0.25">
      <c r="C14" s="72"/>
      <c r="J14" s="153"/>
    </row>
    <row r="15" spans="1:26" x14ac:dyDescent="0.25">
      <c r="C15" s="74"/>
    </row>
    <row r="16" spans="1:26" x14ac:dyDescent="0.25">
      <c r="C16" s="72"/>
    </row>
  </sheetData>
  <mergeCells count="20">
    <mergeCell ref="W1:W2"/>
    <mergeCell ref="Y1:Y2"/>
    <mergeCell ref="Z1:Z2"/>
    <mergeCell ref="X1:X2"/>
    <mergeCell ref="A2:L2"/>
    <mergeCell ref="O1:O2"/>
    <mergeCell ref="A1:B1"/>
    <mergeCell ref="N1:N2"/>
    <mergeCell ref="M1:M2"/>
    <mergeCell ref="C1:F1"/>
    <mergeCell ref="G1:L1"/>
    <mergeCell ref="B4:I4"/>
    <mergeCell ref="B5:I5"/>
    <mergeCell ref="T1:T2"/>
    <mergeCell ref="U1:U2"/>
    <mergeCell ref="V1:V2"/>
    <mergeCell ref="P1:P2"/>
    <mergeCell ref="Q1:Q2"/>
    <mergeCell ref="R1:R2"/>
    <mergeCell ref="S1:S2"/>
  </mergeCells>
  <phoneticPr fontId="0" type="noConversion"/>
  <conditionalFormatting sqref="O4:Z11">
    <cfRule type="cellIs" dxfId="29" priority="2" operator="greaterThan">
      <formula>0</formula>
    </cfRule>
  </conditionalFormatting>
  <conditionalFormatting sqref="M4:N11">
    <cfRule type="cellIs" dxfId="3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Z16"/>
  <sheetViews>
    <sheetView zoomScale="80" zoomScaleNormal="80" workbookViewId="0">
      <selection activeCell="B20" sqref="B20"/>
    </sheetView>
  </sheetViews>
  <sheetFormatPr defaultColWidth="9.7109375" defaultRowHeight="15.75" x14ac:dyDescent="0.25"/>
  <cols>
    <col min="1" max="1" width="6.28515625" style="66" customWidth="1"/>
    <col min="2" max="2" width="28.5703125" style="67" customWidth="1"/>
    <col min="3" max="3" width="39.42578125" style="67" customWidth="1"/>
    <col min="4" max="4" width="14.5703125" style="67" customWidth="1"/>
    <col min="5" max="5" width="19" style="67" customWidth="1"/>
    <col min="6" max="6" width="9.28515625" style="67" customWidth="1"/>
    <col min="7" max="7" width="13.85546875" style="67" customWidth="1"/>
    <col min="8" max="8" width="15" style="67" customWidth="1"/>
    <col min="9" max="9" width="13.7109375" style="31" bestFit="1" customWidth="1"/>
    <col min="10" max="10" width="13.28515625" style="68" customWidth="1"/>
    <col min="11" max="11" width="13.28515625" style="69" customWidth="1"/>
    <col min="12" max="12" width="12.5703125" style="70" customWidth="1"/>
    <col min="13" max="13" width="15.85546875" style="73" bestFit="1" customWidth="1"/>
    <col min="14" max="14" width="13.85546875" style="73" customWidth="1"/>
    <col min="15" max="15" width="15" style="73" customWidth="1"/>
    <col min="16" max="16" width="14.28515625" style="73" customWidth="1"/>
    <col min="17" max="17" width="15.28515625" style="73" customWidth="1"/>
    <col min="18" max="19" width="14.42578125" style="73" customWidth="1"/>
    <col min="20" max="20" width="14.5703125" style="73" customWidth="1"/>
    <col min="21" max="21" width="14.7109375" style="73" customWidth="1"/>
    <col min="22" max="22" width="14.28515625" style="73" customWidth="1"/>
    <col min="23" max="23" width="14.42578125" style="73" customWidth="1"/>
    <col min="24" max="24" width="12.28515625" style="73" customWidth="1"/>
    <col min="25" max="25" width="11.7109375" style="73" customWidth="1"/>
    <col min="26" max="26" width="13.7109375" style="23" customWidth="1"/>
    <col min="27" max="16384" width="9.7109375" style="23"/>
  </cols>
  <sheetData>
    <row r="1" spans="1:26" ht="50.25" customHeight="1" x14ac:dyDescent="0.25">
      <c r="A1" s="159" t="s">
        <v>22</v>
      </c>
      <c r="B1" s="161"/>
      <c r="C1" s="159" t="s">
        <v>23</v>
      </c>
      <c r="D1" s="160"/>
      <c r="E1" s="160"/>
      <c r="F1" s="161"/>
      <c r="G1" s="159" t="s">
        <v>24</v>
      </c>
      <c r="H1" s="160"/>
      <c r="I1" s="160"/>
      <c r="J1" s="160"/>
      <c r="K1" s="160"/>
      <c r="L1" s="161"/>
      <c r="M1" s="190" t="s">
        <v>82</v>
      </c>
      <c r="N1" s="158" t="s">
        <v>25</v>
      </c>
      <c r="O1" s="158" t="s">
        <v>25</v>
      </c>
      <c r="P1" s="158" t="s">
        <v>25</v>
      </c>
      <c r="Q1" s="158" t="s">
        <v>25</v>
      </c>
      <c r="R1" s="158" t="s">
        <v>25</v>
      </c>
      <c r="S1" s="158" t="s">
        <v>25</v>
      </c>
      <c r="T1" s="158" t="s">
        <v>25</v>
      </c>
      <c r="U1" s="158" t="s">
        <v>25</v>
      </c>
      <c r="V1" s="158" t="s">
        <v>25</v>
      </c>
      <c r="W1" s="158" t="s">
        <v>25</v>
      </c>
      <c r="X1" s="158" t="s">
        <v>25</v>
      </c>
      <c r="Y1" s="158" t="s">
        <v>25</v>
      </c>
      <c r="Z1" s="158" t="s">
        <v>25</v>
      </c>
    </row>
    <row r="2" spans="1:26" ht="21.75" customHeight="1" x14ac:dyDescent="0.25">
      <c r="A2" s="159" t="s">
        <v>56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1"/>
      <c r="M2" s="190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</row>
    <row r="3" spans="1:26" s="31" customFormat="1" ht="63" customHeight="1" x14ac:dyDescent="0.2">
      <c r="A3" s="24" t="s">
        <v>3</v>
      </c>
      <c r="B3" s="24" t="s">
        <v>19</v>
      </c>
      <c r="C3" s="25" t="s">
        <v>15</v>
      </c>
      <c r="D3" s="25" t="s">
        <v>4</v>
      </c>
      <c r="E3" s="25" t="s">
        <v>21</v>
      </c>
      <c r="F3" s="25" t="s">
        <v>16</v>
      </c>
      <c r="G3" s="25" t="s">
        <v>17</v>
      </c>
      <c r="H3" s="25" t="s">
        <v>18</v>
      </c>
      <c r="I3" s="26" t="s">
        <v>1</v>
      </c>
      <c r="J3" s="27" t="s">
        <v>6</v>
      </c>
      <c r="K3" s="28" t="s">
        <v>0</v>
      </c>
      <c r="L3" s="29" t="s">
        <v>2</v>
      </c>
      <c r="M3" s="191" t="s">
        <v>54</v>
      </c>
      <c r="N3" s="30" t="s">
        <v>54</v>
      </c>
      <c r="O3" s="30" t="s">
        <v>54</v>
      </c>
      <c r="P3" s="30" t="s">
        <v>54</v>
      </c>
      <c r="Q3" s="30" t="s">
        <v>54</v>
      </c>
      <c r="R3" s="30" t="s">
        <v>54</v>
      </c>
      <c r="S3" s="30" t="s">
        <v>54</v>
      </c>
      <c r="T3" s="30" t="s">
        <v>54</v>
      </c>
      <c r="U3" s="30" t="s">
        <v>54</v>
      </c>
      <c r="V3" s="30" t="s">
        <v>54</v>
      </c>
      <c r="W3" s="30" t="s">
        <v>54</v>
      </c>
      <c r="X3" s="30" t="s">
        <v>54</v>
      </c>
      <c r="Y3" s="30" t="s">
        <v>54</v>
      </c>
      <c r="Z3" s="30" t="s">
        <v>54</v>
      </c>
    </row>
    <row r="4" spans="1:26" s="31" customFormat="1" ht="18.399999999999999" customHeight="1" x14ac:dyDescent="0.2">
      <c r="A4" s="19">
        <v>1</v>
      </c>
      <c r="B4" s="155" t="s">
        <v>33</v>
      </c>
      <c r="C4" s="156"/>
      <c r="D4" s="156"/>
      <c r="E4" s="156"/>
      <c r="F4" s="156"/>
      <c r="G4" s="156"/>
      <c r="H4" s="156"/>
      <c r="I4" s="157"/>
      <c r="J4" s="32">
        <v>0</v>
      </c>
      <c r="K4" s="14">
        <f t="shared" ref="K4:K11" si="0">J4-(SUM(M4:Y4))</f>
        <v>0</v>
      </c>
      <c r="L4" s="33" t="str">
        <f t="shared" ref="L4:L11" si="1">IF(K4&lt;0,"ATENÇÃO","OK")</f>
        <v>OK</v>
      </c>
      <c r="M4" s="192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26" s="31" customFormat="1" ht="19.149999999999999" customHeight="1" x14ac:dyDescent="0.2">
      <c r="A5" s="19">
        <v>2</v>
      </c>
      <c r="B5" s="155" t="s">
        <v>33</v>
      </c>
      <c r="C5" s="156"/>
      <c r="D5" s="156"/>
      <c r="E5" s="156"/>
      <c r="F5" s="156"/>
      <c r="G5" s="156"/>
      <c r="H5" s="156"/>
      <c r="I5" s="157"/>
      <c r="J5" s="32">
        <v>0</v>
      </c>
      <c r="K5" s="14">
        <f>J5-(SUM(M5:Y5))</f>
        <v>0</v>
      </c>
      <c r="L5" s="33" t="str">
        <f t="shared" si="1"/>
        <v>OK</v>
      </c>
      <c r="M5" s="192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26" s="31" customFormat="1" ht="63" customHeight="1" x14ac:dyDescent="0.2">
      <c r="A6" s="21">
        <v>3</v>
      </c>
      <c r="B6" s="75" t="s">
        <v>27</v>
      </c>
      <c r="C6" s="62" t="s">
        <v>28</v>
      </c>
      <c r="D6" s="51" t="s">
        <v>55</v>
      </c>
      <c r="E6" s="62" t="s">
        <v>29</v>
      </c>
      <c r="F6" s="76" t="s">
        <v>30</v>
      </c>
      <c r="G6" s="77" t="s">
        <v>31</v>
      </c>
      <c r="H6" s="77" t="s">
        <v>32</v>
      </c>
      <c r="I6" s="78">
        <v>8500</v>
      </c>
      <c r="J6" s="32">
        <f>0</f>
        <v>0</v>
      </c>
      <c r="K6" s="14">
        <f>J6-(SUM(M6:Y6))</f>
        <v>0</v>
      </c>
      <c r="L6" s="33" t="str">
        <f t="shared" si="1"/>
        <v>OK</v>
      </c>
      <c r="M6" s="192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26" s="31" customFormat="1" ht="63" customHeight="1" x14ac:dyDescent="0.2">
      <c r="A7" s="22">
        <v>4</v>
      </c>
      <c r="B7" s="55" t="s">
        <v>20</v>
      </c>
      <c r="C7" s="56" t="s">
        <v>34</v>
      </c>
      <c r="D7" s="57" t="s">
        <v>55</v>
      </c>
      <c r="E7" s="58" t="s">
        <v>35</v>
      </c>
      <c r="F7" s="79" t="s">
        <v>30</v>
      </c>
      <c r="G7" s="80" t="s">
        <v>31</v>
      </c>
      <c r="H7" s="80" t="s">
        <v>32</v>
      </c>
      <c r="I7" s="61">
        <v>5352.34</v>
      </c>
      <c r="J7" s="32">
        <f>0</f>
        <v>0</v>
      </c>
      <c r="K7" s="14">
        <f t="shared" si="0"/>
        <v>0</v>
      </c>
      <c r="L7" s="33" t="str">
        <f t="shared" si="1"/>
        <v>OK</v>
      </c>
      <c r="M7" s="192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26" s="31" customFormat="1" ht="63" customHeight="1" x14ac:dyDescent="0.2">
      <c r="A8" s="21">
        <v>5</v>
      </c>
      <c r="B8" s="49" t="s">
        <v>36</v>
      </c>
      <c r="C8" s="50" t="s">
        <v>37</v>
      </c>
      <c r="D8" s="51" t="s">
        <v>55</v>
      </c>
      <c r="E8" s="50" t="s">
        <v>44</v>
      </c>
      <c r="F8" s="52" t="s">
        <v>45</v>
      </c>
      <c r="G8" s="53" t="s">
        <v>46</v>
      </c>
      <c r="H8" s="53" t="s">
        <v>47</v>
      </c>
      <c r="I8" s="54">
        <v>160</v>
      </c>
      <c r="J8" s="32">
        <f>0</f>
        <v>0</v>
      </c>
      <c r="K8" s="14">
        <f t="shared" si="0"/>
        <v>0</v>
      </c>
      <c r="L8" s="33" t="str">
        <f t="shared" si="1"/>
        <v>OK</v>
      </c>
      <c r="M8" s="192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26" s="31" customFormat="1" ht="63" customHeight="1" x14ac:dyDescent="0.2">
      <c r="A9" s="22">
        <v>6</v>
      </c>
      <c r="B9" s="55" t="s">
        <v>38</v>
      </c>
      <c r="C9" s="56" t="s">
        <v>39</v>
      </c>
      <c r="D9" s="57" t="s">
        <v>55</v>
      </c>
      <c r="E9" s="58" t="s">
        <v>48</v>
      </c>
      <c r="F9" s="59" t="s">
        <v>45</v>
      </c>
      <c r="G9" s="60" t="s">
        <v>46</v>
      </c>
      <c r="H9" s="60" t="s">
        <v>47</v>
      </c>
      <c r="I9" s="61">
        <v>114</v>
      </c>
      <c r="J9" s="32">
        <f>0</f>
        <v>0</v>
      </c>
      <c r="K9" s="14">
        <f t="shared" si="0"/>
        <v>0</v>
      </c>
      <c r="L9" s="33" t="str">
        <f t="shared" si="1"/>
        <v>OK</v>
      </c>
      <c r="M9" s="192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26" s="31" customFormat="1" ht="63" customHeight="1" x14ac:dyDescent="0.2">
      <c r="A10" s="21">
        <v>7</v>
      </c>
      <c r="B10" s="49" t="s">
        <v>40</v>
      </c>
      <c r="C10" s="50" t="s">
        <v>41</v>
      </c>
      <c r="D10" s="51" t="s">
        <v>55</v>
      </c>
      <c r="E10" s="62" t="s">
        <v>49</v>
      </c>
      <c r="F10" s="63" t="s">
        <v>50</v>
      </c>
      <c r="G10" s="64" t="s">
        <v>51</v>
      </c>
      <c r="H10" s="64" t="s">
        <v>52</v>
      </c>
      <c r="I10" s="65">
        <v>470</v>
      </c>
      <c r="J10" s="32">
        <f>0</f>
        <v>0</v>
      </c>
      <c r="K10" s="14">
        <f t="shared" si="0"/>
        <v>0</v>
      </c>
      <c r="L10" s="33" t="str">
        <f t="shared" si="1"/>
        <v>OK</v>
      </c>
      <c r="M10" s="192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26" ht="74.25" customHeight="1" x14ac:dyDescent="0.25">
      <c r="A11" s="81">
        <v>8</v>
      </c>
      <c r="B11" s="42" t="s">
        <v>42</v>
      </c>
      <c r="C11" s="43" t="s">
        <v>43</v>
      </c>
      <c r="D11" s="44" t="s">
        <v>55</v>
      </c>
      <c r="E11" s="43" t="s">
        <v>53</v>
      </c>
      <c r="F11" s="82" t="s">
        <v>30</v>
      </c>
      <c r="G11" s="83" t="s">
        <v>31</v>
      </c>
      <c r="H11" s="83" t="s">
        <v>32</v>
      </c>
      <c r="I11" s="48">
        <v>25500</v>
      </c>
      <c r="J11" s="41">
        <f>2</f>
        <v>2</v>
      </c>
      <c r="K11" s="14">
        <f t="shared" si="0"/>
        <v>0</v>
      </c>
      <c r="L11" s="33" t="str">
        <f t="shared" si="1"/>
        <v>OK</v>
      </c>
      <c r="M11" s="192">
        <v>2</v>
      </c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26" x14ac:dyDescent="0.25">
      <c r="J12" s="68">
        <f>SUM(J4:J11)</f>
        <v>2</v>
      </c>
      <c r="K12" s="68">
        <f>SUM(K4:K11)</f>
        <v>0</v>
      </c>
      <c r="M12" s="71">
        <f>SUMPRODUCT($I$6:$I$11,M6:M11)</f>
        <v>51000</v>
      </c>
      <c r="N12" s="71">
        <f t="shared" ref="N12:Z12" si="2">SUMPRODUCT($I$6:$I$11,N6:N11)</f>
        <v>0</v>
      </c>
      <c r="O12" s="71">
        <f t="shared" si="2"/>
        <v>0</v>
      </c>
      <c r="P12" s="71">
        <f t="shared" si="2"/>
        <v>0</v>
      </c>
      <c r="Q12" s="71">
        <f t="shared" si="2"/>
        <v>0</v>
      </c>
      <c r="R12" s="71">
        <f t="shared" si="2"/>
        <v>0</v>
      </c>
      <c r="S12" s="71">
        <f t="shared" si="2"/>
        <v>0</v>
      </c>
      <c r="T12" s="71">
        <f t="shared" si="2"/>
        <v>0</v>
      </c>
      <c r="U12" s="71">
        <f t="shared" si="2"/>
        <v>0</v>
      </c>
      <c r="V12" s="71">
        <f t="shared" si="2"/>
        <v>0</v>
      </c>
      <c r="W12" s="71">
        <f t="shared" si="2"/>
        <v>0</v>
      </c>
      <c r="X12" s="71">
        <f t="shared" si="2"/>
        <v>0</v>
      </c>
      <c r="Y12" s="71">
        <f t="shared" si="2"/>
        <v>0</v>
      </c>
      <c r="Z12" s="71">
        <f t="shared" si="2"/>
        <v>0</v>
      </c>
    </row>
    <row r="14" spans="1:26" x14ac:dyDescent="0.25">
      <c r="C14" s="72"/>
    </row>
    <row r="15" spans="1:26" x14ac:dyDescent="0.25">
      <c r="C15" s="74"/>
    </row>
    <row r="16" spans="1:26" x14ac:dyDescent="0.25">
      <c r="C16" s="72"/>
    </row>
  </sheetData>
  <mergeCells count="20">
    <mergeCell ref="Y1:Y2"/>
    <mergeCell ref="Z1:Z2"/>
    <mergeCell ref="A1:B1"/>
    <mergeCell ref="A2:L2"/>
    <mergeCell ref="M1:M2"/>
    <mergeCell ref="C1:F1"/>
    <mergeCell ref="G1:L1"/>
    <mergeCell ref="V1:V2"/>
    <mergeCell ref="S1:S2"/>
    <mergeCell ref="T1:T2"/>
    <mergeCell ref="W1:W2"/>
    <mergeCell ref="X1:X2"/>
    <mergeCell ref="U1:U2"/>
    <mergeCell ref="B4:I4"/>
    <mergeCell ref="B5:I5"/>
    <mergeCell ref="R1:R2"/>
    <mergeCell ref="N1:N2"/>
    <mergeCell ref="O1:O2"/>
    <mergeCell ref="P1:P2"/>
    <mergeCell ref="Q1:Q2"/>
  </mergeCells>
  <conditionalFormatting sqref="N4:Z11">
    <cfRule type="cellIs" dxfId="28" priority="2" operator="greaterThan">
      <formula>0</formula>
    </cfRule>
  </conditionalFormatting>
  <conditionalFormatting sqref="M4:M11">
    <cfRule type="cellIs" dxfId="2" priority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Z16"/>
  <sheetViews>
    <sheetView zoomScale="80" zoomScaleNormal="80" workbookViewId="0">
      <selection activeCell="C19" sqref="C19"/>
    </sheetView>
  </sheetViews>
  <sheetFormatPr defaultColWidth="9.7109375" defaultRowHeight="15.75" x14ac:dyDescent="0.25"/>
  <cols>
    <col min="1" max="1" width="6.28515625" style="66" customWidth="1"/>
    <col min="2" max="2" width="25" style="67" customWidth="1"/>
    <col min="3" max="3" width="42.42578125" style="67" customWidth="1"/>
    <col min="4" max="4" width="14.5703125" style="67" customWidth="1"/>
    <col min="5" max="5" width="19" style="67" customWidth="1"/>
    <col min="6" max="6" width="9.28515625" style="67" customWidth="1"/>
    <col min="7" max="7" width="13.85546875" style="67" customWidth="1"/>
    <col min="8" max="8" width="15" style="67" customWidth="1"/>
    <col min="9" max="9" width="13.7109375" style="31" bestFit="1" customWidth="1"/>
    <col min="10" max="10" width="13.28515625" style="68" customWidth="1"/>
    <col min="11" max="11" width="13.28515625" style="69" customWidth="1"/>
    <col min="12" max="12" width="12.5703125" style="70" customWidth="1"/>
    <col min="13" max="13" width="17.42578125" style="73" customWidth="1"/>
    <col min="14" max="14" width="13.85546875" style="73" customWidth="1"/>
    <col min="15" max="15" width="15" style="73" customWidth="1"/>
    <col min="16" max="16" width="14.28515625" style="73" customWidth="1"/>
    <col min="17" max="17" width="15.28515625" style="73" customWidth="1"/>
    <col min="18" max="19" width="14.42578125" style="73" customWidth="1"/>
    <col min="20" max="20" width="14.5703125" style="73" customWidth="1"/>
    <col min="21" max="21" width="14.7109375" style="73" customWidth="1"/>
    <col min="22" max="22" width="14.28515625" style="73" customWidth="1"/>
    <col min="23" max="23" width="14.42578125" style="73" customWidth="1"/>
    <col min="24" max="24" width="12.28515625" style="73" customWidth="1"/>
    <col min="25" max="25" width="11.7109375" style="73" customWidth="1"/>
    <col min="26" max="26" width="13.7109375" style="23" customWidth="1"/>
    <col min="27" max="16384" width="9.7109375" style="23"/>
  </cols>
  <sheetData>
    <row r="1" spans="1:26" ht="50.25" customHeight="1" x14ac:dyDescent="0.25">
      <c r="A1" s="159" t="s">
        <v>22</v>
      </c>
      <c r="B1" s="161"/>
      <c r="C1" s="159" t="s">
        <v>23</v>
      </c>
      <c r="D1" s="160"/>
      <c r="E1" s="160"/>
      <c r="F1" s="161"/>
      <c r="G1" s="159" t="s">
        <v>24</v>
      </c>
      <c r="H1" s="160"/>
      <c r="I1" s="160"/>
      <c r="J1" s="160"/>
      <c r="K1" s="160"/>
      <c r="L1" s="161"/>
      <c r="M1" s="190" t="s">
        <v>83</v>
      </c>
      <c r="N1" s="158" t="s">
        <v>25</v>
      </c>
      <c r="O1" s="158" t="s">
        <v>25</v>
      </c>
      <c r="P1" s="158" t="s">
        <v>25</v>
      </c>
      <c r="Q1" s="158" t="s">
        <v>25</v>
      </c>
      <c r="R1" s="158" t="s">
        <v>25</v>
      </c>
      <c r="S1" s="158" t="s">
        <v>25</v>
      </c>
      <c r="T1" s="158" t="s">
        <v>25</v>
      </c>
      <c r="U1" s="158" t="s">
        <v>25</v>
      </c>
      <c r="V1" s="158" t="s">
        <v>25</v>
      </c>
      <c r="W1" s="158" t="s">
        <v>25</v>
      </c>
      <c r="X1" s="158" t="s">
        <v>25</v>
      </c>
      <c r="Y1" s="158" t="s">
        <v>25</v>
      </c>
      <c r="Z1" s="158" t="s">
        <v>25</v>
      </c>
    </row>
    <row r="2" spans="1:26" ht="21.75" customHeight="1" x14ac:dyDescent="0.25">
      <c r="A2" s="159" t="s">
        <v>57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1"/>
      <c r="M2" s="190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</row>
    <row r="3" spans="1:26" s="31" customFormat="1" ht="63" customHeight="1" x14ac:dyDescent="0.2">
      <c r="A3" s="24" t="s">
        <v>3</v>
      </c>
      <c r="B3" s="24" t="s">
        <v>19</v>
      </c>
      <c r="C3" s="25" t="s">
        <v>15</v>
      </c>
      <c r="D3" s="25" t="s">
        <v>4</v>
      </c>
      <c r="E3" s="25" t="s">
        <v>21</v>
      </c>
      <c r="F3" s="25" t="s">
        <v>16</v>
      </c>
      <c r="G3" s="25" t="s">
        <v>17</v>
      </c>
      <c r="H3" s="25" t="s">
        <v>18</v>
      </c>
      <c r="I3" s="26" t="s">
        <v>1</v>
      </c>
      <c r="J3" s="27" t="s">
        <v>6</v>
      </c>
      <c r="K3" s="28" t="s">
        <v>0</v>
      </c>
      <c r="L3" s="29" t="s">
        <v>2</v>
      </c>
      <c r="M3" s="191">
        <v>45474</v>
      </c>
      <c r="N3" s="30" t="s">
        <v>54</v>
      </c>
      <c r="O3" s="30" t="s">
        <v>54</v>
      </c>
      <c r="P3" s="30" t="s">
        <v>54</v>
      </c>
      <c r="Q3" s="30" t="s">
        <v>54</v>
      </c>
      <c r="R3" s="30" t="s">
        <v>54</v>
      </c>
      <c r="S3" s="30" t="s">
        <v>54</v>
      </c>
      <c r="T3" s="30" t="s">
        <v>54</v>
      </c>
      <c r="U3" s="30" t="s">
        <v>54</v>
      </c>
      <c r="V3" s="30" t="s">
        <v>54</v>
      </c>
      <c r="W3" s="30" t="s">
        <v>54</v>
      </c>
      <c r="X3" s="30" t="s">
        <v>54</v>
      </c>
      <c r="Y3" s="30" t="s">
        <v>54</v>
      </c>
      <c r="Z3" s="30" t="s">
        <v>54</v>
      </c>
    </row>
    <row r="4" spans="1:26" s="31" customFormat="1" ht="18.399999999999999" customHeight="1" x14ac:dyDescent="0.2">
      <c r="A4" s="19">
        <v>1</v>
      </c>
      <c r="B4" s="155" t="s">
        <v>33</v>
      </c>
      <c r="C4" s="156"/>
      <c r="D4" s="156"/>
      <c r="E4" s="156"/>
      <c r="F4" s="156"/>
      <c r="G4" s="156"/>
      <c r="H4" s="156"/>
      <c r="I4" s="157"/>
      <c r="J4" s="32">
        <v>0</v>
      </c>
      <c r="K4" s="14">
        <f t="shared" ref="K4:K11" si="0">J4-(SUM(M4:Y4))</f>
        <v>0</v>
      </c>
      <c r="L4" s="33" t="str">
        <f t="shared" ref="L4:L11" si="1">IF(K4&lt;0,"ATENÇÃO","OK")</f>
        <v>OK</v>
      </c>
      <c r="M4" s="192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26" s="31" customFormat="1" ht="19.149999999999999" customHeight="1" x14ac:dyDescent="0.2">
      <c r="A5" s="19">
        <v>2</v>
      </c>
      <c r="B5" s="155" t="s">
        <v>33</v>
      </c>
      <c r="C5" s="156"/>
      <c r="D5" s="156"/>
      <c r="E5" s="156"/>
      <c r="F5" s="156"/>
      <c r="G5" s="156"/>
      <c r="H5" s="156"/>
      <c r="I5" s="157"/>
      <c r="J5" s="32">
        <v>0</v>
      </c>
      <c r="K5" s="14">
        <f>J5-(SUM(M5:Y5))</f>
        <v>0</v>
      </c>
      <c r="L5" s="33" t="str">
        <f t="shared" si="1"/>
        <v>OK</v>
      </c>
      <c r="M5" s="192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26" s="31" customFormat="1" ht="63" customHeight="1" x14ac:dyDescent="0.2">
      <c r="A6" s="12">
        <v>3</v>
      </c>
      <c r="B6" s="35" t="s">
        <v>27</v>
      </c>
      <c r="C6" s="36" t="s">
        <v>28</v>
      </c>
      <c r="D6" s="37" t="s">
        <v>55</v>
      </c>
      <c r="E6" s="36" t="s">
        <v>29</v>
      </c>
      <c r="F6" s="38" t="s">
        <v>30</v>
      </c>
      <c r="G6" s="39" t="s">
        <v>31</v>
      </c>
      <c r="H6" s="39" t="s">
        <v>32</v>
      </c>
      <c r="I6" s="40">
        <v>8500</v>
      </c>
      <c r="J6" s="41">
        <f>2</f>
        <v>2</v>
      </c>
      <c r="K6" s="14">
        <f>J6-(SUM(M6:Y6))</f>
        <v>0</v>
      </c>
      <c r="L6" s="33" t="str">
        <f t="shared" si="1"/>
        <v>OK</v>
      </c>
      <c r="M6" s="192">
        <v>2</v>
      </c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26" s="31" customFormat="1" ht="63" customHeight="1" x14ac:dyDescent="0.2">
      <c r="A7" s="22">
        <v>4</v>
      </c>
      <c r="B7" s="55" t="s">
        <v>20</v>
      </c>
      <c r="C7" s="56" t="s">
        <v>34</v>
      </c>
      <c r="D7" s="57" t="s">
        <v>55</v>
      </c>
      <c r="E7" s="58" t="s">
        <v>35</v>
      </c>
      <c r="F7" s="79" t="s">
        <v>30</v>
      </c>
      <c r="G7" s="80" t="s">
        <v>31</v>
      </c>
      <c r="H7" s="80" t="s">
        <v>32</v>
      </c>
      <c r="I7" s="61">
        <v>5352.34</v>
      </c>
      <c r="J7" s="32">
        <f>0</f>
        <v>0</v>
      </c>
      <c r="K7" s="14">
        <f t="shared" si="0"/>
        <v>0</v>
      </c>
      <c r="L7" s="33" t="str">
        <f t="shared" si="1"/>
        <v>OK</v>
      </c>
      <c r="M7" s="192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26" s="31" customFormat="1" ht="63" customHeight="1" x14ac:dyDescent="0.2">
      <c r="A8" s="21">
        <v>5</v>
      </c>
      <c r="B8" s="49" t="s">
        <v>36</v>
      </c>
      <c r="C8" s="50" t="s">
        <v>37</v>
      </c>
      <c r="D8" s="51" t="s">
        <v>55</v>
      </c>
      <c r="E8" s="50" t="s">
        <v>44</v>
      </c>
      <c r="F8" s="52" t="s">
        <v>45</v>
      </c>
      <c r="G8" s="53" t="s">
        <v>46</v>
      </c>
      <c r="H8" s="53" t="s">
        <v>47</v>
      </c>
      <c r="I8" s="54">
        <v>160</v>
      </c>
      <c r="J8" s="32">
        <f>0</f>
        <v>0</v>
      </c>
      <c r="K8" s="14">
        <f t="shared" si="0"/>
        <v>0</v>
      </c>
      <c r="L8" s="33" t="str">
        <f t="shared" si="1"/>
        <v>OK</v>
      </c>
      <c r="M8" s="192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26" s="31" customFormat="1" ht="63" customHeight="1" x14ac:dyDescent="0.2">
      <c r="A9" s="22">
        <v>6</v>
      </c>
      <c r="B9" s="55" t="s">
        <v>38</v>
      </c>
      <c r="C9" s="56" t="s">
        <v>39</v>
      </c>
      <c r="D9" s="57" t="s">
        <v>55</v>
      </c>
      <c r="E9" s="58" t="s">
        <v>48</v>
      </c>
      <c r="F9" s="59" t="s">
        <v>45</v>
      </c>
      <c r="G9" s="60" t="s">
        <v>46</v>
      </c>
      <c r="H9" s="60" t="s">
        <v>47</v>
      </c>
      <c r="I9" s="61">
        <v>114</v>
      </c>
      <c r="J9" s="32">
        <f>0</f>
        <v>0</v>
      </c>
      <c r="K9" s="14">
        <f t="shared" si="0"/>
        <v>0</v>
      </c>
      <c r="L9" s="33" t="str">
        <f t="shared" si="1"/>
        <v>OK</v>
      </c>
      <c r="M9" s="192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26" s="31" customFormat="1" ht="63" customHeight="1" x14ac:dyDescent="0.2">
      <c r="A10" s="21">
        <v>7</v>
      </c>
      <c r="B10" s="49" t="s">
        <v>40</v>
      </c>
      <c r="C10" s="50" t="s">
        <v>41</v>
      </c>
      <c r="D10" s="51" t="s">
        <v>55</v>
      </c>
      <c r="E10" s="62" t="s">
        <v>49</v>
      </c>
      <c r="F10" s="63" t="s">
        <v>50</v>
      </c>
      <c r="G10" s="64" t="s">
        <v>51</v>
      </c>
      <c r="H10" s="64" t="s">
        <v>52</v>
      </c>
      <c r="I10" s="65">
        <v>470</v>
      </c>
      <c r="J10" s="32">
        <f>0</f>
        <v>0</v>
      </c>
      <c r="K10" s="14">
        <f t="shared" si="0"/>
        <v>0</v>
      </c>
      <c r="L10" s="33" t="str">
        <f t="shared" si="1"/>
        <v>OK</v>
      </c>
      <c r="M10" s="192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26" ht="74.25" customHeight="1" x14ac:dyDescent="0.25">
      <c r="A11" s="20">
        <v>8</v>
      </c>
      <c r="B11" s="55" t="s">
        <v>42</v>
      </c>
      <c r="C11" s="56" t="s">
        <v>43</v>
      </c>
      <c r="D11" s="57" t="s">
        <v>55</v>
      </c>
      <c r="E11" s="56" t="s">
        <v>53</v>
      </c>
      <c r="F11" s="59" t="s">
        <v>30</v>
      </c>
      <c r="G11" s="60" t="s">
        <v>31</v>
      </c>
      <c r="H11" s="60" t="s">
        <v>32</v>
      </c>
      <c r="I11" s="61">
        <v>25500</v>
      </c>
      <c r="J11" s="32">
        <f>0</f>
        <v>0</v>
      </c>
      <c r="K11" s="14">
        <f t="shared" si="0"/>
        <v>0</v>
      </c>
      <c r="L11" s="33" t="str">
        <f t="shared" si="1"/>
        <v>OK</v>
      </c>
      <c r="M11" s="192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26" x14ac:dyDescent="0.25">
      <c r="J12" s="68">
        <f>SUM(J4:J11)</f>
        <v>2</v>
      </c>
      <c r="K12" s="68">
        <f>SUM(K4:K11)</f>
        <v>0</v>
      </c>
      <c r="M12" s="193">
        <f>SUMPRODUCT($I$6:$I$11,M6:M11)</f>
        <v>17000</v>
      </c>
      <c r="N12" s="71">
        <f t="shared" ref="N12:Z12" si="2">SUMPRODUCT($I$6:$I$11,N6:N11)</f>
        <v>0</v>
      </c>
      <c r="O12" s="71">
        <f t="shared" si="2"/>
        <v>0</v>
      </c>
      <c r="P12" s="71">
        <f t="shared" si="2"/>
        <v>0</v>
      </c>
      <c r="Q12" s="71">
        <f t="shared" si="2"/>
        <v>0</v>
      </c>
      <c r="R12" s="71">
        <f t="shared" si="2"/>
        <v>0</v>
      </c>
      <c r="S12" s="71">
        <f t="shared" si="2"/>
        <v>0</v>
      </c>
      <c r="T12" s="71">
        <f t="shared" si="2"/>
        <v>0</v>
      </c>
      <c r="U12" s="71">
        <f t="shared" si="2"/>
        <v>0</v>
      </c>
      <c r="V12" s="71">
        <f t="shared" si="2"/>
        <v>0</v>
      </c>
      <c r="W12" s="71">
        <f t="shared" si="2"/>
        <v>0</v>
      </c>
      <c r="X12" s="71">
        <f t="shared" si="2"/>
        <v>0</v>
      </c>
      <c r="Y12" s="71">
        <f t="shared" si="2"/>
        <v>0</v>
      </c>
      <c r="Z12" s="71">
        <f t="shared" si="2"/>
        <v>0</v>
      </c>
    </row>
    <row r="14" spans="1:26" x14ac:dyDescent="0.25">
      <c r="C14" s="72"/>
    </row>
    <row r="15" spans="1:26" x14ac:dyDescent="0.25">
      <c r="C15" s="74"/>
    </row>
    <row r="16" spans="1:26" x14ac:dyDescent="0.25">
      <c r="C16" s="72"/>
    </row>
  </sheetData>
  <mergeCells count="20">
    <mergeCell ref="Z1:Z2"/>
    <mergeCell ref="U1:U2"/>
    <mergeCell ref="V1:V2"/>
    <mergeCell ref="S1:S2"/>
    <mergeCell ref="T1:T2"/>
    <mergeCell ref="B4:I4"/>
    <mergeCell ref="B5:I5"/>
    <mergeCell ref="W1:W2"/>
    <mergeCell ref="X1:X2"/>
    <mergeCell ref="Y1:Y2"/>
    <mergeCell ref="R1:R2"/>
    <mergeCell ref="P1:P2"/>
    <mergeCell ref="Q1:Q2"/>
    <mergeCell ref="A1:B1"/>
    <mergeCell ref="A2:L2"/>
    <mergeCell ref="O1:O2"/>
    <mergeCell ref="N1:N2"/>
    <mergeCell ref="M1:M2"/>
    <mergeCell ref="C1:F1"/>
    <mergeCell ref="G1:L1"/>
  </mergeCells>
  <conditionalFormatting sqref="N4:Z11">
    <cfRule type="cellIs" dxfId="27" priority="2" operator="greaterThan">
      <formula>0</formula>
    </cfRule>
  </conditionalFormatting>
  <conditionalFormatting sqref="M4:M11">
    <cfRule type="cellIs" dxfId="1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Z12"/>
  <sheetViews>
    <sheetView zoomScale="80" zoomScaleNormal="80" workbookViewId="0">
      <selection activeCell="E20" sqref="E20"/>
    </sheetView>
  </sheetViews>
  <sheetFormatPr defaultColWidth="9.7109375" defaultRowHeight="15.75" x14ac:dyDescent="0.25"/>
  <cols>
    <col min="1" max="1" width="6.28515625" style="66" customWidth="1"/>
    <col min="2" max="2" width="29.85546875" style="67" customWidth="1"/>
    <col min="3" max="3" width="45.7109375" style="67" customWidth="1"/>
    <col min="4" max="4" width="14.5703125" style="67" customWidth="1"/>
    <col min="5" max="5" width="19" style="67" customWidth="1"/>
    <col min="6" max="6" width="9.28515625" style="67" customWidth="1"/>
    <col min="7" max="7" width="13.85546875" style="67" customWidth="1"/>
    <col min="8" max="8" width="15" style="67" customWidth="1"/>
    <col min="9" max="9" width="13.7109375" style="31" bestFit="1" customWidth="1"/>
    <col min="10" max="10" width="13.28515625" style="68" customWidth="1"/>
    <col min="11" max="11" width="13.28515625" style="69" customWidth="1"/>
    <col min="12" max="12" width="12.5703125" style="70" customWidth="1"/>
    <col min="13" max="13" width="14.140625" style="73" customWidth="1"/>
    <col min="14" max="14" width="13.85546875" style="73" customWidth="1"/>
    <col min="15" max="15" width="15" style="73" customWidth="1"/>
    <col min="16" max="16" width="14.28515625" style="73" customWidth="1"/>
    <col min="17" max="17" width="15.28515625" style="73" customWidth="1"/>
    <col min="18" max="19" width="14.42578125" style="73" customWidth="1"/>
    <col min="20" max="20" width="14.5703125" style="73" customWidth="1"/>
    <col min="21" max="21" width="14.7109375" style="73" customWidth="1"/>
    <col min="22" max="22" width="14.28515625" style="73" customWidth="1"/>
    <col min="23" max="23" width="14.42578125" style="73" customWidth="1"/>
    <col min="24" max="24" width="12.28515625" style="73" customWidth="1"/>
    <col min="25" max="25" width="11.7109375" style="73" customWidth="1"/>
    <col min="26" max="26" width="13.7109375" style="23" customWidth="1"/>
    <col min="27" max="16384" width="9.7109375" style="23"/>
  </cols>
  <sheetData>
    <row r="1" spans="1:26" ht="50.25" customHeight="1" x14ac:dyDescent="0.25">
      <c r="A1" s="159" t="s">
        <v>22</v>
      </c>
      <c r="B1" s="161"/>
      <c r="C1" s="159" t="s">
        <v>23</v>
      </c>
      <c r="D1" s="160"/>
      <c r="E1" s="160"/>
      <c r="F1" s="161"/>
      <c r="G1" s="159" t="s">
        <v>24</v>
      </c>
      <c r="H1" s="160"/>
      <c r="I1" s="160"/>
      <c r="J1" s="160"/>
      <c r="K1" s="160"/>
      <c r="L1" s="161"/>
      <c r="M1" s="158" t="s">
        <v>25</v>
      </c>
      <c r="N1" s="158" t="s">
        <v>25</v>
      </c>
      <c r="O1" s="158" t="s">
        <v>25</v>
      </c>
      <c r="P1" s="158" t="s">
        <v>25</v>
      </c>
      <c r="Q1" s="158" t="s">
        <v>25</v>
      </c>
      <c r="R1" s="158" t="s">
        <v>25</v>
      </c>
      <c r="S1" s="158" t="s">
        <v>25</v>
      </c>
      <c r="T1" s="158" t="s">
        <v>25</v>
      </c>
      <c r="U1" s="158" t="s">
        <v>25</v>
      </c>
      <c r="V1" s="158" t="s">
        <v>25</v>
      </c>
      <c r="W1" s="158" t="s">
        <v>25</v>
      </c>
      <c r="X1" s="158" t="s">
        <v>25</v>
      </c>
      <c r="Y1" s="158" t="s">
        <v>25</v>
      </c>
      <c r="Z1" s="158" t="s">
        <v>25</v>
      </c>
    </row>
    <row r="2" spans="1:26" ht="21.75" customHeight="1" x14ac:dyDescent="0.25">
      <c r="A2" s="159" t="s">
        <v>58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1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</row>
    <row r="3" spans="1:26" s="31" customFormat="1" ht="63" customHeight="1" x14ac:dyDescent="0.2">
      <c r="A3" s="24" t="s">
        <v>3</v>
      </c>
      <c r="B3" s="24" t="s">
        <v>19</v>
      </c>
      <c r="C3" s="25" t="s">
        <v>15</v>
      </c>
      <c r="D3" s="25" t="s">
        <v>4</v>
      </c>
      <c r="E3" s="25" t="s">
        <v>21</v>
      </c>
      <c r="F3" s="25" t="s">
        <v>16</v>
      </c>
      <c r="G3" s="25" t="s">
        <v>17</v>
      </c>
      <c r="H3" s="25" t="s">
        <v>18</v>
      </c>
      <c r="I3" s="26" t="s">
        <v>1</v>
      </c>
      <c r="J3" s="27" t="s">
        <v>6</v>
      </c>
      <c r="K3" s="28" t="s">
        <v>0</v>
      </c>
      <c r="L3" s="29" t="s">
        <v>2</v>
      </c>
      <c r="M3" s="30" t="s">
        <v>54</v>
      </c>
      <c r="N3" s="30" t="s">
        <v>54</v>
      </c>
      <c r="O3" s="30" t="s">
        <v>54</v>
      </c>
      <c r="P3" s="30" t="s">
        <v>54</v>
      </c>
      <c r="Q3" s="30" t="s">
        <v>54</v>
      </c>
      <c r="R3" s="30" t="s">
        <v>54</v>
      </c>
      <c r="S3" s="30" t="s">
        <v>54</v>
      </c>
      <c r="T3" s="30" t="s">
        <v>54</v>
      </c>
      <c r="U3" s="30" t="s">
        <v>54</v>
      </c>
      <c r="V3" s="30" t="s">
        <v>54</v>
      </c>
      <c r="W3" s="30" t="s">
        <v>54</v>
      </c>
      <c r="X3" s="30" t="s">
        <v>54</v>
      </c>
      <c r="Y3" s="30" t="s">
        <v>54</v>
      </c>
      <c r="Z3" s="30" t="s">
        <v>54</v>
      </c>
    </row>
    <row r="4" spans="1:26" s="31" customFormat="1" ht="18.399999999999999" customHeight="1" x14ac:dyDescent="0.2">
      <c r="A4" s="19">
        <v>1</v>
      </c>
      <c r="B4" s="155" t="s">
        <v>33</v>
      </c>
      <c r="C4" s="156"/>
      <c r="D4" s="156"/>
      <c r="E4" s="156"/>
      <c r="F4" s="156"/>
      <c r="G4" s="156"/>
      <c r="H4" s="156"/>
      <c r="I4" s="157"/>
      <c r="J4" s="32">
        <v>0</v>
      </c>
      <c r="K4" s="14">
        <f t="shared" ref="K4:K11" si="0">J4-(SUM(M4:Y4))</f>
        <v>0</v>
      </c>
      <c r="L4" s="33" t="str">
        <f t="shared" ref="L4:L11" si="1">IF(K4&lt;0,"ATENÇÃO","OK")</f>
        <v>OK</v>
      </c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26" s="31" customFormat="1" ht="19.149999999999999" customHeight="1" x14ac:dyDescent="0.2">
      <c r="A5" s="19">
        <v>2</v>
      </c>
      <c r="B5" s="155" t="s">
        <v>33</v>
      </c>
      <c r="C5" s="156"/>
      <c r="D5" s="156"/>
      <c r="E5" s="156"/>
      <c r="F5" s="156"/>
      <c r="G5" s="156"/>
      <c r="H5" s="156"/>
      <c r="I5" s="157"/>
      <c r="J5" s="32">
        <v>0</v>
      </c>
      <c r="K5" s="14">
        <f>J5-(SUM(M5:Y5))</f>
        <v>0</v>
      </c>
      <c r="L5" s="33" t="str">
        <f t="shared" si="1"/>
        <v>OK</v>
      </c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26" s="31" customFormat="1" ht="63" customHeight="1" x14ac:dyDescent="0.2">
      <c r="A6" s="21">
        <v>3</v>
      </c>
      <c r="B6" s="75" t="s">
        <v>27</v>
      </c>
      <c r="C6" s="62" t="s">
        <v>28</v>
      </c>
      <c r="D6" s="51" t="s">
        <v>55</v>
      </c>
      <c r="E6" s="62" t="s">
        <v>29</v>
      </c>
      <c r="F6" s="76" t="s">
        <v>30</v>
      </c>
      <c r="G6" s="77" t="s">
        <v>31</v>
      </c>
      <c r="H6" s="77" t="s">
        <v>32</v>
      </c>
      <c r="I6" s="78">
        <v>8500</v>
      </c>
      <c r="J6" s="32">
        <f>0</f>
        <v>0</v>
      </c>
      <c r="K6" s="14">
        <f>J6-(SUM(M6:Y6))</f>
        <v>0</v>
      </c>
      <c r="L6" s="33" t="str">
        <f t="shared" si="1"/>
        <v>OK</v>
      </c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26" s="31" customFormat="1" ht="63" customHeight="1" x14ac:dyDescent="0.2">
      <c r="A7" s="22">
        <v>4</v>
      </c>
      <c r="B7" s="55" t="s">
        <v>20</v>
      </c>
      <c r="C7" s="56" t="s">
        <v>34</v>
      </c>
      <c r="D7" s="57" t="s">
        <v>55</v>
      </c>
      <c r="E7" s="58" t="s">
        <v>35</v>
      </c>
      <c r="F7" s="79" t="s">
        <v>30</v>
      </c>
      <c r="G7" s="80" t="s">
        <v>31</v>
      </c>
      <c r="H7" s="80" t="s">
        <v>32</v>
      </c>
      <c r="I7" s="61">
        <v>5352.34</v>
      </c>
      <c r="J7" s="32">
        <f>0</f>
        <v>0</v>
      </c>
      <c r="K7" s="14">
        <f t="shared" si="0"/>
        <v>0</v>
      </c>
      <c r="L7" s="33" t="str">
        <f t="shared" si="1"/>
        <v>OK</v>
      </c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26" s="31" customFormat="1" ht="63" customHeight="1" x14ac:dyDescent="0.2">
      <c r="A8" s="12">
        <v>5</v>
      </c>
      <c r="B8" s="84" t="s">
        <v>36</v>
      </c>
      <c r="C8" s="85" t="s">
        <v>37</v>
      </c>
      <c r="D8" s="37" t="s">
        <v>55</v>
      </c>
      <c r="E8" s="85" t="s">
        <v>44</v>
      </c>
      <c r="F8" s="86" t="s">
        <v>45</v>
      </c>
      <c r="G8" s="87" t="s">
        <v>46</v>
      </c>
      <c r="H8" s="87" t="s">
        <v>47</v>
      </c>
      <c r="I8" s="88">
        <v>160</v>
      </c>
      <c r="J8" s="41">
        <f>10-2</f>
        <v>8</v>
      </c>
      <c r="K8" s="14">
        <f t="shared" si="0"/>
        <v>8</v>
      </c>
      <c r="L8" s="33" t="str">
        <f t="shared" si="1"/>
        <v>OK</v>
      </c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26" s="31" customFormat="1" ht="63" customHeight="1" x14ac:dyDescent="0.2">
      <c r="A9" s="11">
        <v>6</v>
      </c>
      <c r="B9" s="42" t="s">
        <v>38</v>
      </c>
      <c r="C9" s="43" t="s">
        <v>39</v>
      </c>
      <c r="D9" s="44" t="s">
        <v>55</v>
      </c>
      <c r="E9" s="45" t="s">
        <v>48</v>
      </c>
      <c r="F9" s="82" t="s">
        <v>45</v>
      </c>
      <c r="G9" s="83" t="s">
        <v>46</v>
      </c>
      <c r="H9" s="83" t="s">
        <v>47</v>
      </c>
      <c r="I9" s="48">
        <v>114</v>
      </c>
      <c r="J9" s="41">
        <f>10</f>
        <v>10</v>
      </c>
      <c r="K9" s="14">
        <f t="shared" si="0"/>
        <v>10</v>
      </c>
      <c r="L9" s="33" t="str">
        <f t="shared" si="1"/>
        <v>OK</v>
      </c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26" s="31" customFormat="1" ht="63" customHeight="1" x14ac:dyDescent="0.2">
      <c r="A10" s="12">
        <v>7</v>
      </c>
      <c r="B10" s="84" t="s">
        <v>40</v>
      </c>
      <c r="C10" s="85" t="s">
        <v>41</v>
      </c>
      <c r="D10" s="37" t="s">
        <v>55</v>
      </c>
      <c r="E10" s="36" t="s">
        <v>49</v>
      </c>
      <c r="F10" s="89" t="s">
        <v>50</v>
      </c>
      <c r="G10" s="90" t="s">
        <v>51</v>
      </c>
      <c r="H10" s="90" t="s">
        <v>52</v>
      </c>
      <c r="I10" s="91">
        <v>470</v>
      </c>
      <c r="J10" s="41">
        <f>4-2</f>
        <v>2</v>
      </c>
      <c r="K10" s="14">
        <f t="shared" si="0"/>
        <v>2</v>
      </c>
      <c r="L10" s="33" t="str">
        <f t="shared" si="1"/>
        <v>OK</v>
      </c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26" ht="74.25" customHeight="1" x14ac:dyDescent="0.25">
      <c r="A11" s="20">
        <v>8</v>
      </c>
      <c r="B11" s="55" t="s">
        <v>42</v>
      </c>
      <c r="C11" s="56" t="s">
        <v>43</v>
      </c>
      <c r="D11" s="57" t="s">
        <v>55</v>
      </c>
      <c r="E11" s="56" t="s">
        <v>53</v>
      </c>
      <c r="F11" s="59" t="s">
        <v>30</v>
      </c>
      <c r="G11" s="60" t="s">
        <v>31</v>
      </c>
      <c r="H11" s="60" t="s">
        <v>32</v>
      </c>
      <c r="I11" s="61">
        <v>25500</v>
      </c>
      <c r="J11" s="32">
        <f>0</f>
        <v>0</v>
      </c>
      <c r="K11" s="14">
        <f t="shared" si="0"/>
        <v>0</v>
      </c>
      <c r="L11" s="33" t="str">
        <f t="shared" si="1"/>
        <v>OK</v>
      </c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26" x14ac:dyDescent="0.25">
      <c r="J12" s="68">
        <f>SUM(J4:J11)</f>
        <v>20</v>
      </c>
      <c r="K12" s="68">
        <f>SUM(K4:K11)</f>
        <v>20</v>
      </c>
      <c r="M12" s="71">
        <f>SUMPRODUCT($I$6:$I$11,M6:M11)</f>
        <v>0</v>
      </c>
      <c r="N12" s="71">
        <f t="shared" ref="N12:Z12" si="2">SUMPRODUCT($I$6:$I$11,N6:N11)</f>
        <v>0</v>
      </c>
      <c r="O12" s="71">
        <f t="shared" si="2"/>
        <v>0</v>
      </c>
      <c r="P12" s="71">
        <f t="shared" si="2"/>
        <v>0</v>
      </c>
      <c r="Q12" s="71">
        <f t="shared" si="2"/>
        <v>0</v>
      </c>
      <c r="R12" s="71">
        <f t="shared" si="2"/>
        <v>0</v>
      </c>
      <c r="S12" s="71">
        <f t="shared" si="2"/>
        <v>0</v>
      </c>
      <c r="T12" s="71">
        <f t="shared" si="2"/>
        <v>0</v>
      </c>
      <c r="U12" s="71">
        <f t="shared" si="2"/>
        <v>0</v>
      </c>
      <c r="V12" s="71">
        <f t="shared" si="2"/>
        <v>0</v>
      </c>
      <c r="W12" s="71">
        <f t="shared" si="2"/>
        <v>0</v>
      </c>
      <c r="X12" s="71">
        <f t="shared" si="2"/>
        <v>0</v>
      </c>
      <c r="Y12" s="71">
        <f t="shared" si="2"/>
        <v>0</v>
      </c>
      <c r="Z12" s="71">
        <f t="shared" si="2"/>
        <v>0</v>
      </c>
    </row>
  </sheetData>
  <mergeCells count="20">
    <mergeCell ref="N1:N2"/>
    <mergeCell ref="Q1:Q2"/>
    <mergeCell ref="A1:B1"/>
    <mergeCell ref="A2:L2"/>
    <mergeCell ref="T1:T2"/>
    <mergeCell ref="U1:U2"/>
    <mergeCell ref="S1:S2"/>
    <mergeCell ref="R1:R2"/>
    <mergeCell ref="O1:O2"/>
    <mergeCell ref="P1:P2"/>
    <mergeCell ref="X1:X2"/>
    <mergeCell ref="Y1:Y2"/>
    <mergeCell ref="Z1:Z2"/>
    <mergeCell ref="V1:V2"/>
    <mergeCell ref="W1:W2"/>
    <mergeCell ref="M1:M2"/>
    <mergeCell ref="C1:F1"/>
    <mergeCell ref="G1:L1"/>
    <mergeCell ref="B4:I4"/>
    <mergeCell ref="B5:I5"/>
  </mergeCells>
  <conditionalFormatting sqref="M4:Z11">
    <cfRule type="cellIs" dxfId="26" priority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CEEB5-34C5-4C90-93C4-38C0CAF40D34}">
  <sheetPr>
    <tabColor rgb="FFFFFF00"/>
  </sheetPr>
  <dimension ref="A1:Z16"/>
  <sheetViews>
    <sheetView zoomScale="80" zoomScaleNormal="80" workbookViewId="0">
      <selection activeCell="D19" sqref="D19"/>
    </sheetView>
  </sheetViews>
  <sheetFormatPr defaultColWidth="9.7109375" defaultRowHeight="15.75" x14ac:dyDescent="0.25"/>
  <cols>
    <col min="1" max="1" width="6.28515625" style="66" customWidth="1"/>
    <col min="2" max="2" width="26.28515625" style="67" customWidth="1"/>
    <col min="3" max="3" width="45.85546875" style="67" customWidth="1"/>
    <col min="4" max="4" width="14.5703125" style="67" customWidth="1"/>
    <col min="5" max="5" width="19" style="67" customWidth="1"/>
    <col min="6" max="6" width="9.28515625" style="67" customWidth="1"/>
    <col min="7" max="7" width="13.85546875" style="67" customWidth="1"/>
    <col min="8" max="8" width="15" style="67" customWidth="1"/>
    <col min="9" max="9" width="13.7109375" style="31" bestFit="1" customWidth="1"/>
    <col min="10" max="10" width="13.28515625" style="68" customWidth="1"/>
    <col min="11" max="11" width="13.28515625" style="69" customWidth="1"/>
    <col min="12" max="12" width="12.5703125" style="70" customWidth="1"/>
    <col min="13" max="13" width="14.140625" style="73" customWidth="1"/>
    <col min="14" max="14" width="13.85546875" style="73" customWidth="1"/>
    <col min="15" max="15" width="15" style="73" customWidth="1"/>
    <col min="16" max="16" width="14.28515625" style="73" customWidth="1"/>
    <col min="17" max="17" width="15.28515625" style="73" customWidth="1"/>
    <col min="18" max="19" width="14.42578125" style="73" customWidth="1"/>
    <col min="20" max="20" width="14.5703125" style="73" customWidth="1"/>
    <col min="21" max="21" width="14.7109375" style="73" customWidth="1"/>
    <col min="22" max="22" width="14.28515625" style="73" customWidth="1"/>
    <col min="23" max="23" width="14.42578125" style="73" customWidth="1"/>
    <col min="24" max="24" width="12.28515625" style="73" customWidth="1"/>
    <col min="25" max="25" width="11.7109375" style="73" customWidth="1"/>
    <col min="26" max="26" width="13.7109375" style="23" customWidth="1"/>
    <col min="27" max="16384" width="9.7109375" style="23"/>
  </cols>
  <sheetData>
    <row r="1" spans="1:26" ht="50.25" customHeight="1" x14ac:dyDescent="0.25">
      <c r="A1" s="159" t="s">
        <v>22</v>
      </c>
      <c r="B1" s="161"/>
      <c r="C1" s="159" t="s">
        <v>23</v>
      </c>
      <c r="D1" s="160"/>
      <c r="E1" s="160"/>
      <c r="F1" s="161"/>
      <c r="G1" s="159" t="s">
        <v>24</v>
      </c>
      <c r="H1" s="160"/>
      <c r="I1" s="160"/>
      <c r="J1" s="160"/>
      <c r="K1" s="160"/>
      <c r="L1" s="161"/>
      <c r="M1" s="190" t="s">
        <v>84</v>
      </c>
      <c r="N1" s="190" t="s">
        <v>85</v>
      </c>
      <c r="O1" s="190" t="s">
        <v>86</v>
      </c>
      <c r="P1" s="158" t="s">
        <v>25</v>
      </c>
      <c r="Q1" s="158" t="s">
        <v>25</v>
      </c>
      <c r="R1" s="158" t="s">
        <v>25</v>
      </c>
      <c r="S1" s="158" t="s">
        <v>25</v>
      </c>
      <c r="T1" s="158" t="s">
        <v>25</v>
      </c>
      <c r="U1" s="158" t="s">
        <v>25</v>
      </c>
      <c r="V1" s="158" t="s">
        <v>25</v>
      </c>
      <c r="W1" s="158" t="s">
        <v>25</v>
      </c>
      <c r="X1" s="158" t="s">
        <v>25</v>
      </c>
      <c r="Y1" s="158" t="s">
        <v>25</v>
      </c>
      <c r="Z1" s="158" t="s">
        <v>25</v>
      </c>
    </row>
    <row r="2" spans="1:26" ht="21.75" customHeight="1" x14ac:dyDescent="0.25">
      <c r="A2" s="159" t="s">
        <v>74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1"/>
      <c r="M2" s="190"/>
      <c r="N2" s="190"/>
      <c r="O2" s="190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</row>
    <row r="3" spans="1:26" s="31" customFormat="1" ht="63" customHeight="1" x14ac:dyDescent="0.2">
      <c r="A3" s="24" t="s">
        <v>3</v>
      </c>
      <c r="B3" s="24" t="s">
        <v>19</v>
      </c>
      <c r="C3" s="25" t="s">
        <v>15</v>
      </c>
      <c r="D3" s="25" t="s">
        <v>4</v>
      </c>
      <c r="E3" s="25" t="s">
        <v>21</v>
      </c>
      <c r="F3" s="25" t="s">
        <v>16</v>
      </c>
      <c r="G3" s="25" t="s">
        <v>17</v>
      </c>
      <c r="H3" s="25" t="s">
        <v>18</v>
      </c>
      <c r="I3" s="26" t="s">
        <v>1</v>
      </c>
      <c r="J3" s="27" t="s">
        <v>6</v>
      </c>
      <c r="K3" s="28" t="s">
        <v>0</v>
      </c>
      <c r="L3" s="29" t="s">
        <v>2</v>
      </c>
      <c r="M3" s="191" t="s">
        <v>54</v>
      </c>
      <c r="N3" s="191" t="s">
        <v>54</v>
      </c>
      <c r="O3" s="191">
        <v>45547</v>
      </c>
      <c r="P3" s="30" t="s">
        <v>54</v>
      </c>
      <c r="Q3" s="30" t="s">
        <v>54</v>
      </c>
      <c r="R3" s="30" t="s">
        <v>54</v>
      </c>
      <c r="S3" s="30" t="s">
        <v>54</v>
      </c>
      <c r="T3" s="30" t="s">
        <v>54</v>
      </c>
      <c r="U3" s="30" t="s">
        <v>54</v>
      </c>
      <c r="V3" s="30" t="s">
        <v>54</v>
      </c>
      <c r="W3" s="30" t="s">
        <v>54</v>
      </c>
      <c r="X3" s="30" t="s">
        <v>54</v>
      </c>
      <c r="Y3" s="30" t="s">
        <v>54</v>
      </c>
      <c r="Z3" s="30" t="s">
        <v>54</v>
      </c>
    </row>
    <row r="4" spans="1:26" s="31" customFormat="1" ht="18.399999999999999" customHeight="1" x14ac:dyDescent="0.2">
      <c r="A4" s="19">
        <v>1</v>
      </c>
      <c r="B4" s="155" t="s">
        <v>33</v>
      </c>
      <c r="C4" s="156"/>
      <c r="D4" s="156"/>
      <c r="E4" s="156"/>
      <c r="F4" s="156"/>
      <c r="G4" s="156"/>
      <c r="H4" s="156"/>
      <c r="I4" s="157"/>
      <c r="J4" s="32"/>
      <c r="K4" s="14">
        <f t="shared" ref="K4:K11" si="0">J4-(SUM(M4:Y4))</f>
        <v>0</v>
      </c>
      <c r="L4" s="33" t="str">
        <f t="shared" ref="L4:L11" si="1">IF(K4&lt;0,"ATENÇÃO","OK")</f>
        <v>OK</v>
      </c>
      <c r="M4" s="192"/>
      <c r="N4" s="192"/>
      <c r="O4" s="192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26" s="31" customFormat="1" ht="19.149999999999999" customHeight="1" x14ac:dyDescent="0.2">
      <c r="A5" s="19">
        <v>2</v>
      </c>
      <c r="B5" s="155" t="s">
        <v>33</v>
      </c>
      <c r="C5" s="156"/>
      <c r="D5" s="156"/>
      <c r="E5" s="156"/>
      <c r="F5" s="156"/>
      <c r="G5" s="156"/>
      <c r="H5" s="156"/>
      <c r="I5" s="157"/>
      <c r="J5" s="32"/>
      <c r="K5" s="14">
        <f>J5-(SUM(M5:Y5))</f>
        <v>0</v>
      </c>
      <c r="L5" s="33" t="str">
        <f t="shared" si="1"/>
        <v>OK</v>
      </c>
      <c r="M5" s="192"/>
      <c r="N5" s="192"/>
      <c r="O5" s="192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26" s="31" customFormat="1" ht="63" customHeight="1" x14ac:dyDescent="0.2">
      <c r="A6" s="21">
        <v>3</v>
      </c>
      <c r="B6" s="75" t="s">
        <v>27</v>
      </c>
      <c r="C6" s="62" t="s">
        <v>28</v>
      </c>
      <c r="D6" s="51" t="s">
        <v>55</v>
      </c>
      <c r="E6" s="62" t="s">
        <v>29</v>
      </c>
      <c r="F6" s="76" t="s">
        <v>30</v>
      </c>
      <c r="G6" s="77" t="s">
        <v>31</v>
      </c>
      <c r="H6" s="77" t="s">
        <v>32</v>
      </c>
      <c r="I6" s="78">
        <v>8500</v>
      </c>
      <c r="J6" s="32"/>
      <c r="K6" s="14">
        <f>J6-(SUM(M6:Y6))+1</f>
        <v>0</v>
      </c>
      <c r="L6" s="33" t="str">
        <f t="shared" si="1"/>
        <v>OK</v>
      </c>
      <c r="M6" s="192"/>
      <c r="N6" s="192"/>
      <c r="O6" s="192">
        <v>1</v>
      </c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26" s="31" customFormat="1" ht="63" customHeight="1" x14ac:dyDescent="0.2">
      <c r="A7" s="22">
        <v>4</v>
      </c>
      <c r="B7" s="55" t="s">
        <v>20</v>
      </c>
      <c r="C7" s="56" t="s">
        <v>34</v>
      </c>
      <c r="D7" s="57" t="s">
        <v>55</v>
      </c>
      <c r="E7" s="58" t="s">
        <v>35</v>
      </c>
      <c r="F7" s="79" t="s">
        <v>30</v>
      </c>
      <c r="G7" s="80" t="s">
        <v>31</v>
      </c>
      <c r="H7" s="80" t="s">
        <v>32</v>
      </c>
      <c r="I7" s="61">
        <v>5352.34</v>
      </c>
      <c r="J7" s="32"/>
      <c r="K7" s="14">
        <f t="shared" si="0"/>
        <v>0</v>
      </c>
      <c r="L7" s="33" t="str">
        <f t="shared" si="1"/>
        <v>OK</v>
      </c>
      <c r="M7" s="192"/>
      <c r="N7" s="192"/>
      <c r="O7" s="192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26" s="31" customFormat="1" ht="63" customHeight="1" x14ac:dyDescent="0.2">
      <c r="A8" s="12">
        <v>5</v>
      </c>
      <c r="B8" s="84" t="s">
        <v>36</v>
      </c>
      <c r="C8" s="85" t="s">
        <v>37</v>
      </c>
      <c r="D8" s="37" t="s">
        <v>55</v>
      </c>
      <c r="E8" s="85" t="s">
        <v>44</v>
      </c>
      <c r="F8" s="86" t="s">
        <v>45</v>
      </c>
      <c r="G8" s="87" t="s">
        <v>46</v>
      </c>
      <c r="H8" s="87" t="s">
        <v>47</v>
      </c>
      <c r="I8" s="88">
        <v>160</v>
      </c>
      <c r="J8" s="41">
        <f>0+2</f>
        <v>2</v>
      </c>
      <c r="K8" s="14">
        <f t="shared" si="0"/>
        <v>0</v>
      </c>
      <c r="L8" s="33" t="str">
        <f t="shared" si="1"/>
        <v>OK</v>
      </c>
      <c r="M8" s="192">
        <v>2</v>
      </c>
      <c r="N8" s="192"/>
      <c r="O8" s="192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26" s="31" customFormat="1" ht="63" customHeight="1" x14ac:dyDescent="0.2">
      <c r="A9" s="11">
        <v>6</v>
      </c>
      <c r="B9" s="42" t="s">
        <v>38</v>
      </c>
      <c r="C9" s="43" t="s">
        <v>39</v>
      </c>
      <c r="D9" s="44" t="s">
        <v>55</v>
      </c>
      <c r="E9" s="45" t="s">
        <v>48</v>
      </c>
      <c r="F9" s="82" t="s">
        <v>45</v>
      </c>
      <c r="G9" s="83" t="s">
        <v>46</v>
      </c>
      <c r="H9" s="83" t="s">
        <v>47</v>
      </c>
      <c r="I9" s="48">
        <v>114</v>
      </c>
      <c r="J9" s="41"/>
      <c r="K9" s="14">
        <f t="shared" si="0"/>
        <v>0</v>
      </c>
      <c r="L9" s="33" t="str">
        <f t="shared" si="1"/>
        <v>OK</v>
      </c>
      <c r="M9" s="192"/>
      <c r="N9" s="192"/>
      <c r="O9" s="192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26" s="31" customFormat="1" ht="63" customHeight="1" x14ac:dyDescent="0.2">
      <c r="A10" s="12">
        <v>7</v>
      </c>
      <c r="B10" s="84" t="s">
        <v>40</v>
      </c>
      <c r="C10" s="85" t="s">
        <v>41</v>
      </c>
      <c r="D10" s="37" t="s">
        <v>55</v>
      </c>
      <c r="E10" s="36" t="s">
        <v>49</v>
      </c>
      <c r="F10" s="89" t="s">
        <v>50</v>
      </c>
      <c r="G10" s="90" t="s">
        <v>51</v>
      </c>
      <c r="H10" s="90" t="s">
        <v>52</v>
      </c>
      <c r="I10" s="91">
        <v>470</v>
      </c>
      <c r="J10" s="41">
        <f>0+2</f>
        <v>2</v>
      </c>
      <c r="K10" s="14">
        <f t="shared" si="0"/>
        <v>0</v>
      </c>
      <c r="L10" s="33" t="str">
        <f t="shared" si="1"/>
        <v>OK</v>
      </c>
      <c r="M10" s="192"/>
      <c r="N10" s="192">
        <v>2</v>
      </c>
      <c r="O10" s="192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26" ht="74.25" customHeight="1" x14ac:dyDescent="0.25">
      <c r="A11" s="20">
        <v>8</v>
      </c>
      <c r="B11" s="55" t="s">
        <v>42</v>
      </c>
      <c r="C11" s="56" t="s">
        <v>43</v>
      </c>
      <c r="D11" s="57" t="s">
        <v>55</v>
      </c>
      <c r="E11" s="56" t="s">
        <v>53</v>
      </c>
      <c r="F11" s="59" t="s">
        <v>30</v>
      </c>
      <c r="G11" s="60" t="s">
        <v>31</v>
      </c>
      <c r="H11" s="60" t="s">
        <v>32</v>
      </c>
      <c r="I11" s="61">
        <v>25500</v>
      </c>
      <c r="J11" s="32"/>
      <c r="K11" s="14">
        <f t="shared" si="0"/>
        <v>0</v>
      </c>
      <c r="L11" s="33" t="str">
        <f t="shared" si="1"/>
        <v>OK</v>
      </c>
      <c r="M11" s="192"/>
      <c r="N11" s="192"/>
      <c r="O11" s="192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26" x14ac:dyDescent="0.25">
      <c r="J12" s="68">
        <f>SUM(J4:J11)</f>
        <v>4</v>
      </c>
      <c r="K12" s="68">
        <f>SUM(K4:K11)</f>
        <v>0</v>
      </c>
      <c r="M12" s="71">
        <f>SUMPRODUCT($I$6:$I$11,M6:M11)</f>
        <v>320</v>
      </c>
      <c r="N12" s="71">
        <f t="shared" ref="N12:O12" si="2">SUMPRODUCT($I$6:$I$11,N6:N11)</f>
        <v>940</v>
      </c>
      <c r="O12" s="71">
        <f t="shared" si="2"/>
        <v>8500</v>
      </c>
      <c r="P12" s="71">
        <f t="shared" ref="N12:Z12" si="3">SUMPRODUCT($I$6:$I$11,P6:P11)</f>
        <v>0</v>
      </c>
      <c r="Q12" s="71">
        <f t="shared" si="3"/>
        <v>0</v>
      </c>
      <c r="R12" s="71">
        <f t="shared" si="3"/>
        <v>0</v>
      </c>
      <c r="S12" s="71">
        <f t="shared" si="3"/>
        <v>0</v>
      </c>
      <c r="T12" s="71">
        <f t="shared" si="3"/>
        <v>0</v>
      </c>
      <c r="U12" s="71">
        <f t="shared" si="3"/>
        <v>0</v>
      </c>
      <c r="V12" s="71">
        <f t="shared" si="3"/>
        <v>0</v>
      </c>
      <c r="W12" s="71">
        <f t="shared" si="3"/>
        <v>0</v>
      </c>
      <c r="X12" s="71">
        <f t="shared" si="3"/>
        <v>0</v>
      </c>
      <c r="Y12" s="71">
        <f t="shared" si="3"/>
        <v>0</v>
      </c>
      <c r="Z12" s="71">
        <f t="shared" si="3"/>
        <v>0</v>
      </c>
    </row>
    <row r="14" spans="1:26" x14ac:dyDescent="0.25">
      <c r="C14" s="72"/>
    </row>
    <row r="15" spans="1:26" x14ac:dyDescent="0.25">
      <c r="C15" s="74"/>
    </row>
    <row r="16" spans="1:26" x14ac:dyDescent="0.25">
      <c r="C16" s="72"/>
    </row>
  </sheetData>
  <mergeCells count="20">
    <mergeCell ref="Y1:Y2"/>
    <mergeCell ref="Z1:Z2"/>
    <mergeCell ref="A2:L2"/>
    <mergeCell ref="P1:P2"/>
    <mergeCell ref="Q1:Q2"/>
    <mergeCell ref="R1:R2"/>
    <mergeCell ref="S1:S2"/>
    <mergeCell ref="T1:T2"/>
    <mergeCell ref="U1:U2"/>
    <mergeCell ref="A1:B1"/>
    <mergeCell ref="C1:F1"/>
    <mergeCell ref="G1:L1"/>
    <mergeCell ref="M1:M2"/>
    <mergeCell ref="N1:N2"/>
    <mergeCell ref="O1:O2"/>
    <mergeCell ref="B4:I4"/>
    <mergeCell ref="B5:I5"/>
    <mergeCell ref="V1:V2"/>
    <mergeCell ref="W1:W2"/>
    <mergeCell ref="X1:X2"/>
  </mergeCells>
  <conditionalFormatting sqref="P4:Z11">
    <cfRule type="cellIs" dxfId="25" priority="2" operator="greaterThan">
      <formula>0</formula>
    </cfRule>
  </conditionalFormatting>
  <conditionalFormatting sqref="M4:O11">
    <cfRule type="cellIs" dxfId="0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0"/>
  <sheetViews>
    <sheetView tabSelected="1" zoomScale="70" zoomScaleNormal="70" workbookViewId="0">
      <selection activeCell="G21" sqref="G21"/>
    </sheetView>
  </sheetViews>
  <sheetFormatPr defaultColWidth="9.7109375" defaultRowHeight="15.75" x14ac:dyDescent="0.25"/>
  <cols>
    <col min="1" max="1" width="14.5703125" style="66" customWidth="1"/>
    <col min="2" max="2" width="30.28515625" style="67" customWidth="1"/>
    <col min="3" max="3" width="53.85546875" style="67" bestFit="1" customWidth="1"/>
    <col min="4" max="4" width="15.7109375" style="67" customWidth="1"/>
    <col min="5" max="5" width="18.42578125" style="67" customWidth="1"/>
    <col min="6" max="6" width="14.5703125" style="31" customWidth="1"/>
    <col min="7" max="7" width="13.5703125" style="68" customWidth="1"/>
    <col min="8" max="8" width="13.28515625" style="69" customWidth="1"/>
    <col min="9" max="9" width="15" style="70" customWidth="1"/>
    <col min="10" max="10" width="16.5703125" style="23" customWidth="1"/>
    <col min="11" max="11" width="19.140625" style="23" customWidth="1"/>
    <col min="12" max="12" width="14.85546875" style="23" customWidth="1"/>
    <col min="13" max="13" width="9.7109375" style="23"/>
    <col min="14" max="14" width="21" style="23" customWidth="1"/>
    <col min="15" max="16384" width="9.7109375" style="23"/>
  </cols>
  <sheetData>
    <row r="1" spans="1:15" ht="32.25" customHeight="1" x14ac:dyDescent="0.25">
      <c r="A1" s="165" t="s">
        <v>71</v>
      </c>
      <c r="B1" s="167"/>
      <c r="C1" s="165" t="s">
        <v>23</v>
      </c>
      <c r="D1" s="166"/>
      <c r="E1" s="166"/>
      <c r="F1" s="167"/>
      <c r="G1" s="165" t="s">
        <v>24</v>
      </c>
      <c r="H1" s="166"/>
      <c r="I1" s="166"/>
      <c r="J1" s="166"/>
      <c r="K1" s="167"/>
    </row>
    <row r="2" spans="1:15" ht="29.25" customHeight="1" x14ac:dyDescent="0.25">
      <c r="A2" s="165" t="s">
        <v>14</v>
      </c>
      <c r="B2" s="166"/>
      <c r="C2" s="166"/>
      <c r="D2" s="166"/>
      <c r="E2" s="166"/>
      <c r="F2" s="166"/>
      <c r="G2" s="166"/>
      <c r="H2" s="166"/>
      <c r="I2" s="166"/>
      <c r="J2" s="166"/>
      <c r="K2" s="167"/>
    </row>
    <row r="3" spans="1:15" s="31" customFormat="1" ht="60" customHeight="1" x14ac:dyDescent="0.2">
      <c r="A3" s="92" t="s">
        <v>3</v>
      </c>
      <c r="B3" s="92" t="s">
        <v>19</v>
      </c>
      <c r="C3" s="93" t="s">
        <v>15</v>
      </c>
      <c r="D3" s="93" t="s">
        <v>4</v>
      </c>
      <c r="E3" s="93" t="s">
        <v>21</v>
      </c>
      <c r="F3" s="94" t="s">
        <v>1</v>
      </c>
      <c r="G3" s="95" t="s">
        <v>6</v>
      </c>
      <c r="H3" s="96" t="s">
        <v>13</v>
      </c>
      <c r="I3" s="97" t="s">
        <v>5</v>
      </c>
      <c r="J3" s="98" t="s">
        <v>7</v>
      </c>
      <c r="K3" s="98" t="s">
        <v>8</v>
      </c>
      <c r="L3" s="98" t="s">
        <v>76</v>
      </c>
      <c r="M3" s="98" t="s">
        <v>77</v>
      </c>
      <c r="N3" s="98" t="s">
        <v>78</v>
      </c>
      <c r="O3" s="98" t="s">
        <v>75</v>
      </c>
    </row>
    <row r="4" spans="1:15" s="31" customFormat="1" ht="63" hidden="1" customHeight="1" x14ac:dyDescent="0.2">
      <c r="A4" s="12">
        <v>1</v>
      </c>
      <c r="B4" s="169" t="s">
        <v>33</v>
      </c>
      <c r="C4" s="170"/>
      <c r="D4" s="170"/>
      <c r="E4" s="170"/>
      <c r="F4" s="171"/>
      <c r="G4" s="144">
        <v>0</v>
      </c>
      <c r="H4" s="145">
        <v>0</v>
      </c>
      <c r="I4" s="146">
        <v>0</v>
      </c>
      <c r="J4" s="147">
        <f t="shared" ref="J4" si="0">F4*G4</f>
        <v>0</v>
      </c>
      <c r="K4" s="148">
        <f t="shared" ref="K4:K10" si="1">H4*F4</f>
        <v>0</v>
      </c>
      <c r="L4" s="149"/>
      <c r="M4" s="149"/>
      <c r="N4" s="149"/>
      <c r="O4" s="149"/>
    </row>
    <row r="5" spans="1:15" s="31" customFormat="1" ht="60" customHeight="1" x14ac:dyDescent="0.2">
      <c r="A5" s="11">
        <v>3</v>
      </c>
      <c r="B5" s="42" t="s">
        <v>27</v>
      </c>
      <c r="C5" s="43" t="s">
        <v>28</v>
      </c>
      <c r="D5" s="103" t="s">
        <v>55</v>
      </c>
      <c r="E5" s="45" t="s">
        <v>29</v>
      </c>
      <c r="F5" s="104">
        <v>8500</v>
      </c>
      <c r="G5" s="13">
        <f>SUM(CEART!J6+CEAVI!J6+CEO!J6+CERES!J6)</f>
        <v>5</v>
      </c>
      <c r="H5" s="14">
        <f>SUM(CEART!J6-CEART!K6+CEAVI!J6-CEAVI!K6+CEO!J6-CEO!K6+CERES!J6-CERES!K6)</f>
        <v>5</v>
      </c>
      <c r="I5" s="15">
        <f t="shared" ref="I5:I10" si="2">G5-H5</f>
        <v>0</v>
      </c>
      <c r="J5" s="16">
        <f>F5*G5</f>
        <v>42500</v>
      </c>
      <c r="K5" s="17">
        <f t="shared" si="1"/>
        <v>42500</v>
      </c>
      <c r="L5" s="150">
        <v>1</v>
      </c>
      <c r="M5" s="152">
        <f>L5/G5</f>
        <v>0.2</v>
      </c>
      <c r="N5" s="154">
        <f>L5*F5</f>
        <v>8500</v>
      </c>
      <c r="O5" s="152">
        <f>N5/J11</f>
        <v>4.1685711315169481E-2</v>
      </c>
    </row>
    <row r="6" spans="1:15" s="31" customFormat="1" ht="60" customHeight="1" x14ac:dyDescent="0.2">
      <c r="A6" s="12">
        <v>4</v>
      </c>
      <c r="B6" s="84" t="s">
        <v>20</v>
      </c>
      <c r="C6" s="85" t="s">
        <v>34</v>
      </c>
      <c r="D6" s="101" t="s">
        <v>55</v>
      </c>
      <c r="E6" s="85" t="s">
        <v>35</v>
      </c>
      <c r="F6" s="102">
        <v>5352.34</v>
      </c>
      <c r="G6" s="13">
        <f>SUM(CEART!J7+CEAVI!J7+CEO!J7+CERES!J7)</f>
        <v>20</v>
      </c>
      <c r="H6" s="14">
        <f>SUM(CEART!J7-CEART!K7+CEAVI!J7-CEAVI!K7+CEO!J7-CEO!K7+CERES!J7-CERES!K7)</f>
        <v>20</v>
      </c>
      <c r="I6" s="15">
        <f t="shared" si="2"/>
        <v>0</v>
      </c>
      <c r="J6" s="16">
        <f t="shared" ref="J6:J10" si="3">F6*G6</f>
        <v>107046.8</v>
      </c>
      <c r="K6" s="17">
        <f t="shared" si="1"/>
        <v>107046.8</v>
      </c>
      <c r="L6" s="150"/>
      <c r="M6" s="152">
        <f>L6/G6</f>
        <v>0</v>
      </c>
      <c r="N6" s="150"/>
      <c r="O6" s="152"/>
    </row>
    <row r="7" spans="1:15" s="31" customFormat="1" ht="60" customHeight="1" x14ac:dyDescent="0.2">
      <c r="A7" s="11">
        <v>5</v>
      </c>
      <c r="B7" s="42" t="s">
        <v>36</v>
      </c>
      <c r="C7" s="43" t="s">
        <v>37</v>
      </c>
      <c r="D7" s="103" t="s">
        <v>55</v>
      </c>
      <c r="E7" s="45" t="s">
        <v>44</v>
      </c>
      <c r="F7" s="104">
        <v>160</v>
      </c>
      <c r="G7" s="13">
        <f>SUM(CEART!J8+CEAVI!J8+CEO!J8+CERES!J8)</f>
        <v>8</v>
      </c>
      <c r="H7" s="14">
        <f>SUM(CEART!J8-CEART!K8+CEAVI!J8-CEAVI!K8+CEO!J8-CEO!K8+CERES!J8-CERES!K8)</f>
        <v>0</v>
      </c>
      <c r="I7" s="15">
        <f t="shared" si="2"/>
        <v>8</v>
      </c>
      <c r="J7" s="16">
        <f t="shared" si="3"/>
        <v>1280</v>
      </c>
      <c r="K7" s="17">
        <f t="shared" si="1"/>
        <v>0</v>
      </c>
      <c r="L7" s="150"/>
      <c r="M7" s="152">
        <f>L7/G7</f>
        <v>0</v>
      </c>
      <c r="N7" s="150"/>
      <c r="O7" s="152"/>
    </row>
    <row r="8" spans="1:15" s="31" customFormat="1" ht="60" customHeight="1" x14ac:dyDescent="0.2">
      <c r="A8" s="12">
        <v>6</v>
      </c>
      <c r="B8" s="84" t="s">
        <v>38</v>
      </c>
      <c r="C8" s="108" t="s">
        <v>39</v>
      </c>
      <c r="D8" s="101" t="s">
        <v>55</v>
      </c>
      <c r="E8" s="36" t="s">
        <v>48</v>
      </c>
      <c r="F8" s="109">
        <v>114</v>
      </c>
      <c r="G8" s="13">
        <f>SUM(CEART!J9+CEAVI!J9+CEO!J9+CERES!J9)</f>
        <v>10</v>
      </c>
      <c r="H8" s="14">
        <f>SUM(CEART!J9-CEART!K9+CEAVI!J9-CEAVI!K9+CEO!J9-CEO!K9+CERES!J9-CERES!K9)</f>
        <v>0</v>
      </c>
      <c r="I8" s="15">
        <f t="shared" si="2"/>
        <v>10</v>
      </c>
      <c r="J8" s="16">
        <f t="shared" si="3"/>
        <v>1140</v>
      </c>
      <c r="K8" s="17">
        <f t="shared" si="1"/>
        <v>0</v>
      </c>
      <c r="L8" s="150"/>
      <c r="M8" s="152">
        <f t="shared" ref="M8:M10" si="4">L8/G8</f>
        <v>0</v>
      </c>
      <c r="N8" s="150"/>
      <c r="O8" s="152"/>
    </row>
    <row r="9" spans="1:15" s="31" customFormat="1" ht="60" customHeight="1" x14ac:dyDescent="0.2">
      <c r="A9" s="105">
        <v>7</v>
      </c>
      <c r="B9" s="106" t="s">
        <v>40</v>
      </c>
      <c r="C9" s="107" t="s">
        <v>41</v>
      </c>
      <c r="D9" s="103" t="s">
        <v>55</v>
      </c>
      <c r="E9" s="45" t="s">
        <v>49</v>
      </c>
      <c r="F9" s="104">
        <v>470</v>
      </c>
      <c r="G9" s="13">
        <f>SUM(CEART!J10+CEAVI!J10+CEO!J10+CERES!J10)</f>
        <v>2</v>
      </c>
      <c r="H9" s="14">
        <f>SUM(CEART!J10-CEART!K10+CEAVI!J10-CEAVI!K10+CEO!J10-CEO!K10+CERES!J10-CERES!K10)</f>
        <v>0</v>
      </c>
      <c r="I9" s="15">
        <f t="shared" si="2"/>
        <v>2</v>
      </c>
      <c r="J9" s="16">
        <f t="shared" si="3"/>
        <v>940</v>
      </c>
      <c r="K9" s="17">
        <f t="shared" si="1"/>
        <v>0</v>
      </c>
      <c r="L9" s="150"/>
      <c r="M9" s="152">
        <f t="shared" si="4"/>
        <v>0</v>
      </c>
      <c r="N9" s="150"/>
      <c r="O9" s="152"/>
    </row>
    <row r="10" spans="1:15" ht="100.5" customHeight="1" x14ac:dyDescent="0.25">
      <c r="A10" s="18">
        <v>8</v>
      </c>
      <c r="B10" s="84" t="s">
        <v>42</v>
      </c>
      <c r="C10" s="85" t="s">
        <v>43</v>
      </c>
      <c r="D10" s="101" t="s">
        <v>55</v>
      </c>
      <c r="E10" s="85" t="s">
        <v>53</v>
      </c>
      <c r="F10" s="102">
        <v>25500</v>
      </c>
      <c r="G10" s="13">
        <f>SUM(CEART!J11+CEAVI!J11+CEO!J11+CERES!J11)</f>
        <v>2</v>
      </c>
      <c r="H10" s="14">
        <f>SUM(CEART!J11-CEART!K11+CEAVI!J11-CEAVI!K11+CEO!J11-CEO!K11+CERES!J11-CERES!K11)</f>
        <v>2</v>
      </c>
      <c r="I10" s="15">
        <f t="shared" si="2"/>
        <v>0</v>
      </c>
      <c r="J10" s="16">
        <f t="shared" si="3"/>
        <v>51000</v>
      </c>
      <c r="K10" s="17">
        <f t="shared" si="1"/>
        <v>51000</v>
      </c>
      <c r="L10" s="151"/>
      <c r="M10" s="152">
        <f t="shared" si="4"/>
        <v>0</v>
      </c>
      <c r="N10" s="151"/>
      <c r="O10" s="152"/>
    </row>
    <row r="11" spans="1:15" ht="30.75" customHeight="1" x14ac:dyDescent="0.25">
      <c r="I11" s="110">
        <f>SUM(I5:I10)</f>
        <v>20</v>
      </c>
      <c r="J11" s="99">
        <f>SUM(J5:J10)</f>
        <v>203906.8</v>
      </c>
      <c r="K11" s="99">
        <f>SUM(K5:K10)</f>
        <v>200546.8</v>
      </c>
    </row>
    <row r="12" spans="1:15" x14ac:dyDescent="0.25">
      <c r="C12" s="72"/>
      <c r="E12" s="100"/>
    </row>
    <row r="13" spans="1:15" x14ac:dyDescent="0.25">
      <c r="C13" s="72"/>
      <c r="G13" s="168" t="str">
        <f>A1</f>
        <v>PROCESSO: PE 1754/2023 (SGPE 50097/2023)</v>
      </c>
      <c r="H13" s="168"/>
      <c r="I13" s="168"/>
      <c r="J13" s="168"/>
      <c r="K13" s="168"/>
    </row>
    <row r="14" spans="1:15" x14ac:dyDescent="0.25">
      <c r="C14" s="72"/>
      <c r="G14" s="168" t="str">
        <f>C1</f>
        <v>OBJETO: AQUISIÇÃO DE PROJETORES MULTIMÍDIA PARA A UDESC</v>
      </c>
      <c r="H14" s="168"/>
      <c r="I14" s="168"/>
      <c r="J14" s="168"/>
      <c r="K14" s="168"/>
    </row>
    <row r="15" spans="1:15" x14ac:dyDescent="0.25">
      <c r="C15" s="72"/>
      <c r="G15" s="168" t="str">
        <f>G1</f>
        <v>VIGÊNCIA DA ATA: 01/04/2023 até 01/04/2025</v>
      </c>
      <c r="H15" s="168"/>
      <c r="I15" s="168"/>
      <c r="J15" s="168"/>
      <c r="K15" s="168"/>
    </row>
    <row r="16" spans="1:15" x14ac:dyDescent="0.25">
      <c r="C16" s="72"/>
      <c r="G16" s="5" t="s">
        <v>9</v>
      </c>
      <c r="H16" s="6"/>
      <c r="I16" s="6"/>
      <c r="J16" s="6"/>
      <c r="K16" s="1">
        <f>J11+N5</f>
        <v>212406.8</v>
      </c>
    </row>
    <row r="17" spans="3:11" x14ac:dyDescent="0.25">
      <c r="C17" s="72"/>
      <c r="G17" s="7" t="s">
        <v>10</v>
      </c>
      <c r="H17" s="8"/>
      <c r="I17" s="8"/>
      <c r="J17" s="8"/>
      <c r="K17" s="2">
        <f>K11</f>
        <v>200546.8</v>
      </c>
    </row>
    <row r="18" spans="3:11" x14ac:dyDescent="0.25">
      <c r="C18" s="72"/>
      <c r="G18" s="7" t="s">
        <v>11</v>
      </c>
      <c r="H18" s="8"/>
      <c r="I18" s="8"/>
      <c r="J18" s="8"/>
      <c r="K18" s="4"/>
    </row>
    <row r="19" spans="3:11" x14ac:dyDescent="0.25">
      <c r="C19" s="72"/>
      <c r="G19" s="9" t="s">
        <v>12</v>
      </c>
      <c r="H19" s="10"/>
      <c r="I19" s="10"/>
      <c r="J19" s="10"/>
      <c r="K19" s="3">
        <f>K17/K16</f>
        <v>0.94416374617008492</v>
      </c>
    </row>
    <row r="20" spans="3:11" x14ac:dyDescent="0.25">
      <c r="G20" s="162" t="s">
        <v>87</v>
      </c>
      <c r="H20" s="163"/>
      <c r="I20" s="163"/>
      <c r="J20" s="163"/>
      <c r="K20" s="164"/>
    </row>
  </sheetData>
  <mergeCells count="9">
    <mergeCell ref="G20:K20"/>
    <mergeCell ref="G1:K1"/>
    <mergeCell ref="A2:K2"/>
    <mergeCell ref="G13:K13"/>
    <mergeCell ref="A1:B1"/>
    <mergeCell ref="C1:F1"/>
    <mergeCell ref="G14:K14"/>
    <mergeCell ref="G15:K15"/>
    <mergeCell ref="B4:F4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EC8D6-BC67-4CA4-AE18-C3A89E2D1E7D}">
  <sheetPr>
    <tabColor theme="4"/>
  </sheetPr>
  <dimension ref="A1:V54"/>
  <sheetViews>
    <sheetView zoomScale="70" zoomScaleNormal="70" workbookViewId="0">
      <selection activeCell="C26" sqref="C26"/>
    </sheetView>
  </sheetViews>
  <sheetFormatPr defaultColWidth="9.7109375" defaultRowHeight="15.75" x14ac:dyDescent="0.25"/>
  <cols>
    <col min="1" max="1" width="14.5703125" style="66" customWidth="1"/>
    <col min="2" max="2" width="30.28515625" style="67" customWidth="1"/>
    <col min="3" max="3" width="35.140625" style="67" customWidth="1"/>
    <col min="4" max="4" width="15.7109375" style="67" customWidth="1"/>
    <col min="5" max="5" width="18.42578125" style="67" customWidth="1"/>
    <col min="6" max="6" width="13.5703125" style="68" customWidth="1"/>
    <col min="7" max="7" width="13.28515625" style="69" customWidth="1"/>
    <col min="8" max="8" width="13.28515625" style="70" customWidth="1"/>
    <col min="9" max="9" width="16.5703125" style="23" bestFit="1" customWidth="1"/>
    <col min="10" max="10" width="19.140625" style="23" customWidth="1"/>
    <col min="11" max="11" width="15.28515625" style="129" customWidth="1"/>
    <col min="12" max="12" width="14.42578125" style="129" customWidth="1"/>
    <col min="13" max="13" width="13.28515625" style="129" customWidth="1"/>
    <col min="14" max="14" width="13.7109375" style="129" customWidth="1"/>
    <col min="15" max="15" width="12.5703125" style="129" customWidth="1"/>
    <col min="16" max="16" width="12.42578125" style="129" customWidth="1"/>
    <col min="17" max="17" width="12.5703125" style="129" customWidth="1"/>
    <col min="18" max="18" width="12.42578125" style="129" customWidth="1"/>
    <col min="19" max="19" width="12.5703125" style="129" customWidth="1"/>
    <col min="20" max="20" width="12.42578125" style="129" customWidth="1"/>
    <col min="21" max="21" width="12.5703125" style="129" customWidth="1"/>
    <col min="22" max="22" width="15.28515625" style="129" customWidth="1"/>
    <col min="23" max="16384" width="9.7109375" style="23"/>
  </cols>
  <sheetData>
    <row r="1" spans="1:22" ht="32.25" customHeight="1" x14ac:dyDescent="0.25">
      <c r="A1" s="176" t="s">
        <v>71</v>
      </c>
      <c r="B1" s="177"/>
      <c r="C1" s="176" t="s">
        <v>23</v>
      </c>
      <c r="D1" s="178"/>
      <c r="E1" s="178"/>
      <c r="F1" s="176" t="s">
        <v>63</v>
      </c>
      <c r="G1" s="178"/>
      <c r="H1" s="178"/>
      <c r="I1" s="178"/>
      <c r="J1" s="179"/>
      <c r="K1" s="183" t="s">
        <v>73</v>
      </c>
      <c r="L1" s="183" t="s">
        <v>64</v>
      </c>
      <c r="M1" s="183" t="s">
        <v>64</v>
      </c>
      <c r="N1" s="183" t="s">
        <v>64</v>
      </c>
      <c r="O1" s="183" t="s">
        <v>64</v>
      </c>
      <c r="P1" s="183" t="s">
        <v>64</v>
      </c>
      <c r="Q1" s="183" t="s">
        <v>64</v>
      </c>
      <c r="R1" s="183" t="s">
        <v>64</v>
      </c>
      <c r="S1" s="183" t="s">
        <v>64</v>
      </c>
      <c r="T1" s="183" t="s">
        <v>64</v>
      </c>
      <c r="U1" s="183" t="s">
        <v>64</v>
      </c>
      <c r="V1" s="183" t="s">
        <v>64</v>
      </c>
    </row>
    <row r="2" spans="1:22" ht="29.25" customHeight="1" x14ac:dyDescent="0.25">
      <c r="A2" s="180" t="s">
        <v>79</v>
      </c>
      <c r="B2" s="181"/>
      <c r="C2" s="181"/>
      <c r="D2" s="181"/>
      <c r="E2" s="181"/>
      <c r="F2" s="181"/>
      <c r="G2" s="181"/>
      <c r="H2" s="181"/>
      <c r="I2" s="181"/>
      <c r="J2" s="182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</row>
    <row r="3" spans="1:22" s="31" customFormat="1" ht="46.15" customHeight="1" x14ac:dyDescent="0.2">
      <c r="A3" s="92" t="s">
        <v>3</v>
      </c>
      <c r="B3" s="92" t="s">
        <v>19</v>
      </c>
      <c r="C3" s="93" t="s">
        <v>15</v>
      </c>
      <c r="D3" s="93" t="s">
        <v>4</v>
      </c>
      <c r="E3" s="93" t="s">
        <v>21</v>
      </c>
      <c r="F3" s="111" t="s">
        <v>59</v>
      </c>
      <c r="G3" s="112" t="s">
        <v>60</v>
      </c>
      <c r="H3" s="113" t="s">
        <v>61</v>
      </c>
      <c r="I3" s="114" t="s">
        <v>62</v>
      </c>
      <c r="J3" s="124" t="s">
        <v>7</v>
      </c>
      <c r="K3" s="121" t="s">
        <v>72</v>
      </c>
      <c r="L3" s="121" t="s">
        <v>65</v>
      </c>
      <c r="M3" s="121" t="s">
        <v>65</v>
      </c>
      <c r="N3" s="121" t="s">
        <v>65</v>
      </c>
      <c r="O3" s="121" t="s">
        <v>65</v>
      </c>
      <c r="P3" s="121" t="s">
        <v>65</v>
      </c>
      <c r="Q3" s="121" t="s">
        <v>65</v>
      </c>
      <c r="R3" s="121" t="s">
        <v>65</v>
      </c>
      <c r="S3" s="121" t="s">
        <v>65</v>
      </c>
      <c r="T3" s="121" t="s">
        <v>65</v>
      </c>
      <c r="U3" s="121" t="s">
        <v>65</v>
      </c>
      <c r="V3" s="121" t="s">
        <v>65</v>
      </c>
    </row>
    <row r="4" spans="1:22" s="31" customFormat="1" ht="40.15" customHeight="1" x14ac:dyDescent="0.2">
      <c r="A4" s="22">
        <v>3</v>
      </c>
      <c r="B4" s="55" t="s">
        <v>27</v>
      </c>
      <c r="C4" s="56" t="s">
        <v>28</v>
      </c>
      <c r="D4" s="103" t="s">
        <v>55</v>
      </c>
      <c r="E4" s="58" t="s">
        <v>29</v>
      </c>
      <c r="F4" s="13">
        <f>SUM(CEART!J6+CEAVI!J6+CEO!J6+CERES!J6)</f>
        <v>5</v>
      </c>
      <c r="G4" s="131">
        <f>F4*2</f>
        <v>10</v>
      </c>
      <c r="H4" s="132">
        <f t="shared" ref="H4:H9" si="0">G4-(SUM(K4:V4))</f>
        <v>10</v>
      </c>
      <c r="I4" s="16">
        <v>8500</v>
      </c>
      <c r="J4" s="125">
        <f>F4*I4</f>
        <v>42500</v>
      </c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</row>
    <row r="5" spans="1:22" s="31" customFormat="1" ht="60" customHeight="1" x14ac:dyDescent="0.2">
      <c r="A5" s="21">
        <v>4</v>
      </c>
      <c r="B5" s="49" t="s">
        <v>70</v>
      </c>
      <c r="C5" s="50" t="s">
        <v>34</v>
      </c>
      <c r="D5" s="101" t="s">
        <v>55</v>
      </c>
      <c r="E5" s="50" t="s">
        <v>35</v>
      </c>
      <c r="F5" s="13">
        <f>SUM(CEART!J7+CEAVI!J7+CEO!J7+CERES!J7)</f>
        <v>20</v>
      </c>
      <c r="G5" s="131">
        <f t="shared" ref="G5:G9" si="1">F5*2</f>
        <v>40</v>
      </c>
      <c r="H5" s="132">
        <f t="shared" si="0"/>
        <v>37</v>
      </c>
      <c r="I5" s="16">
        <v>5352.34</v>
      </c>
      <c r="J5" s="125">
        <f t="shared" ref="J5:J9" si="2">F5*I5</f>
        <v>107046.8</v>
      </c>
      <c r="K5" s="122">
        <v>3</v>
      </c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</row>
    <row r="6" spans="1:22" s="31" customFormat="1" ht="29.85" customHeight="1" x14ac:dyDescent="0.2">
      <c r="A6" s="22">
        <v>5</v>
      </c>
      <c r="B6" s="55" t="s">
        <v>36</v>
      </c>
      <c r="C6" s="56" t="s">
        <v>37</v>
      </c>
      <c r="D6" s="103" t="s">
        <v>55</v>
      </c>
      <c r="E6" s="58" t="s">
        <v>44</v>
      </c>
      <c r="F6" s="13">
        <f>SUM(CEART!J8+CEAVI!J8+CEO!J8+CERES!J8)</f>
        <v>8</v>
      </c>
      <c r="G6" s="131">
        <f t="shared" si="1"/>
        <v>16</v>
      </c>
      <c r="H6" s="132">
        <f t="shared" si="0"/>
        <v>16</v>
      </c>
      <c r="I6" s="16">
        <v>160</v>
      </c>
      <c r="J6" s="125">
        <f t="shared" si="2"/>
        <v>1280</v>
      </c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</row>
    <row r="7" spans="1:22" s="31" customFormat="1" ht="43.5" customHeight="1" x14ac:dyDescent="0.2">
      <c r="A7" s="21">
        <v>6</v>
      </c>
      <c r="B7" s="49" t="s">
        <v>38</v>
      </c>
      <c r="C7" s="117" t="s">
        <v>39</v>
      </c>
      <c r="D7" s="101" t="s">
        <v>55</v>
      </c>
      <c r="E7" s="62" t="s">
        <v>48</v>
      </c>
      <c r="F7" s="13">
        <f>SUM(CEART!J9+CEAVI!J9+CEO!J9+CERES!J9)</f>
        <v>10</v>
      </c>
      <c r="G7" s="131">
        <f t="shared" si="1"/>
        <v>20</v>
      </c>
      <c r="H7" s="132">
        <f t="shared" si="0"/>
        <v>20</v>
      </c>
      <c r="I7" s="16">
        <v>114</v>
      </c>
      <c r="J7" s="125">
        <f t="shared" si="2"/>
        <v>1140</v>
      </c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</row>
    <row r="8" spans="1:22" s="31" customFormat="1" ht="43.5" customHeight="1" x14ac:dyDescent="0.2">
      <c r="A8" s="118">
        <v>7</v>
      </c>
      <c r="B8" s="119" t="s">
        <v>40</v>
      </c>
      <c r="C8" s="120" t="s">
        <v>41</v>
      </c>
      <c r="D8" s="103" t="s">
        <v>55</v>
      </c>
      <c r="E8" s="58" t="s">
        <v>49</v>
      </c>
      <c r="F8" s="13">
        <f>SUM(CEART!J10+CEAVI!J10+CEO!J10+CERES!J10)</f>
        <v>2</v>
      </c>
      <c r="G8" s="131">
        <f t="shared" si="1"/>
        <v>4</v>
      </c>
      <c r="H8" s="132">
        <f t="shared" si="0"/>
        <v>4</v>
      </c>
      <c r="I8" s="16">
        <v>470</v>
      </c>
      <c r="J8" s="125">
        <f t="shared" si="2"/>
        <v>940</v>
      </c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</row>
    <row r="9" spans="1:22" ht="48.2" customHeight="1" x14ac:dyDescent="0.25">
      <c r="A9" s="18">
        <v>8</v>
      </c>
      <c r="B9" s="49" t="s">
        <v>42</v>
      </c>
      <c r="C9" s="50" t="s">
        <v>43</v>
      </c>
      <c r="D9" s="101" t="s">
        <v>55</v>
      </c>
      <c r="E9" s="50" t="s">
        <v>53</v>
      </c>
      <c r="F9" s="13">
        <f>SUM(CEART!J11+CEAVI!J11+CEO!J11+CERES!J11)</f>
        <v>2</v>
      </c>
      <c r="G9" s="131">
        <f t="shared" si="1"/>
        <v>4</v>
      </c>
      <c r="H9" s="132">
        <f t="shared" si="0"/>
        <v>4</v>
      </c>
      <c r="I9" s="16">
        <v>25500</v>
      </c>
      <c r="J9" s="125">
        <f t="shared" si="2"/>
        <v>51000</v>
      </c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</row>
    <row r="10" spans="1:22" x14ac:dyDescent="0.25">
      <c r="H10" s="115"/>
      <c r="I10" s="116">
        <f>SUM(I4:I9)</f>
        <v>40096.339999999997</v>
      </c>
      <c r="J10" s="116">
        <f>SUM(J4:J9)</f>
        <v>203906.8</v>
      </c>
      <c r="K10" s="130">
        <f>SUMPRODUCT($I$4:$I$9,K4:K9)</f>
        <v>16057.02</v>
      </c>
      <c r="L10" s="130">
        <f t="shared" ref="L10:P10" si="3">SUMPRODUCT($I$4:$I$9,L4:L9)</f>
        <v>0</v>
      </c>
      <c r="M10" s="130">
        <f t="shared" si="3"/>
        <v>0</v>
      </c>
      <c r="N10" s="130">
        <f t="shared" si="3"/>
        <v>0</v>
      </c>
      <c r="O10" s="130">
        <f t="shared" si="3"/>
        <v>0</v>
      </c>
      <c r="P10" s="130">
        <f t="shared" si="3"/>
        <v>0</v>
      </c>
      <c r="Q10" s="130">
        <f t="shared" ref="Q10" si="4">SUMPRODUCT($I$4:$I$9,Q4:Q9)</f>
        <v>0</v>
      </c>
      <c r="R10" s="130">
        <f t="shared" ref="R10" si="5">SUMPRODUCT($I$4:$I$9,R4:R9)</f>
        <v>0</v>
      </c>
      <c r="S10" s="130">
        <f t="shared" ref="S10" si="6">SUMPRODUCT($I$4:$I$9,S4:S9)</f>
        <v>0</v>
      </c>
      <c r="T10" s="130">
        <f t="shared" ref="T10" si="7">SUMPRODUCT($I$4:$I$9,T4:T9)</f>
        <v>0</v>
      </c>
      <c r="U10" s="130">
        <f t="shared" ref="U10" si="8">SUMPRODUCT($I$4:$I$9,U4:U9)</f>
        <v>0</v>
      </c>
      <c r="V10" s="130">
        <f t="shared" ref="V10" si="9">SUMPRODUCT($I$4:$I$9,V4:V9)</f>
        <v>0</v>
      </c>
    </row>
    <row r="11" spans="1:22" x14ac:dyDescent="0.25">
      <c r="C11" s="72"/>
      <c r="E11" s="100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</row>
    <row r="12" spans="1:22" x14ac:dyDescent="0.25">
      <c r="C12" s="72"/>
      <c r="F12" s="172" t="str">
        <f>A1</f>
        <v>PROCESSO: PE 1754/2023 (SGPE 50097/2023)</v>
      </c>
      <c r="G12" s="172"/>
      <c r="H12" s="172"/>
      <c r="I12" s="172"/>
      <c r="J12" s="172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</row>
    <row r="13" spans="1:22" x14ac:dyDescent="0.25">
      <c r="C13" s="72"/>
      <c r="F13" s="172" t="str">
        <f>C1</f>
        <v>OBJETO: AQUISIÇÃO DE PROJETORES MULTIMÍDIA PARA A UDESC</v>
      </c>
      <c r="G13" s="172"/>
      <c r="H13" s="172"/>
      <c r="I13" s="172"/>
      <c r="J13" s="172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</row>
    <row r="14" spans="1:22" x14ac:dyDescent="0.25">
      <c r="C14" s="72"/>
      <c r="F14" s="172" t="str">
        <f>F1</f>
        <v>VIGÊNCIA DA ATA: 01/04/2023 até 01/04/2025</v>
      </c>
      <c r="G14" s="172"/>
      <c r="H14" s="172"/>
      <c r="I14" s="172"/>
      <c r="J14" s="172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</row>
    <row r="15" spans="1:22" x14ac:dyDescent="0.25">
      <c r="C15" s="72"/>
      <c r="F15" s="133" t="s">
        <v>67</v>
      </c>
      <c r="G15" s="134"/>
      <c r="H15" s="134"/>
      <c r="I15" s="134"/>
      <c r="J15" s="135">
        <f>J10</f>
        <v>203906.8</v>
      </c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</row>
    <row r="16" spans="1:22" x14ac:dyDescent="0.25">
      <c r="C16" s="72"/>
      <c r="F16" s="136" t="s">
        <v>66</v>
      </c>
      <c r="G16" s="137"/>
      <c r="H16" s="137"/>
      <c r="I16" s="137"/>
      <c r="J16" s="138">
        <f>SUM(K10:V10)</f>
        <v>16057.02</v>
      </c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</row>
    <row r="17" spans="3:22" x14ac:dyDescent="0.25">
      <c r="C17" s="72"/>
      <c r="F17" s="139"/>
      <c r="G17" s="137"/>
      <c r="H17" s="137"/>
      <c r="I17" s="137"/>
      <c r="J17" s="140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</row>
    <row r="18" spans="3:22" x14ac:dyDescent="0.25">
      <c r="C18" s="72"/>
      <c r="F18" s="141" t="s">
        <v>68</v>
      </c>
      <c r="G18" s="142"/>
      <c r="H18" s="142"/>
      <c r="I18" s="142"/>
      <c r="J18" s="143">
        <f>J16/J15</f>
        <v>7.8746858859047378E-2</v>
      </c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</row>
    <row r="19" spans="3:22" x14ac:dyDescent="0.25">
      <c r="F19" s="173" t="s">
        <v>69</v>
      </c>
      <c r="G19" s="174"/>
      <c r="H19" s="174"/>
      <c r="I19" s="174"/>
      <c r="J19" s="175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</row>
    <row r="20" spans="3:22" x14ac:dyDescent="0.25"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</row>
    <row r="21" spans="3:22" x14ac:dyDescent="0.25"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</row>
    <row r="22" spans="3:22" x14ac:dyDescent="0.25"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</row>
    <row r="23" spans="3:22" x14ac:dyDescent="0.25"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</row>
    <row r="24" spans="3:22" x14ac:dyDescent="0.25"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</row>
    <row r="25" spans="3:22" x14ac:dyDescent="0.25"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</row>
    <row r="26" spans="3:22" x14ac:dyDescent="0.25"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</row>
    <row r="27" spans="3:22" x14ac:dyDescent="0.25"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</row>
    <row r="28" spans="3:22" x14ac:dyDescent="0.25"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</row>
    <row r="29" spans="3:22" x14ac:dyDescent="0.25"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</row>
    <row r="30" spans="3:22" x14ac:dyDescent="0.25"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</row>
    <row r="31" spans="3:22" x14ac:dyDescent="0.25"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</row>
    <row r="32" spans="3:22" x14ac:dyDescent="0.25"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</row>
    <row r="33" spans="11:22" x14ac:dyDescent="0.25"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</row>
    <row r="34" spans="11:22" x14ac:dyDescent="0.25"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</row>
    <row r="35" spans="11:22" x14ac:dyDescent="0.25"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</row>
    <row r="36" spans="11:22" x14ac:dyDescent="0.25"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</row>
    <row r="37" spans="11:22" x14ac:dyDescent="0.25"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</row>
    <row r="38" spans="11:22" x14ac:dyDescent="0.25"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</row>
    <row r="39" spans="11:22" x14ac:dyDescent="0.25"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</row>
    <row r="40" spans="11:22" x14ac:dyDescent="0.25"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</row>
    <row r="41" spans="11:22" x14ac:dyDescent="0.25"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</row>
    <row r="42" spans="11:22" x14ac:dyDescent="0.25"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</row>
    <row r="43" spans="11:22" x14ac:dyDescent="0.25"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</row>
    <row r="44" spans="11:22" x14ac:dyDescent="0.25"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</row>
    <row r="45" spans="11:22" x14ac:dyDescent="0.25"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</row>
    <row r="46" spans="11:22" x14ac:dyDescent="0.25"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</row>
    <row r="47" spans="11:22" x14ac:dyDescent="0.25"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</row>
    <row r="48" spans="11:22" x14ac:dyDescent="0.25"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</row>
    <row r="49" spans="11:22" x14ac:dyDescent="0.25"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</row>
    <row r="50" spans="11:22" x14ac:dyDescent="0.25"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</row>
    <row r="51" spans="11:22" x14ac:dyDescent="0.25"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</row>
    <row r="52" spans="11:22" x14ac:dyDescent="0.25"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</row>
    <row r="53" spans="11:22" x14ac:dyDescent="0.25"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</row>
    <row r="54" spans="11:22" x14ac:dyDescent="0.25"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</row>
  </sheetData>
  <mergeCells count="20">
    <mergeCell ref="U1:U2"/>
    <mergeCell ref="V1:V2"/>
    <mergeCell ref="P1:P2"/>
    <mergeCell ref="Q1:Q2"/>
    <mergeCell ref="R1:R2"/>
    <mergeCell ref="S1:S2"/>
    <mergeCell ref="T1:T2"/>
    <mergeCell ref="K1:K2"/>
    <mergeCell ref="L1:L2"/>
    <mergeCell ref="M1:M2"/>
    <mergeCell ref="N1:N2"/>
    <mergeCell ref="O1:O2"/>
    <mergeCell ref="F14:J14"/>
    <mergeCell ref="F19:J19"/>
    <mergeCell ref="A1:B1"/>
    <mergeCell ref="C1:E1"/>
    <mergeCell ref="F1:J1"/>
    <mergeCell ref="A2:J2"/>
    <mergeCell ref="F12:J12"/>
    <mergeCell ref="F13:J13"/>
  </mergeCells>
  <conditionalFormatting sqref="K37:P53">
    <cfRule type="cellIs" dxfId="24" priority="19" stopIfTrue="1" operator="greaterThan">
      <formula>0</formula>
    </cfRule>
    <cfRule type="cellIs" dxfId="23" priority="20" stopIfTrue="1" operator="greaterThan">
      <formula>0</formula>
    </cfRule>
    <cfRule type="cellIs" dxfId="22" priority="21" stopIfTrue="1" operator="greaterThan">
      <formula>0</formula>
    </cfRule>
  </conditionalFormatting>
  <conditionalFormatting sqref="K37:P53">
    <cfRule type="cellIs" dxfId="21" priority="18" operator="greaterThan">
      <formula>0</formula>
    </cfRule>
  </conditionalFormatting>
  <conditionalFormatting sqref="K52:P53 K37:P50">
    <cfRule type="cellIs" dxfId="20" priority="17" operator="greaterThan">
      <formula>#REF!/2</formula>
    </cfRule>
  </conditionalFormatting>
  <conditionalFormatting sqref="K51:P51">
    <cfRule type="cellIs" dxfId="19" priority="15" operator="greaterThan">
      <formula>#REF!/2</formula>
    </cfRule>
    <cfRule type="cellIs" dxfId="18" priority="16" operator="greaterThan">
      <formula>#REF!/2</formula>
    </cfRule>
  </conditionalFormatting>
  <conditionalFormatting sqref="K4:P9 K11:P35">
    <cfRule type="cellIs" dxfId="17" priority="14" operator="greaterThan">
      <formula>0</formula>
    </cfRule>
  </conditionalFormatting>
  <conditionalFormatting sqref="K7:P7">
    <cfRule type="cellIs" dxfId="16" priority="13" operator="greaterThan">
      <formula>125.5</formula>
    </cfRule>
  </conditionalFormatting>
  <conditionalFormatting sqref="K5:P5">
    <cfRule type="cellIs" dxfId="15" priority="12" operator="greaterThan">
      <formula>428</formula>
    </cfRule>
  </conditionalFormatting>
  <conditionalFormatting sqref="Q37:V53">
    <cfRule type="cellIs" dxfId="14" priority="9" stopIfTrue="1" operator="greaterThan">
      <formula>0</formula>
    </cfRule>
    <cfRule type="cellIs" dxfId="13" priority="10" stopIfTrue="1" operator="greaterThan">
      <formula>0</formula>
    </cfRule>
    <cfRule type="cellIs" dxfId="12" priority="11" stopIfTrue="1" operator="greaterThan">
      <formula>0</formula>
    </cfRule>
  </conditionalFormatting>
  <conditionalFormatting sqref="Q37:V53">
    <cfRule type="cellIs" dxfId="11" priority="8" operator="greaterThan">
      <formula>0</formula>
    </cfRule>
  </conditionalFormatting>
  <conditionalFormatting sqref="Q52:V53 Q37:V50">
    <cfRule type="cellIs" dxfId="10" priority="7" operator="greaterThan">
      <formula>#REF!/2</formula>
    </cfRule>
  </conditionalFormatting>
  <conditionalFormatting sqref="Q51:V51">
    <cfRule type="cellIs" dxfId="9" priority="5" operator="greaterThan">
      <formula>#REF!/2</formula>
    </cfRule>
    <cfRule type="cellIs" dxfId="8" priority="6" operator="greaterThan">
      <formula>#REF!/2</formula>
    </cfRule>
  </conditionalFormatting>
  <conditionalFormatting sqref="Q4:V9 Q11:V35">
    <cfRule type="cellIs" dxfId="7" priority="4" operator="greaterThan">
      <formula>0</formula>
    </cfRule>
  </conditionalFormatting>
  <conditionalFormatting sqref="Q7:V7">
    <cfRule type="cellIs" dxfId="6" priority="3" operator="greaterThan">
      <formula>125.5</formula>
    </cfRule>
  </conditionalFormatting>
  <conditionalFormatting sqref="Q5:V5">
    <cfRule type="cellIs" dxfId="5" priority="2" operator="greaterThan">
      <formula>428</formula>
    </cfRule>
  </conditionalFormatting>
  <conditionalFormatting sqref="H4:H9">
    <cfRule type="cellIs" dxfId="4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CEART</vt:lpstr>
      <vt:lpstr>CEAVI</vt:lpstr>
      <vt:lpstr>CEO</vt:lpstr>
      <vt:lpstr>CERES</vt:lpstr>
      <vt:lpstr>(CESMO-recebido do CERES)</vt:lpstr>
      <vt:lpstr>GESTOR</vt:lpstr>
      <vt:lpstr>(CARONA)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LETÍCIA-SEGECON/FPOLIS</cp:lastModifiedBy>
  <cp:lastPrinted>2014-06-04T18:55:53Z</cp:lastPrinted>
  <dcterms:created xsi:type="dcterms:W3CDTF">2010-06-19T20:43:11Z</dcterms:created>
  <dcterms:modified xsi:type="dcterms:W3CDTF">2024-10-11T21:09:40Z</dcterms:modified>
</cp:coreProperties>
</file>