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534.2018- UDESC -  SGPE 3452.2018 - Generos alimenticios - SRP VIG 03.06.19\"/>
    </mc:Choice>
  </mc:AlternateContent>
  <bookViews>
    <workbookView xWindow="0" yWindow="0" windowWidth="21600" windowHeight="9135" tabRatio="857" activeTab="3"/>
  </bookViews>
  <sheets>
    <sheet name="Reitoria" sheetId="75" r:id="rId1"/>
    <sheet name="ESAG" sheetId="105" r:id="rId2"/>
    <sheet name="CEAD" sheetId="108" r:id="rId3"/>
    <sheet name="CEART" sheetId="106" r:id="rId4"/>
    <sheet name="FAED" sheetId="107" r:id="rId5"/>
    <sheet name="CEFID" sheetId="109" r:id="rId6"/>
    <sheet name="CESFI" sheetId="111" r:id="rId7"/>
    <sheet name="CERES" sheetId="110" r:id="rId8"/>
    <sheet name="CEAVI" sheetId="115" r:id="rId9"/>
    <sheet name="GESTOR" sheetId="91" r:id="rId10"/>
    <sheet name="Modelo Anexo II IN 002_2014" sheetId="77" r:id="rId11"/>
  </sheets>
  <definedNames>
    <definedName name="diasuteis" localSheetId="9">#REF!</definedName>
    <definedName name="diasuteis" localSheetId="0">#REF!</definedName>
    <definedName name="diasuteis">#REF!</definedName>
    <definedName name="Ferias" localSheetId="9">#REF!</definedName>
    <definedName name="Ferias">#REF!</definedName>
    <definedName name="RD" localSheetId="9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V2" i="106" l="1"/>
  <c r="U2" i="106"/>
  <c r="T2" i="106"/>
  <c r="S2" i="106"/>
  <c r="R2" i="106"/>
  <c r="Q2" i="106"/>
  <c r="P2" i="106"/>
  <c r="O2" i="106"/>
  <c r="N2" i="106"/>
  <c r="L5" i="75" l="1"/>
  <c r="L6" i="75"/>
  <c r="L7" i="75"/>
  <c r="L8" i="75"/>
  <c r="L9" i="75"/>
  <c r="L10" i="75"/>
  <c r="L11" i="75"/>
  <c r="L12" i="75"/>
  <c r="L13" i="75"/>
  <c r="L14" i="75"/>
  <c r="L15" i="75"/>
  <c r="L16" i="75"/>
  <c r="L17" i="75"/>
  <c r="L18" i="75"/>
  <c r="L19" i="75"/>
  <c r="L20" i="75"/>
  <c r="L21" i="75"/>
  <c r="L4" i="75"/>
  <c r="AB22" i="75"/>
  <c r="AA22" i="75"/>
  <c r="Z22" i="75"/>
  <c r="Y22" i="75"/>
  <c r="X22" i="75"/>
  <c r="W22" i="75"/>
  <c r="V22" i="75"/>
  <c r="U22" i="75"/>
  <c r="T22" i="75"/>
  <c r="S22" i="75"/>
  <c r="R22" i="75"/>
  <c r="Q22" i="75"/>
  <c r="P22" i="75"/>
  <c r="O22" i="75"/>
  <c r="N22" i="75"/>
  <c r="K4" i="109" l="1"/>
  <c r="K4" i="75"/>
  <c r="K10" i="109" l="1"/>
  <c r="K9" i="109"/>
  <c r="K10" i="75"/>
  <c r="K9" i="75"/>
  <c r="K27" i="91" l="1"/>
  <c r="K25" i="91"/>
  <c r="K14" i="91"/>
  <c r="N14" i="91" s="1"/>
  <c r="K15" i="91"/>
  <c r="N15" i="91" s="1"/>
  <c r="K16" i="91"/>
  <c r="K17" i="91"/>
  <c r="N17" i="91" s="1"/>
  <c r="K18" i="91"/>
  <c r="N18" i="91" s="1"/>
  <c r="K19" i="91"/>
  <c r="N19" i="91" s="1"/>
  <c r="K20" i="91"/>
  <c r="K21" i="91"/>
  <c r="N21" i="91" l="1"/>
  <c r="N16" i="91"/>
  <c r="N20" i="91"/>
  <c r="L21" i="115"/>
  <c r="M21" i="115" s="1"/>
  <c r="L20" i="115"/>
  <c r="M20" i="115" s="1"/>
  <c r="L19" i="115"/>
  <c r="M19" i="115" s="1"/>
  <c r="L18" i="115"/>
  <c r="M18" i="115" s="1"/>
  <c r="L17" i="115"/>
  <c r="M17" i="115" s="1"/>
  <c r="L16" i="115"/>
  <c r="M16" i="115" s="1"/>
  <c r="L15" i="115"/>
  <c r="M15" i="115" s="1"/>
  <c r="L14" i="115"/>
  <c r="M14" i="115" s="1"/>
  <c r="L13" i="115"/>
  <c r="M13" i="115" s="1"/>
  <c r="L12" i="115"/>
  <c r="M12" i="115" s="1"/>
  <c r="L11" i="115"/>
  <c r="M11" i="115" s="1"/>
  <c r="L10" i="115"/>
  <c r="M10" i="115" s="1"/>
  <c r="L9" i="115"/>
  <c r="M9" i="115" s="1"/>
  <c r="L8" i="115"/>
  <c r="M8" i="115" s="1"/>
  <c r="L7" i="115"/>
  <c r="M7" i="115" s="1"/>
  <c r="L6" i="115"/>
  <c r="M6" i="115" s="1"/>
  <c r="L5" i="115"/>
  <c r="M5" i="115" s="1"/>
  <c r="L4" i="115"/>
  <c r="M4" i="115" s="1"/>
  <c r="L21" i="110"/>
  <c r="M21" i="110" s="1"/>
  <c r="L20" i="110"/>
  <c r="M20" i="110" s="1"/>
  <c r="L19" i="110"/>
  <c r="M19" i="110" s="1"/>
  <c r="L18" i="110"/>
  <c r="M18" i="110" s="1"/>
  <c r="L17" i="110"/>
  <c r="M17" i="110" s="1"/>
  <c r="L16" i="110"/>
  <c r="M16" i="110" s="1"/>
  <c r="L15" i="110"/>
  <c r="M15" i="110" s="1"/>
  <c r="L14" i="110"/>
  <c r="M14" i="110" s="1"/>
  <c r="L13" i="110"/>
  <c r="M13" i="110" s="1"/>
  <c r="L12" i="110"/>
  <c r="M12" i="110" s="1"/>
  <c r="L11" i="110"/>
  <c r="M11" i="110" s="1"/>
  <c r="L10" i="110"/>
  <c r="M10" i="110" s="1"/>
  <c r="L9" i="110"/>
  <c r="M9" i="110" s="1"/>
  <c r="L8" i="110"/>
  <c r="M8" i="110" s="1"/>
  <c r="L7" i="110"/>
  <c r="M7" i="110" s="1"/>
  <c r="L6" i="110"/>
  <c r="M6" i="110" s="1"/>
  <c r="L5" i="110"/>
  <c r="M5" i="110" s="1"/>
  <c r="L4" i="110"/>
  <c r="M4" i="110" s="1"/>
  <c r="L21" i="109"/>
  <c r="M21" i="109" s="1"/>
  <c r="L20" i="109"/>
  <c r="M20" i="109" s="1"/>
  <c r="L19" i="109"/>
  <c r="M19" i="109" s="1"/>
  <c r="L18" i="109"/>
  <c r="M18" i="109" s="1"/>
  <c r="L17" i="109"/>
  <c r="M17" i="109" s="1"/>
  <c r="L16" i="109"/>
  <c r="M16" i="109" s="1"/>
  <c r="L15" i="109"/>
  <c r="M15" i="109" s="1"/>
  <c r="L14" i="109"/>
  <c r="M14" i="109" s="1"/>
  <c r="L13" i="109"/>
  <c r="M13" i="109" s="1"/>
  <c r="L12" i="109"/>
  <c r="M12" i="109" s="1"/>
  <c r="L11" i="109"/>
  <c r="M11" i="109" s="1"/>
  <c r="L10" i="109"/>
  <c r="M10" i="109" s="1"/>
  <c r="L9" i="109"/>
  <c r="M9" i="109" s="1"/>
  <c r="L8" i="109"/>
  <c r="M8" i="109" s="1"/>
  <c r="L7" i="109"/>
  <c r="M7" i="109" s="1"/>
  <c r="L6" i="109"/>
  <c r="M6" i="109" s="1"/>
  <c r="L5" i="109"/>
  <c r="M5" i="109" s="1"/>
  <c r="L4" i="109"/>
  <c r="M4" i="109" s="1"/>
  <c r="L21" i="107"/>
  <c r="M21" i="107" s="1"/>
  <c r="L20" i="107"/>
  <c r="M20" i="107" s="1"/>
  <c r="L19" i="107"/>
  <c r="M19" i="107" s="1"/>
  <c r="L18" i="107"/>
  <c r="M18" i="107" s="1"/>
  <c r="L17" i="107"/>
  <c r="M17" i="107" s="1"/>
  <c r="L16" i="107"/>
  <c r="M16" i="107" s="1"/>
  <c r="L15" i="107"/>
  <c r="M15" i="107" s="1"/>
  <c r="L14" i="107"/>
  <c r="M14" i="107" s="1"/>
  <c r="L13" i="107"/>
  <c r="M13" i="107" s="1"/>
  <c r="L12" i="107"/>
  <c r="M12" i="107" s="1"/>
  <c r="L11" i="107"/>
  <c r="M11" i="107" s="1"/>
  <c r="L10" i="107"/>
  <c r="M10" i="107" s="1"/>
  <c r="L9" i="107"/>
  <c r="M9" i="107" s="1"/>
  <c r="L8" i="107"/>
  <c r="M8" i="107" s="1"/>
  <c r="L7" i="107"/>
  <c r="M7" i="107" s="1"/>
  <c r="L6" i="107"/>
  <c r="M6" i="107" s="1"/>
  <c r="L5" i="107"/>
  <c r="M5" i="107" s="1"/>
  <c r="L4" i="107"/>
  <c r="M4" i="107" s="1"/>
  <c r="L21" i="106"/>
  <c r="M21" i="106" s="1"/>
  <c r="L20" i="106"/>
  <c r="M20" i="106" s="1"/>
  <c r="L19" i="106"/>
  <c r="M19" i="106" s="1"/>
  <c r="L18" i="106"/>
  <c r="M18" i="106" s="1"/>
  <c r="L17" i="106"/>
  <c r="M17" i="106" s="1"/>
  <c r="L16" i="106"/>
  <c r="M16" i="106" s="1"/>
  <c r="L15" i="106"/>
  <c r="M15" i="106" s="1"/>
  <c r="L14" i="106"/>
  <c r="M14" i="106" s="1"/>
  <c r="L13" i="106"/>
  <c r="M13" i="106" s="1"/>
  <c r="L12" i="106"/>
  <c r="M12" i="106" s="1"/>
  <c r="L11" i="106"/>
  <c r="M11" i="106" s="1"/>
  <c r="L10" i="106"/>
  <c r="M10" i="106" s="1"/>
  <c r="L9" i="106"/>
  <c r="M9" i="106" s="1"/>
  <c r="L8" i="106"/>
  <c r="M8" i="106" s="1"/>
  <c r="L7" i="106"/>
  <c r="M7" i="106" s="1"/>
  <c r="L6" i="106"/>
  <c r="M6" i="106" s="1"/>
  <c r="L5" i="106"/>
  <c r="M5" i="106" s="1"/>
  <c r="L4" i="106"/>
  <c r="M4" i="106" s="1"/>
  <c r="L21" i="108"/>
  <c r="M21" i="108" s="1"/>
  <c r="L20" i="108"/>
  <c r="M20" i="108" s="1"/>
  <c r="L19" i="108"/>
  <c r="M19" i="108" s="1"/>
  <c r="L18" i="108"/>
  <c r="M18" i="108" s="1"/>
  <c r="L17" i="108"/>
  <c r="M17" i="108" s="1"/>
  <c r="L16" i="108"/>
  <c r="M16" i="108" s="1"/>
  <c r="L15" i="108"/>
  <c r="M15" i="108" s="1"/>
  <c r="L14" i="108"/>
  <c r="M14" i="108" s="1"/>
  <c r="L13" i="108"/>
  <c r="M13" i="108" s="1"/>
  <c r="L12" i="108"/>
  <c r="M12" i="108" s="1"/>
  <c r="L11" i="108"/>
  <c r="M11" i="108" s="1"/>
  <c r="L10" i="108"/>
  <c r="M10" i="108" s="1"/>
  <c r="L9" i="108"/>
  <c r="M9" i="108" s="1"/>
  <c r="L8" i="108"/>
  <c r="M8" i="108" s="1"/>
  <c r="L7" i="108"/>
  <c r="M7" i="108" s="1"/>
  <c r="L6" i="108"/>
  <c r="M6" i="108" s="1"/>
  <c r="L5" i="108"/>
  <c r="M5" i="108" s="1"/>
  <c r="L4" i="108"/>
  <c r="M4" i="108" s="1"/>
  <c r="L21" i="105"/>
  <c r="L20" i="105"/>
  <c r="L19" i="105"/>
  <c r="L18" i="105"/>
  <c r="M18" i="105" s="1"/>
  <c r="L17" i="105"/>
  <c r="L16" i="105"/>
  <c r="L15" i="105"/>
  <c r="M15" i="105" s="1"/>
  <c r="L14" i="105"/>
  <c r="M14" i="105" s="1"/>
  <c r="L13" i="105"/>
  <c r="M13" i="105" s="1"/>
  <c r="L12" i="105"/>
  <c r="M12" i="105" s="1"/>
  <c r="L11" i="105"/>
  <c r="M11" i="105" s="1"/>
  <c r="L10" i="105"/>
  <c r="M10" i="105" s="1"/>
  <c r="L9" i="105"/>
  <c r="M9" i="105" s="1"/>
  <c r="L8" i="105"/>
  <c r="M8" i="105" s="1"/>
  <c r="L7" i="105"/>
  <c r="M7" i="105" s="1"/>
  <c r="L6" i="105"/>
  <c r="M6" i="105" s="1"/>
  <c r="L5" i="105"/>
  <c r="M5" i="105" s="1"/>
  <c r="L4" i="105"/>
  <c r="M4" i="105" s="1"/>
  <c r="M21" i="75"/>
  <c r="M20" i="75"/>
  <c r="M19" i="75"/>
  <c r="M18" i="75"/>
  <c r="M17" i="75"/>
  <c r="M16" i="75"/>
  <c r="M13" i="75"/>
  <c r="M12" i="75"/>
  <c r="M11" i="75"/>
  <c r="M10" i="75"/>
  <c r="M9" i="75"/>
  <c r="M8" i="75"/>
  <c r="M7" i="75"/>
  <c r="M6" i="75"/>
  <c r="M5" i="75"/>
  <c r="M4" i="75"/>
  <c r="L14" i="111"/>
  <c r="M14" i="111" s="1"/>
  <c r="L15" i="111"/>
  <c r="M15" i="111" s="1"/>
  <c r="L16" i="111"/>
  <c r="M16" i="111" s="1"/>
  <c r="L17" i="111"/>
  <c r="M17" i="111" s="1"/>
  <c r="L18" i="111"/>
  <c r="M18" i="111" s="1"/>
  <c r="L19" i="111"/>
  <c r="M19" i="111" s="1"/>
  <c r="L20" i="111"/>
  <c r="M20" i="111" s="1"/>
  <c r="L21" i="111"/>
  <c r="M21" i="111" s="1"/>
  <c r="L4" i="111"/>
  <c r="M4" i="111" s="1"/>
  <c r="L5" i="111"/>
  <c r="M5" i="111" s="1"/>
  <c r="L6" i="111"/>
  <c r="M6" i="111" s="1"/>
  <c r="L7" i="111"/>
  <c r="M7" i="111" s="1"/>
  <c r="L8" i="111"/>
  <c r="M8" i="111" s="1"/>
  <c r="L9" i="111"/>
  <c r="M9" i="111" s="1"/>
  <c r="L10" i="111"/>
  <c r="M10" i="111" s="1"/>
  <c r="L11" i="111"/>
  <c r="M11" i="111" s="1"/>
  <c r="L12" i="111"/>
  <c r="M12" i="111" s="1"/>
  <c r="L13" i="111"/>
  <c r="M13" i="111" s="1"/>
  <c r="L18" i="91" l="1"/>
  <c r="O18" i="91" s="1"/>
  <c r="L16" i="91"/>
  <c r="O16" i="91" s="1"/>
  <c r="L20" i="91"/>
  <c r="O20" i="91" s="1"/>
  <c r="M21" i="105"/>
  <c r="L21" i="91"/>
  <c r="M16" i="105"/>
  <c r="M19" i="105"/>
  <c r="L19" i="91"/>
  <c r="M17" i="105"/>
  <c r="L17" i="91"/>
  <c r="M20" i="105"/>
  <c r="M14" i="75"/>
  <c r="L14" i="91"/>
  <c r="M15" i="75"/>
  <c r="L15" i="91"/>
  <c r="K5" i="91"/>
  <c r="K6" i="91"/>
  <c r="K7" i="91"/>
  <c r="K8" i="91"/>
  <c r="K9" i="91"/>
  <c r="K10" i="91"/>
  <c r="K11" i="91"/>
  <c r="K12" i="91"/>
  <c r="K13" i="91"/>
  <c r="K4" i="91"/>
  <c r="M18" i="91" l="1"/>
  <c r="M20" i="91"/>
  <c r="M16" i="91"/>
  <c r="O17" i="91"/>
  <c r="M17" i="91"/>
  <c r="O21" i="91"/>
  <c r="M21" i="91"/>
  <c r="O19" i="91"/>
  <c r="M19" i="91"/>
  <c r="O15" i="91"/>
  <c r="M15" i="91"/>
  <c r="O14" i="91"/>
  <c r="M14" i="91"/>
  <c r="L5" i="91"/>
  <c r="L6" i="91"/>
  <c r="L8" i="91"/>
  <c r="L9" i="91"/>
  <c r="L10" i="91"/>
  <c r="L11" i="91"/>
  <c r="L12" i="91"/>
  <c r="L13" i="91"/>
  <c r="L4" i="91"/>
  <c r="L7" i="91"/>
  <c r="N5" i="91" l="1"/>
  <c r="N6" i="91"/>
  <c r="N7" i="91"/>
  <c r="N8" i="91"/>
  <c r="N9" i="91"/>
  <c r="N10" i="91"/>
  <c r="N11" i="91"/>
  <c r="N12" i="91"/>
  <c r="N13" i="91"/>
  <c r="N4" i="91"/>
  <c r="N22" i="91" l="1"/>
  <c r="O28" i="91" s="1"/>
  <c r="M13" i="91"/>
  <c r="O13" i="91"/>
  <c r="M12" i="91"/>
  <c r="O12" i="91"/>
  <c r="M10" i="91"/>
  <c r="O10" i="91"/>
  <c r="M11" i="91"/>
  <c r="O11" i="91"/>
  <c r="M7" i="91" l="1"/>
  <c r="O7" i="91"/>
  <c r="M6" i="91"/>
  <c r="O6" i="91"/>
  <c r="M9" i="91"/>
  <c r="O9" i="91"/>
  <c r="M8" i="91"/>
  <c r="O8" i="91"/>
  <c r="O4" i="91"/>
  <c r="M5" i="91" l="1"/>
  <c r="O5" i="91"/>
  <c r="M4" i="91"/>
  <c r="O22" i="91" l="1"/>
  <c r="O29" i="91" s="1"/>
  <c r="O31" i="91" s="1"/>
</calcChain>
</file>

<file path=xl/comments1.xml><?xml version="1.0" encoding="utf-8"?>
<comments xmlns="http://schemas.openxmlformats.org/spreadsheetml/2006/main">
  <authors>
    <author>MARCELO DARCI DE SOUZA</author>
  </authors>
  <commentList>
    <comment ref="K4" authorId="0" shapeId="0">
      <text>
        <r>
          <rPr>
            <b/>
            <sz val="9"/>
            <color indexed="81"/>
            <rFont val="Segoe UI"/>
          </rPr>
          <t>MARCELO DARCI DE SOUZA:</t>
        </r>
        <r>
          <rPr>
            <sz val="9"/>
            <color indexed="81"/>
            <rFont val="Segoe UI"/>
          </rPr>
          <t xml:space="preserve">
cedido ao CEFID 200 und 22/04/19 
</t>
        </r>
      </text>
    </commen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150 kg 28/09/18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CEFID 250
 kg 28/09/18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K4" authorId="0" shapeId="0">
      <text>
        <r>
          <rPr>
            <b/>
            <sz val="9"/>
            <color indexed="81"/>
            <rFont val="Segoe UI"/>
          </rPr>
          <t>MARCELO DARCI DE SOUZA:</t>
        </r>
        <r>
          <rPr>
            <sz val="9"/>
            <color indexed="81"/>
            <rFont val="Segoe UI"/>
          </rPr>
          <t xml:space="preserve">
cedido pelo reitoria 
 200 und 22/04/19 </t>
        </r>
      </text>
    </commen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150 kg 28/09/18 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2
50 kg 28/09/18 </t>
        </r>
      </text>
    </comment>
  </commentList>
</comments>
</file>

<file path=xl/sharedStrings.xml><?xml version="1.0" encoding="utf-8"?>
<sst xmlns="http://schemas.openxmlformats.org/spreadsheetml/2006/main" count="1658" uniqueCount="172">
  <si>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</si>
  <si>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</si>
  <si>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</si>
  <si>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</si>
  <si>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</si>
  <si>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</si>
  <si>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</si>
  <si>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</si>
  <si>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</si>
  <si>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</si>
  <si>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</si>
  <si>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</si>
  <si>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</si>
  <si>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</si>
  <si>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</si>
  <si>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</si>
  <si>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</si>
  <si>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</si>
  <si>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</si>
  <si>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</si>
  <si>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</si>
  <si>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</si>
  <si>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</si>
  <si>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</si>
  <si>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</si>
  <si>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</si>
  <si>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</si>
  <si>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</si>
  <si>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</si>
  <si>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</si>
  <si>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</si>
  <si>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OBJETO: AQUISIÇÃO DE GÊNEROS ALIMENTÍCIOS</t>
  </si>
  <si>
    <t>339030.07</t>
  </si>
  <si>
    <t>Qtde Utilizada</t>
  </si>
  <si>
    <t>AQUISIÇÃO DE GÊNEROS ALIMENTÍCIOS</t>
  </si>
  <si>
    <t>CENTRO PARTICIPANTE: GESTOR</t>
  </si>
  <si>
    <t xml:space="preserve">CENTRO PARTICIPANTE: </t>
  </si>
  <si>
    <t>/   /</t>
  </si>
  <si>
    <t>Empresa</t>
  </si>
  <si>
    <t>Especificação</t>
  </si>
  <si>
    <t>Grupo-Classe</t>
  </si>
  <si>
    <t>Código NUC</t>
  </si>
  <si>
    <t>19-03</t>
  </si>
  <si>
    <t>Peça</t>
  </si>
  <si>
    <t>Caixa</t>
  </si>
  <si>
    <t>00141-4-002</t>
  </si>
  <si>
    <t>19-04</t>
  </si>
  <si>
    <t xml:space="preserve">PROCESSO: PE 534/2018 </t>
  </si>
  <si>
    <t>VIGÊNCIA DA ATA: 04/06/18 até 03/06/2019</t>
  </si>
  <si>
    <t xml:space="preserve"> AF nº  xx/2018 Qtde. DT</t>
  </si>
  <si>
    <t>Marca/Modelo</t>
  </si>
  <si>
    <t>Detalhamento</t>
  </si>
  <si>
    <t>ESTANCIA HIDROMINERAL SANTA RITA DE CASSIA LTDA CNPJ 03.489.027/0001-88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</si>
  <si>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</rPr>
      <t xml:space="preserve">, potável, natural, sem gás, com validade mínima de 3 (três) meses a cada fornecimento, envasada em </t>
    </r>
    <r>
      <rPr>
        <b/>
        <sz val="11"/>
        <color theme="1"/>
        <rFont val="Calibri"/>
        <family val="2"/>
        <scheme val="minor"/>
      </rPr>
      <t>garrafão de 20 litros</t>
    </r>
    <r>
      <rPr>
        <sz val="10"/>
        <rFont val="Arial"/>
      </rPr>
      <t xml:space="preserve"> PET (politereftalato de etileno), com cessão gratuita (comodato) de garrafões em quantidade suficiente para abastecimento e reposição, com vida útil máxima de 3 anos, lacrados, dentro dos padrões estabelecidos pelo Departamento Nacional de Produção Mineral - DPNPM e de acordo com a Portaria nº 470/1999, RDCs nºs 274 e 275 de 2005, RDC 23/2000 e RDC 27/2010, da ANVISA-MS. Rotulo com carimbo de aprovação ou número do processo do DNPM, contendo, no mínimo, nome da fonte e da empresa envasadora, seu CNPJ, Município, Estado, número do lote, composição química, características físico-químicas, nome do laboratório, número e data da análise da água, volume, data de envasamento, validade e a expressão "Não contem glúten" com impressão indelével, devendo obedecer a Portaria 387/2008 DNPM, especificações da ANVISA (Resolução nº 105/99 e suas atualizações), e normas da ABNT NMR 14222, 14328 e 14638.</t>
    </r>
  </si>
  <si>
    <t>Santa Rita / 20L</t>
  </si>
  <si>
    <r>
      <t>peça 
(</t>
    </r>
    <r>
      <rPr>
        <b/>
        <sz val="11"/>
        <color theme="1"/>
        <rFont val="Calibri"/>
        <family val="2"/>
        <scheme val="minor"/>
      </rPr>
      <t>peça = garrafão de 20 litros</t>
    </r>
    <r>
      <rPr>
        <sz val="10"/>
        <rFont val="Arial"/>
      </rPr>
      <t>)</t>
    </r>
  </si>
  <si>
    <t>00142-2-015</t>
  </si>
  <si>
    <r>
      <rPr>
        <b/>
        <sz val="11"/>
        <color theme="1"/>
        <rFont val="Calibri"/>
        <family val="2"/>
        <scheme val="minor"/>
      </rPr>
      <t>Água mineral</t>
    </r>
    <r>
      <rPr>
        <sz val="10"/>
        <rFont val="Arial"/>
      </rPr>
      <t xml:space="preserve"> natural,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rFont val="Arial"/>
      </rPr>
      <t xml:space="preserve">, envasada em garrafa PET (politereftalato de etileno) descartável com </t>
    </r>
    <r>
      <rPr>
        <b/>
        <sz val="11"/>
        <color theme="1"/>
        <rFont val="Calibri"/>
        <family val="2"/>
        <scheme val="minor"/>
      </rPr>
      <t>500ml</t>
    </r>
    <r>
      <rPr>
        <sz val="10"/>
        <rFont val="Arial"/>
      </rPr>
      <t xml:space="preserve">, lacrados, dentro dos padrões estabelecidos pelo Departamento Nacional de Produção Mineral-DNPM e de acordo com a Portaria nº 470/1999, RDCs nºs 274 e 275 de 2005, RDC 23/2000 e RDC 27/2010, da ANVISA-MS, </t>
    </r>
    <r>
      <rPr>
        <b/>
        <sz val="11"/>
        <color theme="1"/>
        <rFont val="Calibri"/>
        <family val="2"/>
        <scheme val="minor"/>
      </rPr>
      <t>acondicionadas em fardo com 12 unidades</t>
    </r>
    <r>
      <rPr>
        <sz val="10"/>
        <rFont val="Arial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</si>
  <si>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t>Santa Rita / 500ml sem gás</t>
  </si>
  <si>
    <r>
      <rPr>
        <b/>
        <sz val="11"/>
        <color theme="1"/>
        <rFont val="Calibri"/>
        <family val="2"/>
        <scheme val="minor"/>
      </rPr>
      <t>Fardo</t>
    </r>
    <r>
      <rPr>
        <sz val="10"/>
        <rFont val="Arial"/>
      </rPr>
      <t xml:space="preserve"> com 12 garrafas de 500ml</t>
    </r>
  </si>
  <si>
    <t>00142-2-060</t>
  </si>
  <si>
    <r>
      <rPr>
        <b/>
        <sz val="11"/>
        <color theme="1"/>
        <rFont val="Calibri"/>
        <family val="2"/>
        <scheme val="minor"/>
      </rPr>
      <t>Água mineral natural</t>
    </r>
    <r>
      <rPr>
        <sz val="10"/>
        <rFont val="Arial"/>
      </rPr>
      <t xml:space="preserve">, potável, </t>
    </r>
    <r>
      <rPr>
        <b/>
        <sz val="11"/>
        <color theme="1"/>
        <rFont val="Calibri"/>
        <family val="2"/>
        <scheme val="minor"/>
      </rPr>
      <t>sem gás</t>
    </r>
    <r>
      <rPr>
        <sz val="10"/>
        <rFont val="Arial"/>
      </rPr>
      <t xml:space="preserve">, envasada em garrafa PET (politereftalato de etileno) </t>
    </r>
    <r>
      <rPr>
        <b/>
        <sz val="11"/>
        <color theme="1"/>
        <rFont val="Calibri"/>
        <family val="2"/>
        <scheme val="minor"/>
      </rPr>
      <t>descartável com 5 litros</t>
    </r>
    <r>
      <rPr>
        <sz val="10"/>
        <rFont val="Arial"/>
      </rPr>
      <t xml:space="preserve">, lacrados, dentro dos padrões estabelecidos pelo Departamento Nacional de Produção Mineral-DNPM e de acordo com a Portaria nº 470/1999, RDCs nºs 274 e 275 de 2005, RDC 23/2000 e RDC 27/2010, da ANVISA-MS, acondicionadas </t>
    </r>
    <r>
      <rPr>
        <b/>
        <sz val="11"/>
        <color theme="1"/>
        <rFont val="Calibri"/>
        <family val="2"/>
        <scheme val="minor"/>
      </rPr>
      <t>em fardo com 4 unidades</t>
    </r>
    <r>
      <rPr>
        <sz val="10"/>
        <rFont val="Arial"/>
      </rPr>
      <t>, e com validade mínima de mínima de 6 (seis) meses a cada fornecimento. Rotulagem: Rotulo com carimbo de aprovação ou número do processo do DNPM, contendo, no mínimo, nome da fonte, e da empresa envasadora, seu CNPJ, Município, Estado, número do lote, composição química, características físico - químicas, nome do laboratório, número e data da análise da água, volume, data de envasamento e validade e a expressão "Não contem glúten" com impressão indelével.</t>
    </r>
  </si>
  <si>
    <t>Santa Rita / 5L</t>
  </si>
  <si>
    <r>
      <t xml:space="preserve">fardo </t>
    </r>
    <r>
      <rPr>
        <sz val="10"/>
        <color theme="1"/>
        <rFont val="Calibri"/>
        <family val="2"/>
        <scheme val="minor"/>
      </rPr>
      <t>com 4 unidades</t>
    </r>
  </si>
  <si>
    <t>A.V. COMERCIO VAREJISTA LTDA - ME CNPJ 16.858.182/0001-76</t>
  </si>
  <si>
    <t>Rio Douro / Rio Douro</t>
  </si>
  <si>
    <t>Cristalina / Cristalina</t>
  </si>
  <si>
    <t>COSTA ESMERALDA DISTRIBUIDORA LTDA - EPP CNPJ 11.114.708/0001-90</t>
  </si>
  <si>
    <r>
      <rPr>
        <b/>
        <sz val="11"/>
        <color theme="1"/>
        <rFont val="Calibri"/>
        <family val="2"/>
        <scheme val="minor"/>
      </rPr>
      <t>Café torrado</t>
    </r>
    <r>
      <rPr>
        <sz val="10"/>
        <rFont val="Arial"/>
      </rPr>
      <t xml:space="preserve"> e moído embalado a vácuo prensado emb. </t>
    </r>
    <r>
      <rPr>
        <b/>
        <sz val="11"/>
        <color theme="1"/>
        <rFont val="Calibri"/>
        <family val="2"/>
        <scheme val="minor"/>
      </rPr>
      <t>500g</t>
    </r>
    <r>
      <rPr>
        <sz val="10"/>
        <rFont val="Arial"/>
      </rPr>
      <t xml:space="preserve">, em pó, homogêneo, torrado e moído, categoria do tipo </t>
    </r>
    <r>
      <rPr>
        <b/>
        <sz val="11"/>
        <color theme="1"/>
        <rFont val="Calibri"/>
        <family val="2"/>
        <scheme val="minor"/>
      </rPr>
      <t>SUPERIOR</t>
    </r>
    <r>
      <rPr>
        <sz val="10"/>
        <rFont val="Arial"/>
      </rPr>
      <t>, constituído com predominância de grãos de café arábica. Características sensoriais: fragrância: marcante; aroma: característico, marcante; acidez: baixa a moderada; amargor: moderado; sabor: característico e equilibrado; sabor residual: bom, duradouro; defeitos: pouca interferência; adstringência: baixa; corpo: razoavelmente encorpado; qualidade da bebida: dura a melhor; qualidade global: razoavelmente bom a bom, com embalagem vácuo-puro. Com fabricação de no máximo de 30 (trinta) dias antes da data de entrega. Prazo de validade do produto de no mínimo de 12 (doze) meses. O café deverá ter, além da embalagem vácuo-puro, embalagem individual de cartolina, que deverá estar acondicionada em caixa de papelão, com 05 ou 10 kg cada, identificação da categoria do café, lote, prazo de validade e demais informações de acordo com exigências legais vigentes que tratam das embalagens e rotulagens e, que atenda ao padrão de identidade e qualidade (com nota de qualidade global da bebida, igual ou maior que 6,0 (seis) pontos e demais condições estabelecidas de acordo com a legislação vigente. (Decreto Federal n.º 27.173, de 14/09/1 949, e Portaria INMETRO nº 157, de 19/08/2002), Portaria 377, de 26/04/1999, IN nº 8 de 11/06/2003 e, IN nº 16, de 24/05/2010 do MAPA, Resoluções: RDC nº 277, de 22/09/05, RDC nº 175, de 08/07/03, RDC nº 259/02, RDC nº 12, de 02/01/01, RDC 123, de 13/025/2004, RDC 259 de 20/09/2002, da ANVISA, e, Resoluções SAA-28, de 01/06/2007 e, SAA-30, de 22/06/2007).</t>
    </r>
  </si>
  <si>
    <t xml:space="preserve">Santa Catarina Superior Extra-Forte / Café em pó torrado e moído </t>
  </si>
  <si>
    <r>
      <t>Kg 
(</t>
    </r>
    <r>
      <rPr>
        <b/>
        <sz val="11"/>
        <color theme="1"/>
        <rFont val="Calibri"/>
        <family val="2"/>
        <scheme val="minor"/>
      </rPr>
      <t>Kg = 02 embalagens de 500 gramas</t>
    </r>
    <r>
      <rPr>
        <sz val="10"/>
        <rFont val="Arial"/>
      </rPr>
      <t>)</t>
    </r>
  </si>
  <si>
    <t>00144-9-001</t>
  </si>
  <si>
    <t>ELO COMERCIO E SERVIÇOS LTDA ME CNPJ 14.990.312/0001-02</t>
  </si>
  <si>
    <r>
      <rPr>
        <b/>
        <sz val="11"/>
        <color theme="1"/>
        <rFont val="Calibri"/>
        <family val="2"/>
        <scheme val="minor"/>
      </rPr>
      <t>Açúcar refinado</t>
    </r>
    <r>
      <rPr>
        <sz val="10"/>
        <rFont val="Arial"/>
      </rPr>
      <t>, na cor Branco, embalagem plástica de</t>
    </r>
    <r>
      <rPr>
        <b/>
        <sz val="11"/>
        <color theme="1"/>
        <rFont val="Calibri"/>
        <family val="2"/>
        <scheme val="minor"/>
      </rPr>
      <t xml:space="preserve"> 1Kg. </t>
    </r>
    <r>
      <rPr>
        <sz val="10"/>
        <rFont val="Arial"/>
      </rPr>
      <t>Validade mínima de 8 meses a contar da data do fornecimento</t>
    </r>
  </si>
  <si>
    <t>Caravelas / 1KG</t>
  </si>
  <si>
    <r>
      <t>Kg 
(</t>
    </r>
    <r>
      <rPr>
        <b/>
        <sz val="11"/>
        <color theme="1"/>
        <rFont val="Calibri"/>
        <family val="2"/>
        <scheme val="minor"/>
      </rPr>
      <t>Kg = 01 embalagem de 1 quilo</t>
    </r>
    <r>
      <rPr>
        <sz val="10"/>
        <rFont val="Arial"/>
      </rPr>
      <t>)</t>
    </r>
  </si>
  <si>
    <t>DENTAL XAN COM. DE PRODUTO HOSPITALARES LTDA EPP CNPJ 02.886.342/0001-86</t>
  </si>
  <si>
    <r>
      <rPr>
        <b/>
        <sz val="11"/>
        <color theme="1"/>
        <rFont val="Calibri"/>
        <family val="2"/>
        <scheme val="minor"/>
      </rPr>
      <t>Adoçante dietético</t>
    </r>
    <r>
      <rPr>
        <sz val="10"/>
        <rFont val="Arial"/>
      </rPr>
      <t xml:space="preserve"> líquido 100 ml, com validade de no mínimo 24 meses a cada fornecimento.</t>
    </r>
  </si>
  <si>
    <t>Adocil / adoçante</t>
  </si>
  <si>
    <t>00158-9-009</t>
  </si>
  <si>
    <r>
      <rPr>
        <b/>
        <sz val="11"/>
        <color theme="1"/>
        <rFont val="Calibri"/>
        <family val="2"/>
        <scheme val="minor"/>
      </rPr>
      <t>Chá de camomila</t>
    </r>
    <r>
      <rPr>
        <sz val="10"/>
        <rFont val="Arial"/>
      </rPr>
      <t>, caixa com 10 saquinhos, com peso mínimo de 10 gramas cada caixa. Acondicionamento em caixa devidamente identificada com a descrição resumida do material, tais como marca, procedência e validade. Validade de no mínimo 12 meses a partir do fornecimento.</t>
    </r>
  </si>
  <si>
    <t>Vermat / Chás</t>
  </si>
  <si>
    <t>00146-5-009</t>
  </si>
  <si>
    <r>
      <rPr>
        <b/>
        <sz val="11"/>
        <color theme="1"/>
        <rFont val="Calibri"/>
        <family val="2"/>
        <scheme val="minor"/>
      </rPr>
      <t xml:space="preserve">Chá de erva cidreira, </t>
    </r>
    <r>
      <rPr>
        <sz val="10"/>
        <rFont val="Arial"/>
      </rPr>
      <t>caixa com 10 saquinhos com peso mínimo de 10 gramas cada caixa. Acondicionamento em caixa devidamente identificada com a descrição resumida do material, tais como marca, procedência e validade. Validade de no mínimo 12 meses a partir do fornecimento.</t>
    </r>
  </si>
  <si>
    <r>
      <rPr>
        <b/>
        <sz val="11"/>
        <color theme="1"/>
        <rFont val="Calibri"/>
        <family val="2"/>
        <scheme val="minor"/>
      </rPr>
      <t>Chá de maçã  com canela</t>
    </r>
    <r>
      <rPr>
        <sz val="10"/>
        <rFont val="Arial"/>
      </rPr>
      <t>, caixa com 10 saquinhos com peso mínimo de 15 gramas cada caixa. Acondicionamento em caixa devidamente identificada com a descrição resumida do material, tais como marca, procedência e validade. Validade de no mínimo 12 meses a partir do fornecimento.</t>
    </r>
  </si>
  <si>
    <r>
      <rPr>
        <b/>
        <sz val="11"/>
        <color theme="1"/>
        <rFont val="Calibri"/>
        <family val="2"/>
        <scheme val="minor"/>
      </rPr>
      <t>Chá frutas vermelhas</t>
    </r>
    <r>
      <rPr>
        <sz val="10"/>
        <rFont val="Arial"/>
      </rPr>
      <t>, com 10 saquinhos e peso mínimo de 15 gramas cada caixa. Acondicionamento em caixa devidamente identificada com a descrição resumida do material, tais como marca, procedência e validade. Validade de no mínimo 12 meses a partir do fornecimento.</t>
    </r>
  </si>
  <si>
    <t>Bolachas salgadas com gergelim, pacote com no mínimo 360 gramas, e no mínimo duas embalagens individualizadas. Validade mínima de 06 meses a cada fornecimento.</t>
  </si>
  <si>
    <t>Renata / biscoito</t>
  </si>
  <si>
    <t>Pacote</t>
  </si>
  <si>
    <t>00143-0-165</t>
  </si>
  <si>
    <t xml:space="preserve">Bolacha tipo waffer, sabor morango, pacote com no mínimo 120 gramas.Validade mínima de 06 meses a cada fornecimento. </t>
  </si>
  <si>
    <t>Balduco / biscoito</t>
  </si>
  <si>
    <t>00143-0-164</t>
  </si>
  <si>
    <t>Bolacha tipo waffer, sabor chocolate, pacote com no mínimo 120 gramas.Validade mínima de 06 meses a cada fornecimento.</t>
  </si>
  <si>
    <t>Bolacha recheada, sabor chocolate, pacote com no mínimo 120 gramas. Validade mínima de 06 meses  cada fornecimento.</t>
  </si>
  <si>
    <t>Viscondi / biscoito</t>
  </si>
  <si>
    <t>00143-0-119</t>
  </si>
  <si>
    <t>Bolacha recheada, sabor morango, pacote com no mínimo 120 gramas. Validade mínima de 06 meses  cada fornecimento.</t>
  </si>
  <si>
    <t>Bolacha salgada, temperada, similar ou igual a marca Club Social, pacote com no mínimo 120 gramas. Validade mínima de 06 meses  cada fornecimento.</t>
  </si>
  <si>
    <t>00143-0-166</t>
  </si>
  <si>
    <t xml:space="preserve"> AF nº 1099/2018 Qtde. DT</t>
  </si>
  <si>
    <t xml:space="preserve"> AF nº 1514/2018 Qtde. DT</t>
  </si>
  <si>
    <t xml:space="preserve"> AF nº  1920/2018 Qtde. DT</t>
  </si>
  <si>
    <t xml:space="preserve"> AF nº  2119/2018 Qtde. DT</t>
  </si>
  <si>
    <t xml:space="preserve"> AF nº  2316/2018 Qtde. DT</t>
  </si>
  <si>
    <t xml:space="preserve"> AF nº  0028/2019 Qtde. DT</t>
  </si>
  <si>
    <t xml:space="preserve"> AF nº  2151/2018</t>
  </si>
  <si>
    <t xml:space="preserve"> AF nº  1171/2018 Qtde. DT</t>
  </si>
  <si>
    <t xml:space="preserve"> AF nº  1360/2018 Qtde. DT</t>
  </si>
  <si>
    <t xml:space="preserve"> AF nº  1632/2018 Qtde. DT</t>
  </si>
  <si>
    <t xml:space="preserve"> AF nº  1634/2018 Qtde. DT</t>
  </si>
  <si>
    <t xml:space="preserve"> AF nº  1635/2018 Qtde. DT</t>
  </si>
  <si>
    <t xml:space="preserve"> AF nº  1632/2018 Qtde. DT Estorno NE 9091</t>
  </si>
  <si>
    <t>09/07/218</t>
  </si>
  <si>
    <t>11/092018</t>
  </si>
  <si>
    <t xml:space="preserve"> AF nº 1366/2018</t>
  </si>
  <si>
    <t xml:space="preserve"> AF nº 1544/2018</t>
  </si>
  <si>
    <t xml:space="preserve"> AF nº 1909/2018</t>
  </si>
  <si>
    <t xml:space="preserve"> AF nº 
2279/2018</t>
  </si>
  <si>
    <t xml:space="preserve"> AF nº 
2278/2018</t>
  </si>
  <si>
    <t xml:space="preserve"> AF nº  2159/2018 Qtde. DT</t>
  </si>
  <si>
    <t xml:space="preserve"> AF nº  1155/2018 Qtde. DT</t>
  </si>
  <si>
    <t xml:space="preserve"> AF nº  1492/2018 Qtde. DT</t>
  </si>
  <si>
    <t xml:space="preserve"> AF nº  1493/2018 Qtde. DT</t>
  </si>
  <si>
    <t xml:space="preserve"> AF nº  1685/2018 Qtde. DT</t>
  </si>
  <si>
    <t xml:space="preserve"> AF nº  2317/2018 Qtde. DT</t>
  </si>
  <si>
    <t xml:space="preserve"> AF nº  2061/2018 SGPe 12783/18 Qtde. DT</t>
  </si>
  <si>
    <t xml:space="preserve"> AF nº 2060/2018 SGPe 11822/18 Qtde. DT</t>
  </si>
  <si>
    <t xml:space="preserve"> AF nº  2058/2018 SGPe 12785/18 Qtde. DT</t>
  </si>
  <si>
    <t xml:space="preserve"> AF nº  1373/2018 Qtde. DT</t>
  </si>
  <si>
    <t xml:space="preserve"> AF nº  1910/2018 Qtde. DT</t>
  </si>
  <si>
    <t xml:space="preserve"> AF nº 2242/2018 Qtde. DT</t>
  </si>
  <si>
    <t xml:space="preserve"> AF nº 1204/2018 Qtde. DT</t>
  </si>
  <si>
    <t xml:space="preserve"> AF nº  1272/2018 Qtde. DT</t>
  </si>
  <si>
    <t xml:space="preserve"> AF nº  1606/2018 Qtde. DT</t>
  </si>
  <si>
    <t xml:space="preserve"> AF nº 1619/2018 Qtde. DT</t>
  </si>
  <si>
    <t xml:space="preserve"> AF nº  1842/2018 Qtde. DT</t>
  </si>
  <si>
    <t xml:space="preserve"> AF nº 2164/2018 Qtde. DT</t>
  </si>
  <si>
    <t xml:space="preserve"> AF nº 2431/2018 Qtde. DT</t>
  </si>
  <si>
    <t xml:space="preserve">atualizado em fev 2019 </t>
  </si>
  <si>
    <t xml:space="preserve"> AF nº  83/2019 Qtde. DT</t>
  </si>
  <si>
    <t xml:space="preserve"> AF nº  281/2019 SGPe 3278/19 Qtde. DT</t>
  </si>
  <si>
    <t xml:space="preserve"> AF nº      362/2019     Qtde. DT</t>
  </si>
  <si>
    <t xml:space="preserve"> AF nº 463/2019  Qtde. DT</t>
  </si>
  <si>
    <t xml:space="preserve"> AF nº  661/2019   Qtde. DT</t>
  </si>
  <si>
    <t xml:space="preserve"> AF nº  277/2019</t>
  </si>
  <si>
    <t xml:space="preserve"> AF nº 294/2019 Qtde. DT</t>
  </si>
  <si>
    <t xml:space="preserve"> AF nº  295/2019 Qtde. DT</t>
  </si>
  <si>
    <t xml:space="preserve"> AF nº  389/2019 Qtde. DT</t>
  </si>
  <si>
    <t xml:space="preserve"> AF nº  48/2019 Qtde. DT</t>
  </si>
  <si>
    <t xml:space="preserve"> AF nº  287/2019 Qtde. DT</t>
  </si>
  <si>
    <t xml:space="preserve"> AF nº  554/2019 Qtde. DT</t>
  </si>
  <si>
    <t xml:space="preserve"> AF nº  556/2019 Qtde. DT</t>
  </si>
  <si>
    <t xml:space="preserve"> AF nº  1858/2018 Qtde. DT</t>
  </si>
  <si>
    <t xml:space="preserve"> AF nº  0029/2019
Qtde. DT</t>
  </si>
  <si>
    <t xml:space="preserve"> AF nº  0530/2019
Qtde. DT</t>
  </si>
  <si>
    <t xml:space="preserve"> AF nº  0267/2019 Qtde. DT</t>
  </si>
  <si>
    <t xml:space="preserve"> AF nº 03/2019 Qtde. DT</t>
  </si>
  <si>
    <t xml:space="preserve"> AF nº 21/2019 Qtde. DT</t>
  </si>
  <si>
    <t xml:space="preserve"> AF nº 22/2019 Qtde. DT</t>
  </si>
  <si>
    <t xml:space="preserve"> AF nº 24/2019 Qtde. DT</t>
  </si>
  <si>
    <t xml:space="preserve"> AF nº  250/2019 Qtde. DT</t>
  </si>
  <si>
    <t xml:space="preserve"> AF nº  374/2019 Qtde. DT</t>
  </si>
  <si>
    <t xml:space="preserve"> AF nº  376/2019 Qtde. DT</t>
  </si>
  <si>
    <t xml:space="preserve"> AF nº  517/2019 Qtde. DT</t>
  </si>
  <si>
    <t xml:space="preserve"> AF nº  16/2019 Qtde. DT</t>
  </si>
  <si>
    <t xml:space="preserve"> AF nº  241/2019 Qtde. DT</t>
  </si>
  <si>
    <t xml:space="preserve"> AF nº  528/2019 Qtde. DT</t>
  </si>
  <si>
    <t xml:space="preserve"> AF nº 
27/2019</t>
  </si>
  <si>
    <t xml:space="preserve"> AF nº 146/2019</t>
  </si>
  <si>
    <t xml:space="preserve"> AF nº 290/2019</t>
  </si>
  <si>
    <t xml:space="preserve"> AF nº 390/2019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</si>
</sst>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  <font>
      <sz val="11"/>
      <color theme="0"/>
      <name val="Calibri"/>
      <family val="2"/>
      <scheme val="minor"/>
    </font>
    <font>
      <sz val="9"/>
      <color indexed="81"/>
      <name val="Segoe UI"/>
    </font>
    <font>
      <b/>
      <sz val="9"/>
      <color indexed="81"/>
      <name val="Segoe UI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26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 applyProtection="1">
      <alignment wrapText="1"/>
      <protection locked="0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68" fontId="15" fillId="9" borderId="6" xfId="1" applyNumberFormat="1" applyFont="1" applyFill="1" applyBorder="1" applyAlignment="1" applyProtection="1">
      <alignment horizontal="right"/>
      <protection locked="0"/>
    </xf>
    <xf numFmtId="168" fontId="15" fillId="9" borderId="7" xfId="1" applyNumberFormat="1" applyFont="1" applyFill="1" applyBorder="1" applyAlignment="1" applyProtection="1">
      <alignment horizontal="right"/>
      <protection locked="0"/>
    </xf>
    <xf numFmtId="9" fontId="15" fillId="9" borderId="8" xfId="12" applyFont="1" applyFill="1" applyBorder="1" applyAlignment="1" applyProtection="1">
      <alignment horizontal="right"/>
      <protection locked="0"/>
    </xf>
    <xf numFmtId="2" fontId="15" fillId="9" borderId="7" xfId="1" applyNumberFormat="1" applyFont="1" applyFill="1" applyBorder="1" applyAlignment="1">
      <alignment horizontal="right"/>
    </xf>
    <xf numFmtId="0" fontId="15" fillId="9" borderId="12" xfId="1" applyFont="1" applyFill="1" applyBorder="1" applyAlignment="1" applyProtection="1">
      <alignment horizontal="left"/>
      <protection locked="0"/>
    </xf>
    <xf numFmtId="0" fontId="15" fillId="9" borderId="19" xfId="1" applyFont="1" applyFill="1" applyBorder="1" applyAlignment="1" applyProtection="1">
      <alignment horizontal="left"/>
      <protection locked="0"/>
    </xf>
    <xf numFmtId="0" fontId="15" fillId="9" borderId="14" xfId="1" applyFont="1" applyFill="1" applyBorder="1" applyAlignment="1" applyProtection="1">
      <alignment horizontal="left"/>
      <protection locked="0"/>
    </xf>
    <xf numFmtId="0" fontId="15" fillId="9" borderId="0" xfId="1" applyFont="1" applyFill="1" applyBorder="1" applyAlignment="1" applyProtection="1">
      <alignment horizontal="left"/>
      <protection locked="0"/>
    </xf>
    <xf numFmtId="0" fontId="15" fillId="9" borderId="16" xfId="1" applyFont="1" applyFill="1" applyBorder="1" applyAlignment="1" applyProtection="1">
      <alignment horizontal="left"/>
      <protection locked="0"/>
    </xf>
    <xf numFmtId="0" fontId="15" fillId="9" borderId="18" xfId="1" applyFont="1" applyFill="1" applyBorder="1" applyAlignment="1" applyProtection="1">
      <alignment horizontal="left"/>
      <protection locked="0"/>
    </xf>
    <xf numFmtId="44" fontId="4" fillId="8" borderId="1" xfId="8" applyFont="1" applyFill="1" applyBorder="1" applyAlignment="1">
      <alignment vertical="center" wrapText="1"/>
    </xf>
    <xf numFmtId="44" fontId="4" fillId="8" borderId="1" xfId="1" applyNumberFormat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wrapText="1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top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13" borderId="1" xfId="0" applyFont="1" applyFill="1" applyBorder="1" applyAlignment="1">
      <alignment horizontal="justify" vertical="top" wrapText="1"/>
    </xf>
    <xf numFmtId="0" fontId="0" fillId="13" borderId="1" xfId="0" applyFont="1" applyFill="1" applyBorder="1" applyAlignment="1">
      <alignment horizontal="center" vertical="center" wrapText="1"/>
    </xf>
    <xf numFmtId="49" fontId="0" fillId="13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justify" vertical="center" wrapText="1"/>
    </xf>
    <xf numFmtId="0" fontId="4" fillId="13" borderId="1" xfId="0" applyNumberFormat="1" applyFont="1" applyFill="1" applyBorder="1" applyAlignment="1">
      <alignment horizontal="center" vertical="center" wrapText="1"/>
    </xf>
    <xf numFmtId="0" fontId="0" fillId="13" borderId="1" xfId="0" applyNumberFormat="1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 textRotation="90" wrapText="1"/>
    </xf>
    <xf numFmtId="0" fontId="18" fillId="15" borderId="1" xfId="0" applyFont="1" applyFill="1" applyBorder="1" applyAlignment="1">
      <alignment horizontal="center" vertical="center" wrapText="1"/>
    </xf>
    <xf numFmtId="165" fontId="4" fillId="15" borderId="1" xfId="3" applyFont="1" applyFill="1" applyBorder="1" applyAlignment="1" applyProtection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4" fontId="0" fillId="6" borderId="1" xfId="0" applyNumberFormat="1" applyFont="1" applyFill="1" applyBorder="1" applyAlignment="1">
      <alignment horizontal="center" vertical="center" wrapText="1"/>
    </xf>
    <xf numFmtId="4" fontId="0" fillId="13" borderId="1" xfId="0" applyNumberFormat="1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44" fontId="4" fillId="0" borderId="0" xfId="1" applyNumberFormat="1" applyFont="1" applyAlignment="1">
      <alignment wrapText="1"/>
    </xf>
    <xf numFmtId="14" fontId="24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4" fillId="5" borderId="8" xfId="13" applyNumberFormat="1" applyFont="1" applyFill="1" applyBorder="1" applyAlignment="1" applyProtection="1">
      <alignment horizontal="center" vertical="center"/>
      <protection locked="0"/>
    </xf>
    <xf numFmtId="3" fontId="4" fillId="18" borderId="1" xfId="1" applyNumberFormat="1" applyFont="1" applyFill="1" applyBorder="1" applyAlignment="1" applyProtection="1">
      <alignment horizontal="center" vertical="center" wrapText="1"/>
      <protection locked="0"/>
    </xf>
    <xf numFmtId="3" fontId="24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13" borderId="1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 wrapText="1"/>
    </xf>
    <xf numFmtId="0" fontId="20" fillId="13" borderId="7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/>
    </xf>
    <xf numFmtId="0" fontId="19" fillId="13" borderId="8" xfId="0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4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16" xfId="1" applyFont="1" applyFill="1" applyBorder="1" applyAlignment="1">
      <alignment vertical="center" wrapText="1"/>
    </xf>
    <xf numFmtId="0" fontId="15" fillId="9" borderId="18" xfId="1" applyFont="1" applyFill="1" applyBorder="1" applyAlignment="1">
      <alignment vertical="center" wrapText="1"/>
    </xf>
    <xf numFmtId="0" fontId="15" fillId="9" borderId="17" xfId="1" applyFont="1" applyFill="1" applyBorder="1" applyAlignment="1">
      <alignment vertical="center" wrapText="1"/>
    </xf>
    <xf numFmtId="0" fontId="15" fillId="9" borderId="9" xfId="1" applyFont="1" applyFill="1" applyBorder="1" applyAlignment="1" applyProtection="1">
      <alignment horizontal="left"/>
      <protection locked="0"/>
    </xf>
    <xf numFmtId="0" fontId="15" fillId="9" borderId="10" xfId="1" applyFont="1" applyFill="1" applyBorder="1" applyAlignment="1" applyProtection="1">
      <alignment horizontal="left"/>
      <protection locked="0"/>
    </xf>
    <xf numFmtId="0" fontId="15" fillId="9" borderId="11" xfId="1" applyFont="1" applyFill="1" applyBorder="1" applyAlignment="1" applyProtection="1">
      <alignment horizontal="left"/>
      <protection locked="0"/>
    </xf>
    <xf numFmtId="0" fontId="4" fillId="14" borderId="1" xfId="0" applyNumberFormat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vertical="center" wrapText="1"/>
    </xf>
    <xf numFmtId="0" fontId="15" fillId="9" borderId="19" xfId="1" applyFont="1" applyFill="1" applyBorder="1" applyAlignment="1">
      <alignment vertical="center" wrapText="1"/>
    </xf>
    <xf numFmtId="0" fontId="15" fillId="9" borderId="13" xfId="1" applyFont="1" applyFill="1" applyBorder="1" applyAlignment="1">
      <alignment vertical="center" wrapText="1"/>
    </xf>
    <xf numFmtId="0" fontId="15" fillId="9" borderId="14" xfId="1" applyFont="1" applyFill="1" applyBorder="1" applyAlignment="1">
      <alignment vertical="center" wrapText="1"/>
    </xf>
    <xf numFmtId="0" fontId="15" fillId="9" borderId="0" xfId="1" applyFont="1" applyFill="1" applyBorder="1" applyAlignment="1">
      <alignment vertical="center" wrapText="1"/>
    </xf>
    <xf numFmtId="0" fontId="15" fillId="9" borderId="15" xfId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1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" xfId="1" applyFont="1" applyFill="1" applyBorder="1" applyAlignment="1">
      <alignment horizontal="center" wrapText="1"/>
    </xf>
    <xf numFmtId="44" fontId="4" fillId="0" borderId="0" xfId="1" applyNumberFormat="1" applyFont="1" applyAlignment="1" applyProtection="1">
      <alignment wrapText="1"/>
      <protection locked="0"/>
    </xf>
  </cellXfs>
  <cellStyles count="14">
    <cellStyle name="Moeda 2" xfId="5"/>
    <cellStyle name="Moeda 2 2" xfId="9"/>
    <cellStyle name="Moeda 3" xfId="8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3" xfId="6"/>
    <cellStyle name="Separador de milhares 2 3 2" xfId="10"/>
    <cellStyle name="Separador de milhares 3" xfId="3"/>
    <cellStyle name="Título 5" xfId="4"/>
    <cellStyle name="Vírgula" xfId="13" builtinId="3"/>
  </cellStyles>
  <dxfs count="26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AI22"/>
  <sheetViews>
    <sheetView topLeftCell="H1" zoomScale="60" zoomScaleNormal="60" workbookViewId="0">
      <selection activeCell="P1" sqref="P1:P2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4" width="14.42578125" style="22" customWidth="1"/>
    <col min="25" max="25" width="14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132</v>
      </c>
      <c r="O1" s="91" t="s">
        <v>133</v>
      </c>
      <c r="P1" s="91" t="s">
        <v>134</v>
      </c>
      <c r="Q1" s="91" t="s">
        <v>135</v>
      </c>
      <c r="R1" s="91" t="s">
        <v>136</v>
      </c>
      <c r="S1" s="91" t="s">
        <v>137</v>
      </c>
      <c r="T1" s="91" t="s">
        <v>138</v>
      </c>
      <c r="U1" s="91" t="s">
        <v>157</v>
      </c>
      <c r="V1" s="91" t="s">
        <v>158</v>
      </c>
      <c r="W1" s="91" t="s">
        <v>159</v>
      </c>
      <c r="X1" s="91" t="s">
        <v>160</v>
      </c>
      <c r="Y1" s="91" t="s">
        <v>161</v>
      </c>
      <c r="Z1" s="91" t="s">
        <v>162</v>
      </c>
      <c r="AA1" s="91" t="s">
        <v>163</v>
      </c>
      <c r="AB1" s="91" t="s">
        <v>164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43292</v>
      </c>
      <c r="O3" s="38">
        <v>43306</v>
      </c>
      <c r="P3" s="38">
        <v>43353</v>
      </c>
      <c r="Q3" s="38">
        <v>43354</v>
      </c>
      <c r="R3" s="38">
        <v>43371</v>
      </c>
      <c r="S3" s="38">
        <v>43409</v>
      </c>
      <c r="T3" s="38">
        <v>43424</v>
      </c>
      <c r="U3" s="38">
        <v>43486</v>
      </c>
      <c r="V3" s="38">
        <v>43489</v>
      </c>
      <c r="W3" s="38">
        <v>43489</v>
      </c>
      <c r="X3" s="38">
        <v>43489</v>
      </c>
      <c r="Y3" s="38">
        <v>43543</v>
      </c>
      <c r="Z3" s="38">
        <v>43572</v>
      </c>
      <c r="AA3" s="38">
        <v>43572</v>
      </c>
      <c r="AB3" s="38">
        <v>43593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f>2200-200</f>
        <v>2000</v>
      </c>
      <c r="L4" s="39">
        <f>K4-(SUM(N4:AB4))</f>
        <v>0</v>
      </c>
      <c r="M4" s="40" t="str">
        <f>IF(L4&lt;0,"ATENÇÃO","OK")</f>
        <v>OK</v>
      </c>
      <c r="N4" s="45"/>
      <c r="O4" s="45">
        <v>600</v>
      </c>
      <c r="P4" s="45"/>
      <c r="Q4" s="45"/>
      <c r="R4" s="45"/>
      <c r="S4" s="45"/>
      <c r="T4" s="45"/>
      <c r="U4" s="45">
        <v>600</v>
      </c>
      <c r="V4" s="45"/>
      <c r="W4" s="45"/>
      <c r="X4" s="45"/>
      <c r="Y4" s="45">
        <v>800</v>
      </c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1600</v>
      </c>
      <c r="L5" s="39">
        <f t="shared" ref="L5:L21" si="0">K5-(SUM(N5:AB5))</f>
        <v>1400</v>
      </c>
      <c r="M5" s="40" t="str">
        <f>IF(L5&lt;0,"ATENÇÃO","OK")</f>
        <v>OK</v>
      </c>
      <c r="N5" s="45"/>
      <c r="O5" s="45"/>
      <c r="P5" s="45"/>
      <c r="Q5" s="45"/>
      <c r="R5" s="45"/>
      <c r="S5" s="45">
        <v>50</v>
      </c>
      <c r="T5" s="78">
        <v>50</v>
      </c>
      <c r="U5" s="45">
        <v>100</v>
      </c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>
        <v>75</v>
      </c>
      <c r="L6" s="39">
        <f t="shared" si="0"/>
        <v>55</v>
      </c>
      <c r="M6" s="40" t="str">
        <f t="shared" ref="M6:M21" si="1">IF(L6&lt;0,"ATENÇÃO","OK")</f>
        <v>OK</v>
      </c>
      <c r="N6" s="45"/>
      <c r="O6" s="45">
        <v>20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f>1000-150</f>
        <v>850</v>
      </c>
      <c r="L9" s="39">
        <f t="shared" si="0"/>
        <v>150</v>
      </c>
      <c r="M9" s="40" t="str">
        <f t="shared" si="1"/>
        <v>OK</v>
      </c>
      <c r="N9" s="45"/>
      <c r="O9" s="45"/>
      <c r="P9" s="45">
        <v>400</v>
      </c>
      <c r="Q9" s="45"/>
      <c r="R9" s="45"/>
      <c r="S9" s="45"/>
      <c r="T9" s="45"/>
      <c r="U9" s="45"/>
      <c r="V9" s="45">
        <v>200</v>
      </c>
      <c r="W9" s="45"/>
      <c r="X9" s="45"/>
      <c r="Y9" s="45"/>
      <c r="Z9" s="45"/>
      <c r="AA9" s="46"/>
      <c r="AB9" s="116">
        <v>100</v>
      </c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f>1300-250</f>
        <v>1050</v>
      </c>
      <c r="L10" s="39">
        <f t="shared" si="0"/>
        <v>400</v>
      </c>
      <c r="M10" s="40" t="str">
        <f t="shared" si="1"/>
        <v>OK</v>
      </c>
      <c r="N10" s="45"/>
      <c r="O10" s="45"/>
      <c r="P10" s="45"/>
      <c r="Q10" s="45"/>
      <c r="R10" s="45">
        <v>200</v>
      </c>
      <c r="S10" s="45"/>
      <c r="T10" s="45"/>
      <c r="U10" s="45"/>
      <c r="V10" s="45"/>
      <c r="W10" s="45"/>
      <c r="X10" s="45">
        <v>200</v>
      </c>
      <c r="Y10" s="45"/>
      <c r="Z10" s="45">
        <v>250</v>
      </c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48</v>
      </c>
      <c r="L11" s="39">
        <f t="shared" si="0"/>
        <v>36</v>
      </c>
      <c r="M11" s="40" t="str">
        <f t="shared" si="1"/>
        <v>OK</v>
      </c>
      <c r="N11" s="45"/>
      <c r="O11" s="45"/>
      <c r="P11" s="45"/>
      <c r="Q11" s="45">
        <v>12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120</v>
      </c>
      <c r="L12" s="39">
        <f t="shared" si="0"/>
        <v>30</v>
      </c>
      <c r="M12" s="40" t="str">
        <f t="shared" si="1"/>
        <v>OK</v>
      </c>
      <c r="N12" s="45">
        <v>30</v>
      </c>
      <c r="O12" s="45"/>
      <c r="P12" s="45"/>
      <c r="Q12" s="45"/>
      <c r="R12" s="45"/>
      <c r="S12" s="45"/>
      <c r="T12" s="45"/>
      <c r="U12" s="45"/>
      <c r="V12" s="45"/>
      <c r="W12" s="45">
        <v>60</v>
      </c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120</v>
      </c>
      <c r="L13" s="39">
        <f t="shared" si="0"/>
        <v>30</v>
      </c>
      <c r="M13" s="40" t="str">
        <f t="shared" si="1"/>
        <v>OK</v>
      </c>
      <c r="N13" s="45">
        <v>30</v>
      </c>
      <c r="O13" s="45"/>
      <c r="P13" s="45"/>
      <c r="Q13" s="45"/>
      <c r="R13" s="45"/>
      <c r="S13" s="45"/>
      <c r="T13" s="45"/>
      <c r="U13" s="45"/>
      <c r="V13" s="45"/>
      <c r="W13" s="45">
        <v>60</v>
      </c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120</v>
      </c>
      <c r="L14" s="39">
        <f t="shared" si="0"/>
        <v>30</v>
      </c>
      <c r="M14" s="40" t="str">
        <f t="shared" si="1"/>
        <v>OK</v>
      </c>
      <c r="N14" s="45">
        <v>30</v>
      </c>
      <c r="O14" s="69"/>
      <c r="P14" s="69"/>
      <c r="Q14" s="69"/>
      <c r="R14" s="69"/>
      <c r="S14" s="69"/>
      <c r="T14" s="69"/>
      <c r="U14" s="69"/>
      <c r="V14" s="69"/>
      <c r="W14" s="45">
        <v>60</v>
      </c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120</v>
      </c>
      <c r="L15" s="39">
        <f t="shared" si="0"/>
        <v>30</v>
      </c>
      <c r="M15" s="40" t="str">
        <f t="shared" si="1"/>
        <v>OK</v>
      </c>
      <c r="N15" s="45">
        <v>30</v>
      </c>
      <c r="O15" s="69"/>
      <c r="P15" s="69"/>
      <c r="Q15" s="69"/>
      <c r="R15" s="69"/>
      <c r="S15" s="69"/>
      <c r="T15" s="69"/>
      <c r="U15" s="69"/>
      <c r="V15" s="69"/>
      <c r="W15" s="45">
        <v>60</v>
      </c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>
        <v>600</v>
      </c>
      <c r="L16" s="39">
        <f t="shared" si="0"/>
        <v>240</v>
      </c>
      <c r="M16" s="40" t="str">
        <f t="shared" si="1"/>
        <v>OK</v>
      </c>
      <c r="N16" s="45">
        <v>120</v>
      </c>
      <c r="O16" s="69"/>
      <c r="P16" s="69"/>
      <c r="Q16" s="42">
        <v>100</v>
      </c>
      <c r="R16" s="69"/>
      <c r="S16" s="69"/>
      <c r="T16" s="69"/>
      <c r="U16" s="69"/>
      <c r="V16" s="69"/>
      <c r="W16" s="45">
        <v>100</v>
      </c>
      <c r="X16" s="69"/>
      <c r="Y16" s="69"/>
      <c r="Z16" s="69"/>
      <c r="AA16" s="116">
        <v>40</v>
      </c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>
        <v>800</v>
      </c>
      <c r="L17" s="39">
        <f t="shared" si="0"/>
        <v>326</v>
      </c>
      <c r="M17" s="40" t="str">
        <f t="shared" si="1"/>
        <v>OK</v>
      </c>
      <c r="N17" s="45">
        <v>150</v>
      </c>
      <c r="O17" s="69"/>
      <c r="P17" s="69"/>
      <c r="Q17" s="42">
        <v>54</v>
      </c>
      <c r="R17" s="69"/>
      <c r="S17" s="69"/>
      <c r="T17" s="69"/>
      <c r="U17" s="69"/>
      <c r="V17" s="69"/>
      <c r="W17" s="45">
        <v>216</v>
      </c>
      <c r="X17" s="69"/>
      <c r="Y17" s="69"/>
      <c r="Z17" s="69"/>
      <c r="AA17" s="116">
        <v>54</v>
      </c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>
        <v>800</v>
      </c>
      <c r="L18" s="39">
        <f t="shared" si="0"/>
        <v>326</v>
      </c>
      <c r="M18" s="40" t="str">
        <f t="shared" si="1"/>
        <v>OK</v>
      </c>
      <c r="N18" s="45">
        <v>150</v>
      </c>
      <c r="O18" s="69"/>
      <c r="P18" s="69"/>
      <c r="Q18" s="42">
        <v>54</v>
      </c>
      <c r="R18" s="69"/>
      <c r="S18" s="69"/>
      <c r="T18" s="69"/>
      <c r="U18" s="69"/>
      <c r="V18" s="69"/>
      <c r="W18" s="45">
        <v>216</v>
      </c>
      <c r="X18" s="69"/>
      <c r="Y18" s="69"/>
      <c r="Z18" s="69"/>
      <c r="AA18" s="116">
        <v>54</v>
      </c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>
        <v>800</v>
      </c>
      <c r="L19" s="39">
        <f t="shared" si="0"/>
        <v>266</v>
      </c>
      <c r="M19" s="40" t="str">
        <f t="shared" si="1"/>
        <v>OK</v>
      </c>
      <c r="N19" s="45">
        <v>150</v>
      </c>
      <c r="O19" s="69"/>
      <c r="P19" s="69"/>
      <c r="Q19" s="42">
        <v>64</v>
      </c>
      <c r="R19" s="69"/>
      <c r="S19" s="69"/>
      <c r="T19" s="69"/>
      <c r="U19" s="69"/>
      <c r="V19" s="69"/>
      <c r="W19" s="45">
        <v>256</v>
      </c>
      <c r="X19" s="69"/>
      <c r="Y19" s="69"/>
      <c r="Z19" s="69"/>
      <c r="AA19" s="116">
        <v>64</v>
      </c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>
        <v>800</v>
      </c>
      <c r="L20" s="39">
        <f t="shared" si="0"/>
        <v>330</v>
      </c>
      <c r="M20" s="40" t="str">
        <f t="shared" si="1"/>
        <v>OK</v>
      </c>
      <c r="N20" s="45">
        <v>150</v>
      </c>
      <c r="O20" s="69"/>
      <c r="P20" s="69"/>
      <c r="Q20" s="42">
        <v>64</v>
      </c>
      <c r="R20" s="69"/>
      <c r="S20" s="69"/>
      <c r="T20" s="69"/>
      <c r="U20" s="69"/>
      <c r="V20" s="69"/>
      <c r="W20" s="45">
        <v>192</v>
      </c>
      <c r="X20" s="69"/>
      <c r="Y20" s="69"/>
      <c r="Z20" s="69"/>
      <c r="AA20" s="116">
        <v>64</v>
      </c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>
        <v>900</v>
      </c>
      <c r="L21" s="39">
        <f t="shared" si="0"/>
        <v>172</v>
      </c>
      <c r="M21" s="40" t="str">
        <f t="shared" si="1"/>
        <v>OK</v>
      </c>
      <c r="N21" s="45">
        <v>200</v>
      </c>
      <c r="O21" s="69"/>
      <c r="P21" s="69"/>
      <c r="Q21" s="42">
        <v>220</v>
      </c>
      <c r="R21" s="69"/>
      <c r="S21" s="69"/>
      <c r="T21" s="69"/>
      <c r="U21" s="69"/>
      <c r="V21" s="69"/>
      <c r="W21" s="45">
        <v>220</v>
      </c>
      <c r="X21" s="69"/>
      <c r="Y21" s="69"/>
      <c r="Z21" s="69"/>
      <c r="AA21" s="116">
        <v>88</v>
      </c>
      <c r="AB21" s="46"/>
      <c r="AC21" s="46"/>
      <c r="AD21" s="46"/>
      <c r="AE21" s="46"/>
      <c r="AF21" s="46"/>
      <c r="AG21" s="46"/>
      <c r="AH21" s="46"/>
      <c r="AI21" s="46"/>
    </row>
    <row r="22" spans="1:35" x14ac:dyDescent="0.25">
      <c r="N22" s="117">
        <f>SUMPRODUCT(J4:J21,N4:N21)</f>
        <v>1688.7</v>
      </c>
      <c r="O22" s="117">
        <f>SUMPRODUCT(J4:J21,O4:O21)</f>
        <v>4240.8</v>
      </c>
      <c r="P22" s="117">
        <f>SUMPRODUCT(J4:J21,P4:P21)</f>
        <v>5848</v>
      </c>
      <c r="Q22" s="117">
        <f>SUMPRODUCT(J4:J21,Q4:Q21)</f>
        <v>842.60000000000014</v>
      </c>
      <c r="R22" s="117">
        <f>SUMPRODUCT(J4:J21,R4:R21)</f>
        <v>364</v>
      </c>
      <c r="S22" s="117">
        <f>SUMPRODUCT(J4:J21,S4:S21)</f>
        <v>418.49999999999994</v>
      </c>
      <c r="T22" s="117">
        <f>SUMPRODUCT(J4:J21,T4:T21)</f>
        <v>418.49999999999994</v>
      </c>
      <c r="U22" s="117">
        <f>SUMPRODUCT(J4:J21,U4:U21)</f>
        <v>4743</v>
      </c>
      <c r="V22" s="117">
        <f>SUMPRODUCT(J4:J21,V4:V21)</f>
        <v>2924</v>
      </c>
      <c r="W22" s="117">
        <f>SUMPRODUCT(J4:J21,W4:W21)</f>
        <v>2416.7200000000003</v>
      </c>
      <c r="X22" s="117">
        <f>SUMPRODUCT(J4:J21,X4:X21)</f>
        <v>364</v>
      </c>
      <c r="Y22" s="117">
        <f>SUMPRODUCT(J4:J21,Y4:Y21)</f>
        <v>5208</v>
      </c>
      <c r="Z22" s="117">
        <f>SUMPRODUCT(J4:J21,Z4:Z21)</f>
        <v>455</v>
      </c>
      <c r="AA22" s="117">
        <f>SUMPRODUCT(J4:J21,AA4:AA21)</f>
        <v>546.19999999999993</v>
      </c>
      <c r="AB22" s="117">
        <f>SUMPRODUCT(J4:J21,AB4:AB21)</f>
        <v>1462</v>
      </c>
    </row>
  </sheetData>
  <mergeCells count="34">
    <mergeCell ref="AH1:AH2"/>
    <mergeCell ref="AI1:AI2"/>
    <mergeCell ref="AC1:AC2"/>
    <mergeCell ref="AD1:AD2"/>
    <mergeCell ref="AE1:AE2"/>
    <mergeCell ref="AF1:AF2"/>
    <mergeCell ref="AG1:AG2"/>
    <mergeCell ref="AB1:AB2"/>
    <mergeCell ref="Z1:Z2"/>
    <mergeCell ref="AA1:AA2"/>
    <mergeCell ref="N1:N2"/>
    <mergeCell ref="A1:C1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R1:R2"/>
    <mergeCell ref="X1:X2"/>
    <mergeCell ref="A16:A21"/>
    <mergeCell ref="B16:B21"/>
    <mergeCell ref="K1:M1"/>
    <mergeCell ref="D1:J1"/>
    <mergeCell ref="A2:M2"/>
    <mergeCell ref="A4:A6"/>
    <mergeCell ref="B4:B6"/>
    <mergeCell ref="A7:A8"/>
    <mergeCell ref="B7:B8"/>
    <mergeCell ref="A11:A15"/>
    <mergeCell ref="B11:B15"/>
  </mergeCells>
  <phoneticPr fontId="0" type="noConversion"/>
  <conditionalFormatting sqref="N4:X4">
    <cfRule type="cellIs" dxfId="59" priority="25" stopIfTrue="1" operator="greaterThan">
      <formula>0</formula>
    </cfRule>
    <cfRule type="cellIs" dxfId="58" priority="26" stopIfTrue="1" operator="greaterThan">
      <formula>0</formula>
    </cfRule>
    <cfRule type="cellIs" dxfId="57" priority="27" stopIfTrue="1" operator="greaterThan">
      <formula>0</formula>
    </cfRule>
  </conditionalFormatting>
  <conditionalFormatting sqref="N5:X13">
    <cfRule type="cellIs" dxfId="56" priority="22" stopIfTrue="1" operator="greaterThan">
      <formula>0</formula>
    </cfRule>
    <cfRule type="cellIs" dxfId="55" priority="23" stopIfTrue="1" operator="greaterThan">
      <formula>0</formula>
    </cfRule>
    <cfRule type="cellIs" dxfId="54" priority="24" stopIfTrue="1" operator="greaterThan">
      <formula>0</formula>
    </cfRule>
  </conditionalFormatting>
  <conditionalFormatting sqref="Y4:Z4">
    <cfRule type="cellIs" dxfId="53" priority="19" stopIfTrue="1" operator="greaterThan">
      <formula>0</formula>
    </cfRule>
    <cfRule type="cellIs" dxfId="52" priority="20" stopIfTrue="1" operator="greaterThan">
      <formula>0</formula>
    </cfRule>
    <cfRule type="cellIs" dxfId="51" priority="21" stopIfTrue="1" operator="greaterThan">
      <formula>0</formula>
    </cfRule>
  </conditionalFormatting>
  <conditionalFormatting sqref="Y5:Z13">
    <cfRule type="cellIs" dxfId="50" priority="16" stopIfTrue="1" operator="greaterThan">
      <formula>0</formula>
    </cfRule>
    <cfRule type="cellIs" dxfId="49" priority="17" stopIfTrue="1" operator="greaterThan">
      <formula>0</formula>
    </cfRule>
    <cfRule type="cellIs" dxfId="48" priority="18" stopIfTrue="1" operator="greaterThan">
      <formula>0</formula>
    </cfRule>
  </conditionalFormatting>
  <conditionalFormatting sqref="N14:N15">
    <cfRule type="cellIs" dxfId="47" priority="13" stopIfTrue="1" operator="greaterThan">
      <formula>0</formula>
    </cfRule>
    <cfRule type="cellIs" dxfId="46" priority="14" stopIfTrue="1" operator="greaterThan">
      <formula>0</formula>
    </cfRule>
    <cfRule type="cellIs" dxfId="45" priority="15" stopIfTrue="1" operator="greaterThan">
      <formula>0</formula>
    </cfRule>
  </conditionalFormatting>
  <conditionalFormatting sqref="N16:N21">
    <cfRule type="cellIs" dxfId="44" priority="10" stopIfTrue="1" operator="greaterThan">
      <formula>0</formula>
    </cfRule>
    <cfRule type="cellIs" dxfId="43" priority="11" stopIfTrue="1" operator="greaterThan">
      <formula>0</formula>
    </cfRule>
    <cfRule type="cellIs" dxfId="42" priority="12" stopIfTrue="1" operator="greaterThan">
      <formula>0</formula>
    </cfRule>
  </conditionalFormatting>
  <conditionalFormatting sqref="W14">
    <cfRule type="cellIs" dxfId="41" priority="7" stopIfTrue="1" operator="greaterThan">
      <formula>0</formula>
    </cfRule>
    <cfRule type="cellIs" dxfId="40" priority="8" stopIfTrue="1" operator="greaterThan">
      <formula>0</formula>
    </cfRule>
    <cfRule type="cellIs" dxfId="39" priority="9" stopIfTrue="1" operator="greaterThan">
      <formula>0</formula>
    </cfRule>
  </conditionalFormatting>
  <conditionalFormatting sqref="W15">
    <cfRule type="cellIs" dxfId="38" priority="4" stopIfTrue="1" operator="greaterThan">
      <formula>0</formula>
    </cfRule>
    <cfRule type="cellIs" dxfId="37" priority="5" stopIfTrue="1" operator="greaterThan">
      <formula>0</formula>
    </cfRule>
    <cfRule type="cellIs" dxfId="36" priority="6" stopIfTrue="1" operator="greaterThan">
      <formula>0</formula>
    </cfRule>
  </conditionalFormatting>
  <conditionalFormatting sqref="W16:W21">
    <cfRule type="cellIs" dxfId="35" priority="1" stopIfTrue="1" operator="greaterThan">
      <formula>0</formula>
    </cfRule>
    <cfRule type="cellIs" dxfId="34" priority="2" stopIfTrue="1" operator="greaterThan">
      <formula>0</formula>
    </cfRule>
    <cfRule type="cellIs" dxfId="3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D19" zoomScale="80" zoomScaleNormal="80" workbookViewId="0">
      <selection activeCell="O37" sqref="O37"/>
    </sheetView>
  </sheetViews>
  <sheetFormatPr defaultColWidth="9.7109375" defaultRowHeight="15" x14ac:dyDescent="0.25"/>
  <cols>
    <col min="1" max="1" width="14.5703125" style="1" customWidth="1"/>
    <col min="2" max="2" width="30.28515625" style="2" customWidth="1"/>
    <col min="3" max="3" width="6" style="19" bestFit="1" customWidth="1"/>
    <col min="4" max="4" width="53.85546875" style="2" bestFit="1" customWidth="1"/>
    <col min="5" max="5" width="15.7109375" style="2" customWidth="1"/>
    <col min="6" max="6" width="16.5703125" style="2" customWidth="1"/>
    <col min="7" max="7" width="11.85546875" style="2" customWidth="1"/>
    <col min="8" max="8" width="12" style="2" customWidth="1"/>
    <col min="9" max="9" width="13.28515625" style="2" customWidth="1"/>
    <col min="10" max="10" width="12.7109375" style="18" bestFit="1" customWidth="1"/>
    <col min="11" max="11" width="13.5703125" style="20" customWidth="1"/>
    <col min="12" max="12" width="13.28515625" style="3" customWidth="1"/>
    <col min="13" max="13" width="15" style="21" bestFit="1" customWidth="1"/>
    <col min="14" max="14" width="15" style="17" bestFit="1" customWidth="1"/>
    <col min="15" max="15" width="17" style="17" bestFit="1" customWidth="1"/>
    <col min="16" max="16384" width="9.7109375" style="17"/>
  </cols>
  <sheetData>
    <row r="1" spans="1:15" ht="32.25" customHeight="1" x14ac:dyDescent="0.25">
      <c r="A1" s="100" t="s">
        <v>47</v>
      </c>
      <c r="B1" s="100"/>
      <c r="C1" s="100"/>
      <c r="D1" s="100" t="s">
        <v>31</v>
      </c>
      <c r="E1" s="100"/>
      <c r="F1" s="100"/>
      <c r="G1" s="100"/>
      <c r="H1" s="100"/>
      <c r="I1" s="100"/>
      <c r="J1" s="100"/>
      <c r="K1" s="100" t="s">
        <v>48</v>
      </c>
      <c r="L1" s="100"/>
      <c r="M1" s="100"/>
      <c r="N1" s="100"/>
      <c r="O1" s="100"/>
    </row>
    <row r="2" spans="1:15" ht="29.25" customHeight="1" x14ac:dyDescent="0.25">
      <c r="A2" s="100" t="s">
        <v>35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s="18" customFormat="1" ht="60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36" t="s">
        <v>24</v>
      </c>
      <c r="L3" s="37" t="s">
        <v>33</v>
      </c>
      <c r="M3" s="35" t="s">
        <v>23</v>
      </c>
      <c r="N3" s="43" t="s">
        <v>25</v>
      </c>
      <c r="O3" s="43" t="s">
        <v>26</v>
      </c>
    </row>
    <row r="4" spans="1:1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f>Reitoria!K4+ESAG!K4+CEAD!K4+CEART!K4+FAED!K4+CEFID!K4+CESFI!K4+CERES!K4+CEAVI!K4</f>
        <v>5920</v>
      </c>
      <c r="L4" s="39">
        <f>(Reitoria!K4-Reitoria!L4)+(ESAG!K4-ESAG!L4)+(CEAD!K4-CEAD!L4)+(CEART!K4-CEART!L4)+(FAED!K4-FAED!L4)+(CEFID!K4-CEFID!L4)+(CESFI!K4-CESFI!L4)+(CERES!K4-CERES!L4)+(CEAVI!K4-CEAVI!L4)</f>
        <v>5240</v>
      </c>
      <c r="M4" s="44">
        <f>K4-L4</f>
        <v>680</v>
      </c>
      <c r="N4" s="33">
        <f>J4*K4</f>
        <v>38539.199999999997</v>
      </c>
      <c r="O4" s="34">
        <f>J4*L4</f>
        <v>34112.400000000001</v>
      </c>
    </row>
    <row r="5" spans="1:1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f>Reitoria!K5+ESAG!K5+CEAD!K5+CEART!K5+FAED!K5+CEFID!K5+CESFI!K5+CERES!K5+CEAVI!K5</f>
        <v>5852</v>
      </c>
      <c r="L5" s="39">
        <f>(Reitoria!K5-Reitoria!L5)+(ESAG!K5-ESAG!L5)+(CEAD!K5-CEAD!L5)+(CEART!K5-CEART!L5)+(FAED!K5-FAED!L5)+(CEFID!K5-CEFID!L5)+(CESFI!K5-CESFI!L5)+(CERES!K5-CERES!L5)+(CEAVI!K5-CEAVI!L5)</f>
        <v>1945</v>
      </c>
      <c r="M5" s="44">
        <f t="shared" ref="M5:M13" si="0">K5-L5</f>
        <v>3907</v>
      </c>
      <c r="N5" s="33">
        <f t="shared" ref="N5:N13" si="1">J5*K5</f>
        <v>48981.24</v>
      </c>
      <c r="O5" s="34">
        <f t="shared" ref="O5:O13" si="2">J5*L5</f>
        <v>16279.649999999998</v>
      </c>
    </row>
    <row r="6" spans="1:1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1">
        <f>Reitoria!K6+ESAG!K6+CEAD!K6+CEART!K6+FAED!K6+CEFID!K6+CESFI!K6+CERES!K6+CEAVI!K6</f>
        <v>75</v>
      </c>
      <c r="L6" s="39">
        <f>(Reitoria!K6-Reitoria!L6)+(ESAG!K6-ESAG!L6)+(CEAD!K6-CEAD!L6)+(CEART!K6-CEART!L6)+(FAED!K6-FAED!L6)+(CEFID!K6-CEFID!L6)+(CESFI!K6-CESFI!L6)+(CERES!K6-CERES!L6)+(CEAVI!K6-CEAVI!L6)</f>
        <v>20</v>
      </c>
      <c r="M6" s="44">
        <f t="shared" si="0"/>
        <v>55</v>
      </c>
      <c r="N6" s="33">
        <f t="shared" si="1"/>
        <v>1255.4999999999998</v>
      </c>
      <c r="O6" s="34">
        <f t="shared" si="2"/>
        <v>334.79999999999995</v>
      </c>
    </row>
    <row r="7" spans="1:1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1">
        <f>Reitoria!K7+ESAG!K7+CEAD!K7+CEART!K7+FAED!K7+CEFID!K7+CESFI!K7+CERES!K7+CEAVI!K7</f>
        <v>500</v>
      </c>
      <c r="L7" s="39">
        <f>(Reitoria!K7-Reitoria!L7)+(ESAG!K7-ESAG!L7)+(CEAD!K7-CEAD!L7)+(CEART!K7-CEART!L7)+(FAED!K7-FAED!L7)+(CEFID!K7-CEFID!L7)+(CESFI!K7-CESFI!L7)+(CERES!K7-CERES!L7)+(CEAVI!K7-CEAVI!L7)</f>
        <v>200</v>
      </c>
      <c r="M7" s="44">
        <f t="shared" si="0"/>
        <v>300</v>
      </c>
      <c r="N7" s="33">
        <f t="shared" si="1"/>
        <v>3525</v>
      </c>
      <c r="O7" s="34">
        <f t="shared" si="2"/>
        <v>1410</v>
      </c>
    </row>
    <row r="8" spans="1:1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1">
        <f>Reitoria!K8+ESAG!K8+CEAD!K8+CEART!K8+FAED!K8+CEFID!K8+CESFI!K8+CERES!K8+CEAVI!K8</f>
        <v>10</v>
      </c>
      <c r="L8" s="39">
        <f>(Reitoria!K8-Reitoria!L8)+(ESAG!K8-ESAG!L8)+(CEAD!K8-CEAD!L8)+(CEART!K8-CEART!L8)+(FAED!K8-FAED!L8)+(CEFID!K8-CEFID!L8)+(CESFI!K8-CESFI!L8)+(CERES!K8-CERES!L8)+(CEAVI!K8-CEAVI!L8)</f>
        <v>10</v>
      </c>
      <c r="M8" s="44">
        <f t="shared" si="0"/>
        <v>0</v>
      </c>
      <c r="N8" s="33">
        <f t="shared" si="1"/>
        <v>95.9</v>
      </c>
      <c r="O8" s="34">
        <f t="shared" si="2"/>
        <v>95.9</v>
      </c>
    </row>
    <row r="9" spans="1:1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1">
        <f>Reitoria!K9+ESAG!K9+CEAD!K9+CEART!K9+FAED!K9+CEFID!K9+CESFI!K9+CERES!K9+CEAVI!K9</f>
        <v>4850</v>
      </c>
      <c r="L9" s="39">
        <f>(Reitoria!K9-Reitoria!L9)+(ESAG!K9-ESAG!L9)+(CEAD!K9-CEAD!L9)+(CEART!K9-CEART!L9)+(FAED!K9-FAED!L9)+(CEFID!K9-CEFID!L9)+(CESFI!K9-CESFI!L9)+(CERES!K9-CERES!L9)+(CEAVI!K9-CEAVI!L9)</f>
        <v>2660</v>
      </c>
      <c r="M9" s="44">
        <f t="shared" si="0"/>
        <v>2190</v>
      </c>
      <c r="N9" s="33">
        <f t="shared" si="1"/>
        <v>70907</v>
      </c>
      <c r="O9" s="34">
        <f t="shared" si="2"/>
        <v>38889.199999999997</v>
      </c>
    </row>
    <row r="10" spans="1:1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1">
        <f>Reitoria!K10+ESAG!K10+CEAD!K10+CEART!K10+FAED!K10+CEFID!K10+CESFI!K10+CERES!K10+CEAVI!K10</f>
        <v>3280</v>
      </c>
      <c r="L10" s="39">
        <f>(Reitoria!K10-Reitoria!L10)+(ESAG!K10-ESAG!L10)+(CEAD!K10-CEAD!L10)+(CEART!K10-CEART!L10)+(FAED!K10-FAED!L10)+(CEFID!K10-CEFID!L10)+(CESFI!K10-CESFI!L10)+(CERES!K10-CERES!L10)+(CEAVI!K10-CEAVI!L10)</f>
        <v>2000</v>
      </c>
      <c r="M10" s="44">
        <f t="shared" si="0"/>
        <v>1280</v>
      </c>
      <c r="N10" s="33">
        <f t="shared" si="1"/>
        <v>5969.6</v>
      </c>
      <c r="O10" s="34">
        <f t="shared" si="2"/>
        <v>3640</v>
      </c>
    </row>
    <row r="11" spans="1:1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1">
        <f>Reitoria!K11+ESAG!K11+CEAD!K11+CEART!K11+FAED!K11+CEFID!K11+CESFI!K11+CERES!K11+CEAVI!K11</f>
        <v>317</v>
      </c>
      <c r="L11" s="39">
        <f>(Reitoria!K11-Reitoria!L11)+(ESAG!K11-ESAG!L11)+(CEAD!K11-CEAD!L11)+(CEART!K11-CEART!L11)+(FAED!K11-FAED!L11)+(CEFID!K11-CEFID!L11)+(CESFI!K11-CESFI!L11)+(CERES!K11-CERES!L11)+(CEAVI!K11-CEAVI!L11)</f>
        <v>107</v>
      </c>
      <c r="M11" s="44">
        <f t="shared" si="0"/>
        <v>210</v>
      </c>
      <c r="N11" s="33">
        <f t="shared" si="1"/>
        <v>954.17</v>
      </c>
      <c r="O11" s="34">
        <f t="shared" si="2"/>
        <v>322.07</v>
      </c>
    </row>
    <row r="12" spans="1:1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1">
        <f>Reitoria!K12+ESAG!K12+CEAD!K12+CEART!K12+FAED!K12+CEFID!K12+CESFI!K12+CERES!K12+CEAVI!K12</f>
        <v>650</v>
      </c>
      <c r="L12" s="39">
        <f>(Reitoria!K12-Reitoria!L12)+(ESAG!K12-ESAG!L12)+(CEAD!K12-CEAD!L12)+(CEART!K12-CEART!L12)+(FAED!K12-FAED!L12)+(CEFID!K12-CEFID!L12)+(CESFI!K12-CESFI!L12)+(CERES!K12-CERES!L12)+(CEAVI!K12-CEAVI!L12)</f>
        <v>295</v>
      </c>
      <c r="M12" s="44">
        <f t="shared" si="0"/>
        <v>355</v>
      </c>
      <c r="N12" s="33">
        <f t="shared" si="1"/>
        <v>1300</v>
      </c>
      <c r="O12" s="34">
        <f t="shared" si="2"/>
        <v>590</v>
      </c>
    </row>
    <row r="13" spans="1:1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1">
        <f>Reitoria!K13+ESAG!K13+CEAD!K13+CEART!K13+FAED!K13+CEFID!K13+CESFI!K13+CERES!K13+CEAVI!K13</f>
        <v>650</v>
      </c>
      <c r="L13" s="39">
        <f>(Reitoria!K13-Reitoria!L13)+(ESAG!K13-ESAG!L13)+(CEAD!K13-CEAD!L13)+(CEART!K13-CEART!L13)+(FAED!K13-FAED!L13)+(CEFID!K13-CEFID!L13)+(CESFI!K13-CESFI!L13)+(CERES!K13-CERES!L13)+(CEAVI!K13-CEAVI!L13)</f>
        <v>295</v>
      </c>
      <c r="M13" s="44">
        <f t="shared" si="0"/>
        <v>355</v>
      </c>
      <c r="N13" s="33">
        <f t="shared" si="1"/>
        <v>1300</v>
      </c>
      <c r="O13" s="34">
        <f t="shared" si="2"/>
        <v>590</v>
      </c>
    </row>
    <row r="14" spans="1:1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1">
        <f>Reitoria!K14+ESAG!K14+CEAD!K14+CEART!K14+FAED!K14+CEFID!K14+CESFI!K14+CERES!K14+CEAVI!K14</f>
        <v>388</v>
      </c>
      <c r="L14" s="39">
        <f>(Reitoria!K14-Reitoria!L14)+(ESAG!K14-ESAG!L14)+(CEAD!K14-CEAD!L14)+(CEART!K14-CEART!L14)+(FAED!K14-FAED!L14)+(CEFID!K14-CEFID!L14)+(CESFI!K14-CESFI!L14)+(CERES!K14-CERES!L14)+(CEAVI!K14-CEAVI!L14)</f>
        <v>225</v>
      </c>
      <c r="M14" s="44">
        <f t="shared" ref="M14:M21" si="3">K14-L14</f>
        <v>163</v>
      </c>
      <c r="N14" s="33">
        <f t="shared" ref="N14:N21" si="4">J14*K14</f>
        <v>907.92</v>
      </c>
      <c r="O14" s="34">
        <f t="shared" ref="O14:O21" si="5">J14*L14</f>
        <v>526.5</v>
      </c>
    </row>
    <row r="15" spans="1:1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1">
        <f>Reitoria!K15+ESAG!K15+CEAD!K15+CEART!K15+FAED!K15+CEFID!K15+CESFI!K15+CERES!K15+CEAVI!K15</f>
        <v>350</v>
      </c>
      <c r="L15" s="39">
        <f>(Reitoria!K15-Reitoria!L15)+(ESAG!K15-ESAG!L15)+(CEAD!K15-CEAD!L15)+(CEART!K15-CEART!L15)+(FAED!K15-FAED!L15)+(CEFID!K15-CEFID!L15)+(CESFI!K15-CESFI!L15)+(CERES!K15-CERES!L15)+(CEAVI!K15-CEAVI!L15)</f>
        <v>195</v>
      </c>
      <c r="M15" s="44">
        <f t="shared" si="3"/>
        <v>155</v>
      </c>
      <c r="N15" s="33">
        <f t="shared" si="4"/>
        <v>1137.5</v>
      </c>
      <c r="O15" s="34">
        <f t="shared" si="5"/>
        <v>633.75</v>
      </c>
    </row>
    <row r="16" spans="1:1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1">
        <f>Reitoria!K16+ESAG!K16+CEAD!K16+CEART!K16+FAED!K16+CEFID!K16+CESFI!K16+CERES!K16+CEAVI!K16</f>
        <v>600</v>
      </c>
      <c r="L16" s="39">
        <f>(Reitoria!K16-Reitoria!L16)+(ESAG!K16-ESAG!L16)+(CEAD!K16-CEAD!L16)+(CEART!K16-CEART!L16)+(FAED!K16-FAED!L16)+(CEFID!K16-CEFID!L16)+(CESFI!K16-CESFI!L16)+(CERES!K16-CERES!L16)+(CEAVI!K16-CEAVI!L16)</f>
        <v>360</v>
      </c>
      <c r="M16" s="44">
        <f t="shared" si="3"/>
        <v>240</v>
      </c>
      <c r="N16" s="33">
        <f t="shared" si="4"/>
        <v>900</v>
      </c>
      <c r="O16" s="34">
        <f t="shared" si="5"/>
        <v>540</v>
      </c>
    </row>
    <row r="17" spans="1:1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1">
        <f>Reitoria!K17+ESAG!K17+CEAD!K17+CEART!K17+FAED!K17+CEFID!K17+CESFI!K17+CERES!K17+CEAVI!K17</f>
        <v>800</v>
      </c>
      <c r="L17" s="39">
        <f>(Reitoria!K17-Reitoria!L17)+(ESAG!K17-ESAG!L17)+(CEAD!K17-CEAD!L17)+(CEART!K17-CEART!L17)+(FAED!K17-FAED!L17)+(CEFID!K17-CEFID!L17)+(CESFI!K17-CESFI!L17)+(CERES!K17-CERES!L17)+(CEAVI!K17-CEAVI!L17)</f>
        <v>474</v>
      </c>
      <c r="M17" s="44">
        <f t="shared" si="3"/>
        <v>326</v>
      </c>
      <c r="N17" s="33">
        <f t="shared" si="4"/>
        <v>1520</v>
      </c>
      <c r="O17" s="34">
        <f t="shared" si="5"/>
        <v>900.59999999999991</v>
      </c>
    </row>
    <row r="18" spans="1:1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1">
        <f>Reitoria!K18+ESAG!K18+CEAD!K18+CEART!K18+FAED!K18+CEFID!K18+CESFI!K18+CERES!K18+CEAVI!K18</f>
        <v>800</v>
      </c>
      <c r="L18" s="39">
        <f>(Reitoria!K18-Reitoria!L18)+(ESAG!K18-ESAG!L18)+(CEAD!K18-CEAD!L18)+(CEART!K18-CEART!L18)+(FAED!K18-FAED!L18)+(CEFID!K18-CEFID!L18)+(CESFI!K18-CESFI!L18)+(CERES!K18-CERES!L18)+(CEAVI!K18-CEAVI!L18)</f>
        <v>474</v>
      </c>
      <c r="M18" s="44">
        <f t="shared" si="3"/>
        <v>326</v>
      </c>
      <c r="N18" s="33">
        <f t="shared" si="4"/>
        <v>1536</v>
      </c>
      <c r="O18" s="34">
        <f t="shared" si="5"/>
        <v>910.07999999999993</v>
      </c>
    </row>
    <row r="19" spans="1:1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1">
        <f>Reitoria!K19+ESAG!K19+CEAD!K19+CEART!K19+FAED!K19+CEFID!K19+CESFI!K19+CERES!K19+CEAVI!K19</f>
        <v>800</v>
      </c>
      <c r="L19" s="39">
        <f>(Reitoria!K19-Reitoria!L19)+(ESAG!K19-ESAG!L19)+(CEAD!K19-CEAD!L19)+(CEART!K19-CEART!L19)+(FAED!K19-FAED!L19)+(CEFID!K19-CEFID!L19)+(CESFI!K19-CESFI!L19)+(CERES!K19-CERES!L19)+(CEAVI!K19-CEAVI!L19)</f>
        <v>534</v>
      </c>
      <c r="M19" s="44">
        <f t="shared" si="3"/>
        <v>266</v>
      </c>
      <c r="N19" s="33">
        <f t="shared" si="4"/>
        <v>1040</v>
      </c>
      <c r="O19" s="34">
        <f t="shared" si="5"/>
        <v>694.2</v>
      </c>
    </row>
    <row r="20" spans="1:1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1">
        <f>Reitoria!K20+ESAG!K20+CEAD!K20+CEART!K20+FAED!K20+CEFID!K20+CESFI!K20+CERES!K20+CEAVI!K20</f>
        <v>800</v>
      </c>
      <c r="L20" s="39">
        <f>(Reitoria!K20-Reitoria!L20)+(ESAG!K20-ESAG!L20)+(CEAD!K20-CEAD!L20)+(CEART!K20-CEART!L20)+(FAED!K20-FAED!L20)+(CEFID!K20-CEFID!L20)+(CESFI!K20-CESFI!L20)+(CERES!K20-CERES!L20)+(CEAVI!K20-CEAVI!L20)</f>
        <v>470</v>
      </c>
      <c r="M20" s="44">
        <f t="shared" si="3"/>
        <v>330</v>
      </c>
      <c r="N20" s="33">
        <f t="shared" si="4"/>
        <v>1040</v>
      </c>
      <c r="O20" s="34">
        <f t="shared" si="5"/>
        <v>611</v>
      </c>
    </row>
    <row r="21" spans="1:1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1">
        <f>Reitoria!K21+ESAG!K21+CEAD!K21+CEART!K21+FAED!K21+CEFID!K21+CESFI!K21+CERES!K21+CEAVI!K21</f>
        <v>900</v>
      </c>
      <c r="L21" s="39">
        <f>(Reitoria!K21-Reitoria!L21)+(ESAG!K21-ESAG!L21)+(CEAD!K21-CEAD!L21)+(CEART!K21-CEART!L21)+(FAED!K21-FAED!L21)+(CEFID!K21-CEFID!L21)+(CESFI!K21-CESFI!L21)+(CERES!K21-CERES!L21)+(CEAVI!K21-CEAVI!L21)</f>
        <v>728</v>
      </c>
      <c r="M21" s="44">
        <f t="shared" si="3"/>
        <v>172</v>
      </c>
      <c r="N21" s="33">
        <f t="shared" si="4"/>
        <v>1161</v>
      </c>
      <c r="O21" s="34">
        <f t="shared" si="5"/>
        <v>939.12</v>
      </c>
    </row>
    <row r="22" spans="1:15" ht="30.75" customHeight="1" x14ac:dyDescent="0.25">
      <c r="N22" s="73">
        <f>SUM(N4:N21)</f>
        <v>182070.03000000003</v>
      </c>
      <c r="O22" s="73">
        <f>SUM(O4:O21)</f>
        <v>102019.27000000002</v>
      </c>
    </row>
    <row r="25" spans="1:15" ht="15.75" x14ac:dyDescent="0.25">
      <c r="K25" s="101" t="str">
        <f>A1</f>
        <v xml:space="preserve">PROCESSO: PE 534/2018 </v>
      </c>
      <c r="L25" s="102"/>
      <c r="M25" s="102"/>
      <c r="N25" s="102"/>
      <c r="O25" s="103"/>
    </row>
    <row r="26" spans="1:15" ht="15.75" x14ac:dyDescent="0.25">
      <c r="K26" s="104" t="s">
        <v>34</v>
      </c>
      <c r="L26" s="105"/>
      <c r="M26" s="105"/>
      <c r="N26" s="105"/>
      <c r="O26" s="106"/>
    </row>
    <row r="27" spans="1:15" ht="15.75" x14ac:dyDescent="0.25">
      <c r="K27" s="94" t="str">
        <f>K1</f>
        <v>VIGÊNCIA DA ATA: 04/06/18 até 03/06/2019</v>
      </c>
      <c r="L27" s="95"/>
      <c r="M27" s="95"/>
      <c r="N27" s="95"/>
      <c r="O27" s="96"/>
    </row>
    <row r="28" spans="1:15" ht="15.75" x14ac:dyDescent="0.25">
      <c r="K28" s="27" t="s">
        <v>27</v>
      </c>
      <c r="L28" s="28"/>
      <c r="M28" s="28"/>
      <c r="N28" s="28"/>
      <c r="O28" s="23">
        <f>N22</f>
        <v>182070.03000000003</v>
      </c>
    </row>
    <row r="29" spans="1:15" ht="15.75" x14ac:dyDescent="0.25">
      <c r="K29" s="29" t="s">
        <v>28</v>
      </c>
      <c r="L29" s="30"/>
      <c r="M29" s="30"/>
      <c r="N29" s="30"/>
      <c r="O29" s="24">
        <f>O22</f>
        <v>102019.27000000002</v>
      </c>
    </row>
    <row r="30" spans="1:15" ht="15.75" x14ac:dyDescent="0.25">
      <c r="K30" s="29" t="s">
        <v>29</v>
      </c>
      <c r="L30" s="30"/>
      <c r="M30" s="30"/>
      <c r="N30" s="30"/>
      <c r="O30" s="26"/>
    </row>
    <row r="31" spans="1:15" ht="15.75" x14ac:dyDescent="0.25">
      <c r="K31" s="31" t="s">
        <v>30</v>
      </c>
      <c r="L31" s="32"/>
      <c r="M31" s="32"/>
      <c r="N31" s="32"/>
      <c r="O31" s="25">
        <f>O29/O28</f>
        <v>0.56032983572310058</v>
      </c>
    </row>
    <row r="32" spans="1:15" ht="15.75" x14ac:dyDescent="0.25">
      <c r="K32" s="97" t="s">
        <v>139</v>
      </c>
      <c r="L32" s="98"/>
      <c r="M32" s="98"/>
      <c r="N32" s="98"/>
      <c r="O32" s="99"/>
    </row>
  </sheetData>
  <mergeCells count="16">
    <mergeCell ref="K27:O27"/>
    <mergeCell ref="K32:O32"/>
    <mergeCell ref="K1:O1"/>
    <mergeCell ref="A2:O2"/>
    <mergeCell ref="K25:O25"/>
    <mergeCell ref="A1:C1"/>
    <mergeCell ref="D1:J1"/>
    <mergeCell ref="A4:A6"/>
    <mergeCell ref="B4:B6"/>
    <mergeCell ref="A7:A8"/>
    <mergeCell ref="B7:B8"/>
    <mergeCell ref="A11:A15"/>
    <mergeCell ref="B11:B15"/>
    <mergeCell ref="A16:A21"/>
    <mergeCell ref="B16:B21"/>
    <mergeCell ref="K26:O2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108" t="s">
        <v>6</v>
      </c>
      <c r="B1" s="108"/>
      <c r="C1" s="108"/>
      <c r="D1" s="108"/>
      <c r="E1" s="108"/>
      <c r="F1" s="108"/>
      <c r="G1" s="108"/>
      <c r="H1" s="108"/>
    </row>
    <row r="2" spans="1:8" ht="20.25" x14ac:dyDescent="0.2">
      <c r="B2" s="5"/>
    </row>
    <row r="3" spans="1:8" ht="47.25" customHeight="1" x14ac:dyDescent="0.2">
      <c r="A3" s="109" t="s">
        <v>7</v>
      </c>
      <c r="B3" s="109"/>
      <c r="C3" s="109"/>
      <c r="D3" s="109"/>
      <c r="E3" s="109"/>
      <c r="F3" s="109"/>
      <c r="G3" s="109"/>
      <c r="H3" s="109"/>
    </row>
    <row r="4" spans="1:8" ht="35.25" customHeight="1" x14ac:dyDescent="0.2">
      <c r="B4" s="6"/>
    </row>
    <row r="5" spans="1:8" ht="15" customHeight="1" x14ac:dyDescent="0.2">
      <c r="A5" s="110" t="s">
        <v>8</v>
      </c>
      <c r="B5" s="110"/>
      <c r="C5" s="110"/>
      <c r="D5" s="110"/>
      <c r="E5" s="110"/>
      <c r="F5" s="110"/>
      <c r="G5" s="110"/>
      <c r="H5" s="110"/>
    </row>
    <row r="6" spans="1:8" ht="15" customHeight="1" x14ac:dyDescent="0.2">
      <c r="A6" s="110" t="s">
        <v>9</v>
      </c>
      <c r="B6" s="110"/>
      <c r="C6" s="110"/>
      <c r="D6" s="110"/>
      <c r="E6" s="110"/>
      <c r="F6" s="110"/>
      <c r="G6" s="110"/>
      <c r="H6" s="110"/>
    </row>
    <row r="7" spans="1:8" ht="15" customHeight="1" x14ac:dyDescent="0.2">
      <c r="A7" s="110" t="s">
        <v>10</v>
      </c>
      <c r="B7" s="110"/>
      <c r="C7" s="110"/>
      <c r="D7" s="110"/>
      <c r="E7" s="110"/>
      <c r="F7" s="110"/>
      <c r="G7" s="110"/>
      <c r="H7" s="110"/>
    </row>
    <row r="8" spans="1:8" ht="15" customHeight="1" x14ac:dyDescent="0.2">
      <c r="A8" s="110" t="s">
        <v>11</v>
      </c>
      <c r="B8" s="110"/>
      <c r="C8" s="110"/>
      <c r="D8" s="110"/>
      <c r="E8" s="110"/>
      <c r="F8" s="110"/>
      <c r="G8" s="110"/>
      <c r="H8" s="110"/>
    </row>
    <row r="9" spans="1:8" ht="30" customHeight="1" x14ac:dyDescent="0.2">
      <c r="B9" s="7"/>
    </row>
    <row r="10" spans="1:8" ht="105" customHeight="1" x14ac:dyDescent="0.2">
      <c r="A10" s="111" t="s">
        <v>12</v>
      </c>
      <c r="B10" s="111"/>
      <c r="C10" s="111"/>
      <c r="D10" s="111"/>
      <c r="E10" s="111"/>
      <c r="F10" s="111"/>
      <c r="G10" s="111"/>
      <c r="H10" s="111"/>
    </row>
    <row r="11" spans="1:8" ht="15.75" thickBot="1" x14ac:dyDescent="0.25">
      <c r="B11" s="8"/>
    </row>
    <row r="12" spans="1:8" ht="48.75" thickBot="1" x14ac:dyDescent="0.25">
      <c r="A12" s="9" t="s">
        <v>5</v>
      </c>
      <c r="B12" s="9" t="s">
        <v>3</v>
      </c>
      <c r="C12" s="10" t="s">
        <v>13</v>
      </c>
      <c r="D12" s="10" t="s">
        <v>4</v>
      </c>
      <c r="E12" s="10" t="s">
        <v>14</v>
      </c>
      <c r="F12" s="10" t="s">
        <v>15</v>
      </c>
      <c r="G12" s="10" t="s">
        <v>16</v>
      </c>
      <c r="H12" s="10" t="s">
        <v>17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112" t="s">
        <v>18</v>
      </c>
      <c r="B19" s="112"/>
      <c r="C19" s="112"/>
      <c r="D19" s="112"/>
      <c r="E19" s="112"/>
      <c r="F19" s="112"/>
      <c r="G19" s="112"/>
      <c r="H19" s="112"/>
    </row>
    <row r="20" spans="1:8" ht="14.25" x14ac:dyDescent="0.2">
      <c r="A20" s="113" t="s">
        <v>19</v>
      </c>
      <c r="B20" s="113"/>
      <c r="C20" s="113"/>
      <c r="D20" s="113"/>
      <c r="E20" s="113"/>
      <c r="F20" s="113"/>
      <c r="G20" s="113"/>
      <c r="H20" s="113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114" t="s">
        <v>20</v>
      </c>
      <c r="B24" s="114"/>
      <c r="C24" s="114"/>
      <c r="D24" s="114"/>
      <c r="E24" s="114"/>
      <c r="F24" s="114"/>
      <c r="G24" s="114"/>
      <c r="H24" s="114"/>
    </row>
    <row r="25" spans="1:8" ht="15" customHeight="1" x14ac:dyDescent="0.2">
      <c r="A25" s="114" t="s">
        <v>21</v>
      </c>
      <c r="B25" s="114"/>
      <c r="C25" s="114"/>
      <c r="D25" s="114"/>
      <c r="E25" s="114"/>
      <c r="F25" s="114"/>
      <c r="G25" s="114"/>
      <c r="H25" s="114"/>
    </row>
    <row r="26" spans="1:8" ht="15" customHeight="1" x14ac:dyDescent="0.2">
      <c r="A26" s="107" t="s">
        <v>22</v>
      </c>
      <c r="B26" s="107"/>
      <c r="C26" s="107"/>
      <c r="D26" s="107"/>
      <c r="E26" s="107"/>
      <c r="F26" s="107"/>
      <c r="G26" s="107"/>
      <c r="H26" s="10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E16" zoomScale="80" zoomScaleNormal="80" workbookViewId="0">
      <selection activeCell="S25" sqref="S2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120</v>
      </c>
      <c r="O1" s="91" t="s">
        <v>153</v>
      </c>
      <c r="P1" s="91" t="s">
        <v>154</v>
      </c>
      <c r="Q1" s="91" t="s">
        <v>155</v>
      </c>
      <c r="R1" s="91" t="s">
        <v>49</v>
      </c>
      <c r="S1" s="91" t="s">
        <v>49</v>
      </c>
      <c r="T1" s="91" t="s">
        <v>49</v>
      </c>
      <c r="U1" s="91" t="s">
        <v>49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43465</v>
      </c>
      <c r="O3" s="38">
        <v>43465</v>
      </c>
      <c r="P3" s="38">
        <v>43830</v>
      </c>
      <c r="Q3" s="38">
        <v>43830</v>
      </c>
      <c r="R3" s="38" t="s">
        <v>37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520</v>
      </c>
      <c r="L4" s="39">
        <f t="shared" ref="L4:L13" si="0">K4-(SUM(N4:Z4))</f>
        <v>0</v>
      </c>
      <c r="M4" s="40" t="str">
        <f>IF(L4&lt;0,"ATENÇÃO","OK")</f>
        <v>OK</v>
      </c>
      <c r="N4" s="45">
        <v>110</v>
      </c>
      <c r="O4" s="45"/>
      <c r="P4" s="45">
        <v>120</v>
      </c>
      <c r="Q4" s="115">
        <v>290</v>
      </c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2080</v>
      </c>
      <c r="L5" s="39">
        <f t="shared" si="0"/>
        <v>730</v>
      </c>
      <c r="M5" s="40" t="str">
        <f>IF(L5&lt;0,"ATENÇÃO","OK")</f>
        <v>OK</v>
      </c>
      <c r="N5" s="45">
        <v>400</v>
      </c>
      <c r="O5" s="45"/>
      <c r="P5" s="45">
        <v>500</v>
      </c>
      <c r="Q5" s="115">
        <v>450</v>
      </c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200</v>
      </c>
      <c r="L9" s="39">
        <f t="shared" si="0"/>
        <v>200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200</v>
      </c>
      <c r="L10" s="39">
        <f t="shared" si="0"/>
        <v>150</v>
      </c>
      <c r="M10" s="40" t="str">
        <f t="shared" si="1"/>
        <v>OK</v>
      </c>
      <c r="N10" s="45"/>
      <c r="O10" s="45">
        <v>50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30</v>
      </c>
      <c r="L11" s="39">
        <f t="shared" si="0"/>
        <v>30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</v>
      </c>
      <c r="L12" s="39">
        <f t="shared" si="0"/>
        <v>30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</v>
      </c>
      <c r="L13" s="39">
        <f t="shared" si="0"/>
        <v>30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30</v>
      </c>
      <c r="L14" s="39">
        <f t="shared" ref="L14:L21" si="2">K14-(SUM(N14:Z14))</f>
        <v>30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30</v>
      </c>
      <c r="L15" s="39">
        <f t="shared" si="2"/>
        <v>30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R4:X4">
    <cfRule type="cellIs" dxfId="242" priority="22" stopIfTrue="1" operator="greaterThan">
      <formula>0</formula>
    </cfRule>
    <cfRule type="cellIs" dxfId="241" priority="23" stopIfTrue="1" operator="greaterThan">
      <formula>0</formula>
    </cfRule>
    <cfRule type="cellIs" dxfId="240" priority="24" stopIfTrue="1" operator="greaterThan">
      <formula>0</formula>
    </cfRule>
  </conditionalFormatting>
  <conditionalFormatting sqref="R5:X13">
    <cfRule type="cellIs" dxfId="239" priority="19" stopIfTrue="1" operator="greaterThan">
      <formula>0</formula>
    </cfRule>
    <cfRule type="cellIs" dxfId="238" priority="20" stopIfTrue="1" operator="greaterThan">
      <formula>0</formula>
    </cfRule>
    <cfRule type="cellIs" dxfId="237" priority="21" stopIfTrue="1" operator="greaterThan">
      <formula>0</formula>
    </cfRule>
  </conditionalFormatting>
  <conditionalFormatting sqref="Y4:Z4">
    <cfRule type="cellIs" dxfId="236" priority="16" stopIfTrue="1" operator="greaterThan">
      <formula>0</formula>
    </cfRule>
    <cfRule type="cellIs" dxfId="235" priority="17" stopIfTrue="1" operator="greaterThan">
      <formula>0</formula>
    </cfRule>
    <cfRule type="cellIs" dxfId="234" priority="18" stopIfTrue="1" operator="greaterThan">
      <formula>0</formula>
    </cfRule>
  </conditionalFormatting>
  <conditionalFormatting sqref="Y5:Z13">
    <cfRule type="cellIs" dxfId="233" priority="13" stopIfTrue="1" operator="greaterThan">
      <formula>0</formula>
    </cfRule>
    <cfRule type="cellIs" dxfId="232" priority="14" stopIfTrue="1" operator="greaterThan">
      <formula>0</formula>
    </cfRule>
    <cfRule type="cellIs" dxfId="231" priority="15" stopIfTrue="1" operator="greaterThan">
      <formula>0</formula>
    </cfRule>
  </conditionalFormatting>
  <conditionalFormatting sqref="N4:P4">
    <cfRule type="cellIs" dxfId="71" priority="4" stopIfTrue="1" operator="greaterThan">
      <formula>0</formula>
    </cfRule>
    <cfRule type="cellIs" dxfId="70" priority="5" stopIfTrue="1" operator="greaterThan">
      <formula>0</formula>
    </cfRule>
    <cfRule type="cellIs" dxfId="69" priority="6" stopIfTrue="1" operator="greaterThan">
      <formula>0</formula>
    </cfRule>
  </conditionalFormatting>
  <conditionalFormatting sqref="N6:Q13 N5:P5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G19" zoomScale="80" zoomScaleNormal="80" workbookViewId="0">
      <selection activeCell="P5" sqref="P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126</v>
      </c>
      <c r="O1" s="91" t="s">
        <v>127</v>
      </c>
      <c r="P1" s="91" t="s">
        <v>128</v>
      </c>
      <c r="Q1" s="91" t="s">
        <v>140</v>
      </c>
      <c r="R1" s="91" t="s">
        <v>141</v>
      </c>
      <c r="S1" s="91" t="s">
        <v>49</v>
      </c>
      <c r="T1" s="91" t="s">
        <v>49</v>
      </c>
      <c r="U1" s="91" t="s">
        <v>49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43399</v>
      </c>
      <c r="O3" s="38">
        <v>43399</v>
      </c>
      <c r="P3" s="38">
        <v>43399</v>
      </c>
      <c r="Q3" s="38">
        <v>43502</v>
      </c>
      <c r="R3" s="38">
        <v>43551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300</v>
      </c>
      <c r="L4" s="39">
        <f t="shared" ref="L4:L13" si="0">K4-(SUM(N4:Z4))</f>
        <v>0</v>
      </c>
      <c r="M4" s="40" t="str">
        <f>IF(L4&lt;0,"ATENÇÃO","OK")</f>
        <v>OK</v>
      </c>
      <c r="N4" s="45">
        <v>100</v>
      </c>
      <c r="O4" s="45"/>
      <c r="P4" s="45"/>
      <c r="Q4" s="45"/>
      <c r="R4" s="45">
        <v>200</v>
      </c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110</v>
      </c>
      <c r="L5" s="39">
        <f t="shared" si="0"/>
        <v>0</v>
      </c>
      <c r="M5" s="40" t="str">
        <f>IF(L5&lt;0,"ATENÇÃO","OK")</f>
        <v>OK</v>
      </c>
      <c r="N5" s="45">
        <v>20</v>
      </c>
      <c r="O5" s="45"/>
      <c r="P5" s="45"/>
      <c r="Q5" s="45"/>
      <c r="R5" s="45">
        <v>90</v>
      </c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400</v>
      </c>
      <c r="L9" s="39">
        <f t="shared" si="0"/>
        <v>200</v>
      </c>
      <c r="M9" s="40" t="str">
        <f t="shared" si="1"/>
        <v>OK</v>
      </c>
      <c r="N9" s="45"/>
      <c r="O9" s="45">
        <v>200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200</v>
      </c>
      <c r="L10" s="39">
        <f t="shared" si="0"/>
        <v>100</v>
      </c>
      <c r="M10" s="40" t="str">
        <f t="shared" si="1"/>
        <v>OK</v>
      </c>
      <c r="N10" s="45"/>
      <c r="O10" s="45"/>
      <c r="P10" s="45">
        <v>100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20</v>
      </c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>
        <v>20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50</v>
      </c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>
        <v>50</v>
      </c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50</v>
      </c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>
        <v>50</v>
      </c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80</v>
      </c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69"/>
      <c r="Q14" s="45">
        <v>80</v>
      </c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50</v>
      </c>
      <c r="L15" s="39">
        <f t="shared" si="2"/>
        <v>0</v>
      </c>
      <c r="M15" s="40" t="str">
        <f t="shared" si="1"/>
        <v>OK</v>
      </c>
      <c r="N15" s="69"/>
      <c r="O15" s="69"/>
      <c r="P15" s="69"/>
      <c r="Q15" s="45">
        <v>50</v>
      </c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S4:X4">
    <cfRule type="cellIs" dxfId="224" priority="25" stopIfTrue="1" operator="greaterThan">
      <formula>0</formula>
    </cfRule>
    <cfRule type="cellIs" dxfId="223" priority="26" stopIfTrue="1" operator="greaterThan">
      <formula>0</formula>
    </cfRule>
    <cfRule type="cellIs" dxfId="222" priority="27" stopIfTrue="1" operator="greaterThan">
      <formula>0</formula>
    </cfRule>
  </conditionalFormatting>
  <conditionalFormatting sqref="S5:X13">
    <cfRule type="cellIs" dxfId="221" priority="22" stopIfTrue="1" operator="greaterThan">
      <formula>0</formula>
    </cfRule>
    <cfRule type="cellIs" dxfId="220" priority="23" stopIfTrue="1" operator="greaterThan">
      <formula>0</formula>
    </cfRule>
    <cfRule type="cellIs" dxfId="219" priority="24" stopIfTrue="1" operator="greaterThan">
      <formula>0</formula>
    </cfRule>
  </conditionalFormatting>
  <conditionalFormatting sqref="Y4:Z4">
    <cfRule type="cellIs" dxfId="218" priority="19" stopIfTrue="1" operator="greaterThan">
      <formula>0</formula>
    </cfRule>
    <cfRule type="cellIs" dxfId="217" priority="20" stopIfTrue="1" operator="greaterThan">
      <formula>0</formula>
    </cfRule>
    <cfRule type="cellIs" dxfId="216" priority="21" stopIfTrue="1" operator="greaterThan">
      <formula>0</formula>
    </cfRule>
  </conditionalFormatting>
  <conditionalFormatting sqref="Y5:Z13">
    <cfRule type="cellIs" dxfId="215" priority="16" stopIfTrue="1" operator="greaterThan">
      <formula>0</formula>
    </cfRule>
    <cfRule type="cellIs" dxfId="214" priority="17" stopIfTrue="1" operator="greaterThan">
      <formula>0</formula>
    </cfRule>
    <cfRule type="cellIs" dxfId="213" priority="18" stopIfTrue="1" operator="greaterThan">
      <formula>0</formula>
    </cfRule>
  </conditionalFormatting>
  <conditionalFormatting sqref="N4:R4 N11:O13 Q11:Q13">
    <cfRule type="cellIs" dxfId="95" priority="7" stopIfTrue="1" operator="greaterThan">
      <formula>0</formula>
    </cfRule>
    <cfRule type="cellIs" dxfId="94" priority="8" stopIfTrue="1" operator="greaterThan">
      <formula>0</formula>
    </cfRule>
    <cfRule type="cellIs" dxfId="93" priority="9" stopIfTrue="1" operator="greaterThan">
      <formula>0</formula>
    </cfRule>
  </conditionalFormatting>
  <conditionalFormatting sqref="N5:R10 Q14:Q15 R11:R13">
    <cfRule type="cellIs" dxfId="92" priority="4" stopIfTrue="1" operator="greaterThan">
      <formula>0</formula>
    </cfRule>
    <cfRule type="cellIs" dxfId="91" priority="5" stopIfTrue="1" operator="greaterThan">
      <formula>0</formula>
    </cfRule>
    <cfRule type="cellIs" dxfId="90" priority="6" stopIfTrue="1" operator="greaterThan">
      <formula>0</formula>
    </cfRule>
  </conditionalFormatting>
  <conditionalFormatting sqref="P11:P13">
    <cfRule type="cellIs" dxfId="89" priority="1" stopIfTrue="1" operator="greaterThan">
      <formula>0</formula>
    </cfRule>
    <cfRule type="cellIs" dxfId="88" priority="2" stopIfTrue="1" operator="greaterThan">
      <formula>0</formula>
    </cfRule>
    <cfRule type="cellIs" dxfId="8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H25" zoomScale="80" zoomScaleNormal="80" workbookViewId="0">
      <selection activeCell="L5" sqref="L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76" t="s">
        <v>115</v>
      </c>
      <c r="O1" s="76" t="s">
        <v>116</v>
      </c>
      <c r="P1" s="76" t="s">
        <v>117</v>
      </c>
      <c r="Q1" s="76" t="s">
        <v>118</v>
      </c>
      <c r="R1" s="76" t="s">
        <v>119</v>
      </c>
      <c r="S1" s="76" t="s">
        <v>168</v>
      </c>
      <c r="T1" s="76" t="s">
        <v>169</v>
      </c>
      <c r="U1" s="76" t="s">
        <v>170</v>
      </c>
      <c r="V1" s="76" t="s">
        <v>171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77">
        <f t="shared" ref="N2:V2" si="0">SUMPRODUCT($J4:$J251,N4:N251)</f>
        <v>902.09999999999991</v>
      </c>
      <c r="O2" s="77">
        <f t="shared" si="0"/>
        <v>1462</v>
      </c>
      <c r="P2" s="77">
        <f t="shared" si="0"/>
        <v>182</v>
      </c>
      <c r="Q2" s="77">
        <f t="shared" si="0"/>
        <v>189</v>
      </c>
      <c r="R2" s="77">
        <f t="shared" si="0"/>
        <v>558</v>
      </c>
      <c r="S2" s="77">
        <f t="shared" si="0"/>
        <v>1734.4499999999998</v>
      </c>
      <c r="T2" s="77">
        <f t="shared" si="0"/>
        <v>2924</v>
      </c>
      <c r="U2" s="77">
        <f t="shared" si="0"/>
        <v>182</v>
      </c>
      <c r="V2" s="77">
        <f t="shared" si="0"/>
        <v>1106.7</v>
      </c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43320</v>
      </c>
      <c r="O3" s="38">
        <v>43346</v>
      </c>
      <c r="P3" s="38">
        <v>43378</v>
      </c>
      <c r="Q3" s="38">
        <v>43402</v>
      </c>
      <c r="R3" s="38">
        <v>43402</v>
      </c>
      <c r="S3" s="38">
        <v>43494</v>
      </c>
      <c r="T3" s="38">
        <v>43518</v>
      </c>
      <c r="U3" s="38">
        <v>43553</v>
      </c>
      <c r="V3" s="38">
        <v>43578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500</v>
      </c>
      <c r="L4" s="39">
        <f t="shared" ref="L4:L13" si="1">K4-(SUM(N4:Z4))</f>
        <v>0</v>
      </c>
      <c r="M4" s="40" t="str">
        <f>IF(L4&lt;0,"ATENÇÃO","OK")</f>
        <v>OK</v>
      </c>
      <c r="N4" s="45">
        <v>100</v>
      </c>
      <c r="O4" s="45"/>
      <c r="P4" s="45"/>
      <c r="Q4" s="45"/>
      <c r="R4" s="45">
        <v>60</v>
      </c>
      <c r="S4" s="45">
        <v>170</v>
      </c>
      <c r="T4" s="45"/>
      <c r="U4" s="45"/>
      <c r="V4" s="45">
        <v>170</v>
      </c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200</v>
      </c>
      <c r="L5" s="39">
        <f t="shared" si="1"/>
        <v>75</v>
      </c>
      <c r="M5" s="40" t="str">
        <f>IF(L5&lt;0,"ATENÇÃO","OK")</f>
        <v>OK</v>
      </c>
      <c r="N5" s="45">
        <v>30</v>
      </c>
      <c r="O5" s="45"/>
      <c r="P5" s="45"/>
      <c r="Q5" s="45"/>
      <c r="R5" s="45">
        <v>20</v>
      </c>
      <c r="S5" s="45">
        <v>75</v>
      </c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1"/>
        <v>0</v>
      </c>
      <c r="M6" s="40" t="str">
        <f t="shared" ref="M6:M21" si="2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1"/>
        <v>0</v>
      </c>
      <c r="M7" s="40" t="str">
        <f t="shared" si="2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1"/>
        <v>0</v>
      </c>
      <c r="M8" s="40" t="str">
        <f t="shared" si="2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700</v>
      </c>
      <c r="L9" s="39">
        <f t="shared" si="1"/>
        <v>400</v>
      </c>
      <c r="M9" s="40" t="str">
        <f t="shared" si="2"/>
        <v>OK</v>
      </c>
      <c r="N9" s="45"/>
      <c r="O9" s="45">
        <v>100</v>
      </c>
      <c r="P9" s="45"/>
      <c r="Q9" s="45"/>
      <c r="R9" s="45"/>
      <c r="S9" s="45"/>
      <c r="T9" s="45">
        <v>200</v>
      </c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300</v>
      </c>
      <c r="L10" s="39">
        <f t="shared" si="1"/>
        <v>100</v>
      </c>
      <c r="M10" s="40" t="str">
        <f t="shared" si="2"/>
        <v>OK</v>
      </c>
      <c r="N10" s="45"/>
      <c r="O10" s="45"/>
      <c r="P10" s="45">
        <v>100</v>
      </c>
      <c r="Q10" s="45"/>
      <c r="R10" s="45"/>
      <c r="S10" s="45"/>
      <c r="T10" s="45"/>
      <c r="U10" s="45">
        <v>100</v>
      </c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30</v>
      </c>
      <c r="L11" s="39">
        <f t="shared" si="1"/>
        <v>15</v>
      </c>
      <c r="M11" s="40" t="str">
        <f t="shared" si="2"/>
        <v>OK</v>
      </c>
      <c r="N11" s="45"/>
      <c r="O11" s="45"/>
      <c r="P11" s="45"/>
      <c r="Q11" s="45">
        <v>15</v>
      </c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</v>
      </c>
      <c r="L12" s="39">
        <f t="shared" si="1"/>
        <v>15</v>
      </c>
      <c r="M12" s="40" t="str">
        <f t="shared" si="2"/>
        <v>OK</v>
      </c>
      <c r="N12" s="45"/>
      <c r="O12" s="45"/>
      <c r="P12" s="45"/>
      <c r="Q12" s="45">
        <v>15</v>
      </c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</v>
      </c>
      <c r="L13" s="39">
        <f t="shared" si="1"/>
        <v>15</v>
      </c>
      <c r="M13" s="40" t="str">
        <f t="shared" si="2"/>
        <v>OK</v>
      </c>
      <c r="N13" s="45"/>
      <c r="O13" s="45"/>
      <c r="P13" s="45"/>
      <c r="Q13" s="45">
        <v>15</v>
      </c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30</v>
      </c>
      <c r="L14" s="39">
        <f t="shared" ref="L14:L21" si="3">K14-(SUM(N14:Z14))</f>
        <v>15</v>
      </c>
      <c r="M14" s="40" t="str">
        <f t="shared" si="2"/>
        <v>OK</v>
      </c>
      <c r="N14" s="69"/>
      <c r="O14" s="69"/>
      <c r="P14" s="69"/>
      <c r="Q14" s="45">
        <v>15</v>
      </c>
      <c r="R14" s="69"/>
      <c r="S14" s="69"/>
      <c r="T14" s="45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30</v>
      </c>
      <c r="L15" s="39">
        <f t="shared" si="3"/>
        <v>15</v>
      </c>
      <c r="M15" s="40" t="str">
        <f t="shared" si="2"/>
        <v>OK</v>
      </c>
      <c r="N15" s="69"/>
      <c r="O15" s="69"/>
      <c r="P15" s="69"/>
      <c r="Q15" s="45">
        <v>15</v>
      </c>
      <c r="R15" s="69"/>
      <c r="S15" s="69"/>
      <c r="T15" s="45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3"/>
        <v>0</v>
      </c>
      <c r="M16" s="40" t="str">
        <f t="shared" si="2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3"/>
        <v>0</v>
      </c>
      <c r="M17" s="40" t="str">
        <f t="shared" si="2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3"/>
        <v>0</v>
      </c>
      <c r="M18" s="40" t="str">
        <f t="shared" si="2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3"/>
        <v>0</v>
      </c>
      <c r="M19" s="40" t="str">
        <f t="shared" si="2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3"/>
        <v>0</v>
      </c>
      <c r="M20" s="40" t="str">
        <f t="shared" si="2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3"/>
        <v>0</v>
      </c>
      <c r="M21" s="40" t="str">
        <f t="shared" si="2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25">
    <mergeCell ref="D1:J1"/>
    <mergeCell ref="K1:M1"/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W1:W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W4:X4">
    <cfRule type="cellIs" dxfId="206" priority="43" stopIfTrue="1" operator="greaterThan">
      <formula>0</formula>
    </cfRule>
    <cfRule type="cellIs" dxfId="205" priority="44" stopIfTrue="1" operator="greaterThan">
      <formula>0</formula>
    </cfRule>
    <cfRule type="cellIs" dxfId="204" priority="45" stopIfTrue="1" operator="greaterThan">
      <formula>0</formula>
    </cfRule>
  </conditionalFormatting>
  <conditionalFormatting sqref="W5:X13">
    <cfRule type="cellIs" dxfId="203" priority="40" stopIfTrue="1" operator="greaterThan">
      <formula>0</formula>
    </cfRule>
    <cfRule type="cellIs" dxfId="202" priority="41" stopIfTrue="1" operator="greaterThan">
      <formula>0</formula>
    </cfRule>
    <cfRule type="cellIs" dxfId="201" priority="42" stopIfTrue="1" operator="greaterThan">
      <formula>0</formula>
    </cfRule>
  </conditionalFormatting>
  <conditionalFormatting sqref="Y4:Z4">
    <cfRule type="cellIs" dxfId="200" priority="37" stopIfTrue="1" operator="greaterThan">
      <formula>0</formula>
    </cfRule>
    <cfRule type="cellIs" dxfId="199" priority="38" stopIfTrue="1" operator="greaterThan">
      <formula>0</formula>
    </cfRule>
    <cfRule type="cellIs" dxfId="198" priority="39" stopIfTrue="1" operator="greaterThan">
      <formula>0</formula>
    </cfRule>
  </conditionalFormatting>
  <conditionalFormatting sqref="Y5:Z13">
    <cfRule type="cellIs" dxfId="197" priority="34" stopIfTrue="1" operator="greaterThan">
      <formula>0</formula>
    </cfRule>
    <cfRule type="cellIs" dxfId="196" priority="35" stopIfTrue="1" operator="greaterThan">
      <formula>0</formula>
    </cfRule>
    <cfRule type="cellIs" dxfId="195" priority="36" stopIfTrue="1" operator="greaterThan">
      <formula>0</formula>
    </cfRule>
  </conditionalFormatting>
  <conditionalFormatting sqref="N4:V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N5:V13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Q14:Q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T14:T15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H16" zoomScale="80" zoomScaleNormal="80" workbookViewId="0">
      <selection activeCell="H25" sqref="H25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107</v>
      </c>
      <c r="O1" s="91" t="s">
        <v>108</v>
      </c>
      <c r="P1" s="91" t="s">
        <v>109</v>
      </c>
      <c r="Q1" s="91" t="s">
        <v>110</v>
      </c>
      <c r="R1" s="91" t="s">
        <v>111</v>
      </c>
      <c r="S1" s="92" t="s">
        <v>112</v>
      </c>
      <c r="T1" s="91" t="s">
        <v>149</v>
      </c>
      <c r="U1" s="91" t="s">
        <v>150</v>
      </c>
      <c r="V1" s="91" t="s">
        <v>151</v>
      </c>
      <c r="W1" s="91" t="s">
        <v>152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2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 t="s">
        <v>113</v>
      </c>
      <c r="O3" s="38">
        <v>43320</v>
      </c>
      <c r="P3" s="38">
        <v>43354</v>
      </c>
      <c r="Q3" s="38">
        <v>43354</v>
      </c>
      <c r="R3" s="38" t="s">
        <v>114</v>
      </c>
      <c r="S3" s="74">
        <v>43447</v>
      </c>
      <c r="T3" s="38">
        <v>43497</v>
      </c>
      <c r="U3" s="38">
        <v>43552</v>
      </c>
      <c r="V3" s="38">
        <v>43599</v>
      </c>
      <c r="W3" s="38">
        <v>43599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900</v>
      </c>
      <c r="L4" s="39">
        <f t="shared" ref="L4:L13" si="0">K4-(SUM(N4:Z4))</f>
        <v>65</v>
      </c>
      <c r="M4" s="40" t="str">
        <f>IF(L4&lt;0,"ATENÇÃO","OK")</f>
        <v>OK</v>
      </c>
      <c r="N4" s="45"/>
      <c r="O4" s="45">
        <v>150</v>
      </c>
      <c r="P4" s="45">
        <v>300</v>
      </c>
      <c r="Q4" s="45"/>
      <c r="R4" s="45"/>
      <c r="S4" s="79">
        <v>-65</v>
      </c>
      <c r="T4" s="45">
        <v>200</v>
      </c>
      <c r="U4" s="45">
        <v>250</v>
      </c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120</v>
      </c>
      <c r="L5" s="39">
        <f t="shared" si="0"/>
        <v>0</v>
      </c>
      <c r="M5" s="40" t="str">
        <f>IF(L5&lt;0,"ATENÇÃO","OK")</f>
        <v>OK</v>
      </c>
      <c r="N5" s="45"/>
      <c r="O5" s="45"/>
      <c r="P5" s="45">
        <v>40</v>
      </c>
      <c r="Q5" s="45"/>
      <c r="R5" s="45"/>
      <c r="S5" s="45"/>
      <c r="T5" s="45">
        <v>20</v>
      </c>
      <c r="U5" s="45">
        <v>60</v>
      </c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1000</v>
      </c>
      <c r="L9" s="39">
        <f t="shared" si="0"/>
        <v>300</v>
      </c>
      <c r="M9" s="40" t="str">
        <f t="shared" si="1"/>
        <v>OK</v>
      </c>
      <c r="N9" s="45"/>
      <c r="O9" s="45"/>
      <c r="P9" s="45"/>
      <c r="Q9" s="45">
        <v>300</v>
      </c>
      <c r="R9" s="45"/>
      <c r="S9" s="45"/>
      <c r="T9" s="45"/>
      <c r="U9" s="45"/>
      <c r="V9" s="45">
        <v>400</v>
      </c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600</v>
      </c>
      <c r="L10" s="39">
        <f t="shared" si="0"/>
        <v>250</v>
      </c>
      <c r="M10" s="40" t="str">
        <f t="shared" si="1"/>
        <v>OK</v>
      </c>
      <c r="N10" s="45"/>
      <c r="O10" s="45"/>
      <c r="P10" s="45"/>
      <c r="Q10" s="45"/>
      <c r="R10" s="45">
        <v>150</v>
      </c>
      <c r="S10" s="45"/>
      <c r="T10" s="45"/>
      <c r="U10" s="45"/>
      <c r="V10" s="45"/>
      <c r="W10" s="45">
        <v>200</v>
      </c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40</v>
      </c>
      <c r="L11" s="39">
        <f t="shared" si="0"/>
        <v>40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120</v>
      </c>
      <c r="L12" s="39">
        <f t="shared" si="0"/>
        <v>80</v>
      </c>
      <c r="M12" s="40" t="str">
        <f t="shared" si="1"/>
        <v>OK</v>
      </c>
      <c r="N12" s="45">
        <v>40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120</v>
      </c>
      <c r="L13" s="39">
        <f t="shared" si="0"/>
        <v>80</v>
      </c>
      <c r="M13" s="40" t="str">
        <f t="shared" si="1"/>
        <v>OK</v>
      </c>
      <c r="N13" s="45">
        <v>40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120</v>
      </c>
      <c r="L14" s="39">
        <f t="shared" ref="L14:L21" si="2">K14-(SUM(N14:Z14))</f>
        <v>80</v>
      </c>
      <c r="M14" s="40" t="str">
        <f t="shared" si="1"/>
        <v>OK</v>
      </c>
      <c r="N14" s="75">
        <v>40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>
        <v>120</v>
      </c>
      <c r="L15" s="39">
        <f t="shared" si="2"/>
        <v>80</v>
      </c>
      <c r="M15" s="40" t="str">
        <f t="shared" si="1"/>
        <v>OK</v>
      </c>
      <c r="N15" s="75">
        <v>40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X4">
    <cfRule type="cellIs" dxfId="185" priority="22" stopIfTrue="1" operator="greaterThan">
      <formula>0</formula>
    </cfRule>
    <cfRule type="cellIs" dxfId="184" priority="23" stopIfTrue="1" operator="greaterThan">
      <formula>0</formula>
    </cfRule>
    <cfRule type="cellIs" dxfId="183" priority="24" stopIfTrue="1" operator="greaterThan">
      <formula>0</formula>
    </cfRule>
  </conditionalFormatting>
  <conditionalFormatting sqref="X5:X13">
    <cfRule type="cellIs" dxfId="182" priority="19" stopIfTrue="1" operator="greaterThan">
      <formula>0</formula>
    </cfRule>
    <cfRule type="cellIs" dxfId="181" priority="20" stopIfTrue="1" operator="greaterThan">
      <formula>0</formula>
    </cfRule>
    <cfRule type="cellIs" dxfId="180" priority="21" stopIfTrue="1" operator="greaterThan">
      <formula>0</formula>
    </cfRule>
  </conditionalFormatting>
  <conditionalFormatting sqref="Y4:Z4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Y5:Z13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N4:W4">
    <cfRule type="cellIs" dxfId="77" priority="4" stopIfTrue="1" operator="greaterThan">
      <formula>0</formula>
    </cfRule>
    <cfRule type="cellIs" dxfId="76" priority="5" stopIfTrue="1" operator="greaterThan">
      <formula>0</formula>
    </cfRule>
    <cfRule type="cellIs" dxfId="75" priority="6" stopIfTrue="1" operator="greaterThan">
      <formula>0</formula>
    </cfRule>
  </conditionalFormatting>
  <conditionalFormatting sqref="N5:W13">
    <cfRule type="cellIs" dxfId="74" priority="1" stopIfTrue="1" operator="greaterThan">
      <formula>0</formula>
    </cfRule>
    <cfRule type="cellIs" dxfId="73" priority="2" stopIfTrue="1" operator="greaterThan">
      <formula>0</formula>
    </cfRule>
    <cfRule type="cellIs" dxfId="7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1"/>
  <sheetViews>
    <sheetView topLeftCell="C16" zoomScale="80" zoomScaleNormal="80" workbookViewId="0">
      <selection activeCell="O24" sqref="O2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4" width="14.42578125" style="22" customWidth="1"/>
    <col min="15" max="15" width="14.5703125" style="22" customWidth="1"/>
    <col min="16" max="16" width="14.710937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145</v>
      </c>
      <c r="O1" s="91" t="s">
        <v>146</v>
      </c>
      <c r="P1" s="91" t="s">
        <v>147</v>
      </c>
      <c r="Q1" s="91" t="s">
        <v>148</v>
      </c>
      <c r="R1" s="91" t="s">
        <v>106</v>
      </c>
      <c r="S1" s="91" t="s">
        <v>49</v>
      </c>
      <c r="T1" s="91" t="s">
        <v>49</v>
      </c>
      <c r="U1" s="91" t="s">
        <v>49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40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43551</v>
      </c>
      <c r="O3" s="38">
        <v>43556</v>
      </c>
      <c r="P3" s="38">
        <v>43556</v>
      </c>
      <c r="Q3" s="38">
        <v>43577</v>
      </c>
      <c r="R3" s="38">
        <v>43409</v>
      </c>
      <c r="S3" s="38" t="s">
        <v>37</v>
      </c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f>500+200</f>
        <v>700</v>
      </c>
      <c r="L4" s="39">
        <f t="shared" ref="L4:L13" si="0">K4-(SUM(N4:Z4))</f>
        <v>500</v>
      </c>
      <c r="M4" s="40" t="str">
        <f>IF(L4&lt;0,"ATENÇÃO","OK")</f>
        <v>OK</v>
      </c>
      <c r="N4" s="45"/>
      <c r="O4" s="45"/>
      <c r="P4" s="45"/>
      <c r="Q4" s="45">
        <v>200</v>
      </c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1350</v>
      </c>
      <c r="L5" s="39">
        <f t="shared" si="0"/>
        <v>1350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f>60+150</f>
        <v>210</v>
      </c>
      <c r="L9" s="39">
        <f t="shared" si="0"/>
        <v>50</v>
      </c>
      <c r="M9" s="40" t="str">
        <f t="shared" si="1"/>
        <v>OK</v>
      </c>
      <c r="N9" s="45"/>
      <c r="O9" s="45"/>
      <c r="P9" s="45">
        <v>160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f>120+250</f>
        <v>370</v>
      </c>
      <c r="L10" s="39">
        <f t="shared" si="0"/>
        <v>0</v>
      </c>
      <c r="M10" s="40" t="str">
        <f t="shared" si="1"/>
        <v>OK</v>
      </c>
      <c r="N10" s="45">
        <v>270</v>
      </c>
      <c r="O10" s="45"/>
      <c r="P10" s="45"/>
      <c r="Q10" s="45"/>
      <c r="R10" s="45">
        <v>100</v>
      </c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120</v>
      </c>
      <c r="L11" s="39">
        <f t="shared" si="0"/>
        <v>60</v>
      </c>
      <c r="M11" s="40" t="str">
        <f t="shared" si="1"/>
        <v>OK</v>
      </c>
      <c r="N11" s="45"/>
      <c r="O11" s="45">
        <v>60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>
        <v>300</v>
      </c>
      <c r="L12" s="39">
        <f t="shared" si="0"/>
        <v>200</v>
      </c>
      <c r="M12" s="40" t="str">
        <f t="shared" si="1"/>
        <v>OK</v>
      </c>
      <c r="N12" s="45"/>
      <c r="O12" s="45">
        <v>100</v>
      </c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>
        <v>300</v>
      </c>
      <c r="L13" s="39">
        <f t="shared" si="0"/>
        <v>200</v>
      </c>
      <c r="M13" s="40" t="str">
        <f t="shared" si="1"/>
        <v>OK</v>
      </c>
      <c r="N13" s="45"/>
      <c r="O13" s="45">
        <v>100</v>
      </c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>
        <v>8</v>
      </c>
      <c r="L14" s="39">
        <f t="shared" ref="L14:L21" si="2">K14-(SUM(N14:Z14))</f>
        <v>8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I1:AI2"/>
    <mergeCell ref="D1:J1"/>
    <mergeCell ref="K1:M1"/>
    <mergeCell ref="R1:R2"/>
    <mergeCell ref="N1:N2"/>
    <mergeCell ref="O1:O2"/>
    <mergeCell ref="P1:P2"/>
    <mergeCell ref="Q1:Q2"/>
    <mergeCell ref="V1:V2"/>
    <mergeCell ref="S1:S2"/>
    <mergeCell ref="T1:T2"/>
    <mergeCell ref="AG1:AG2"/>
    <mergeCell ref="AH1:AH2"/>
    <mergeCell ref="AF1:AF2"/>
    <mergeCell ref="W1:W2"/>
    <mergeCell ref="X1:X2"/>
    <mergeCell ref="AC1:AC2"/>
    <mergeCell ref="AD1:AD2"/>
    <mergeCell ref="AE1:AE2"/>
    <mergeCell ref="U1:U2"/>
    <mergeCell ref="A1:C1"/>
    <mergeCell ref="Y1:Y2"/>
    <mergeCell ref="Z1:Z2"/>
    <mergeCell ref="AA1:AA2"/>
    <mergeCell ref="A2:M2"/>
    <mergeCell ref="AB1:AB2"/>
    <mergeCell ref="A16:A21"/>
    <mergeCell ref="B16:B21"/>
    <mergeCell ref="B4:B6"/>
    <mergeCell ref="A7:A8"/>
    <mergeCell ref="B7:B8"/>
    <mergeCell ref="A11:A15"/>
    <mergeCell ref="B11:B15"/>
    <mergeCell ref="A4:A6"/>
  </mergeCells>
  <conditionalFormatting sqref="T4:X4">
    <cfRule type="cellIs" dxfId="167" priority="22" stopIfTrue="1" operator="greaterThan">
      <formula>0</formula>
    </cfRule>
    <cfRule type="cellIs" dxfId="166" priority="23" stopIfTrue="1" operator="greaterThan">
      <formula>0</formula>
    </cfRule>
    <cfRule type="cellIs" dxfId="165" priority="24" stopIfTrue="1" operator="greaterThan">
      <formula>0</formula>
    </cfRule>
  </conditionalFormatting>
  <conditionalFormatting sqref="T5:X13">
    <cfRule type="cellIs" dxfId="164" priority="19" stopIfTrue="1" operator="greaterThan">
      <formula>0</formula>
    </cfRule>
    <cfRule type="cellIs" dxfId="163" priority="20" stopIfTrue="1" operator="greaterThan">
      <formula>0</formula>
    </cfRule>
    <cfRule type="cellIs" dxfId="162" priority="21" stopIfTrue="1" operator="greaterThan">
      <formula>0</formula>
    </cfRule>
  </conditionalFormatting>
  <conditionalFormatting sqref="Y4:Z4">
    <cfRule type="cellIs" dxfId="161" priority="16" stopIfTrue="1" operator="greaterThan">
      <formula>0</formula>
    </cfRule>
    <cfRule type="cellIs" dxfId="160" priority="17" stopIfTrue="1" operator="greaterThan">
      <formula>0</formula>
    </cfRule>
    <cfRule type="cellIs" dxfId="159" priority="18" stopIfTrue="1" operator="greaterThan">
      <formula>0</formula>
    </cfRule>
  </conditionalFormatting>
  <conditionalFormatting sqref="Y5:Z13">
    <cfRule type="cellIs" dxfId="158" priority="13" stopIfTrue="1" operator="greaterThan">
      <formula>0</formula>
    </cfRule>
    <cfRule type="cellIs" dxfId="157" priority="14" stopIfTrue="1" operator="greaterThan">
      <formula>0</formula>
    </cfRule>
    <cfRule type="cellIs" dxfId="156" priority="15" stopIfTrue="1" operator="greaterThan">
      <formula>0</formula>
    </cfRule>
  </conditionalFormatting>
  <conditionalFormatting sqref="R4:S4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R5:S13">
    <cfRule type="cellIs" dxfId="152" priority="7" stopIfTrue="1" operator="greaterThan">
      <formula>0</formula>
    </cfRule>
    <cfRule type="cellIs" dxfId="151" priority="8" stopIfTrue="1" operator="greaterThan">
      <formula>0</formula>
    </cfRule>
    <cfRule type="cellIs" dxfId="150" priority="9" stopIfTrue="1" operator="greaterThan">
      <formula>0</formula>
    </cfRule>
  </conditionalFormatting>
  <conditionalFormatting sqref="N4:Q4">
    <cfRule type="cellIs" dxfId="83" priority="4" stopIfTrue="1" operator="greaterThan">
      <formula>0</formula>
    </cfRule>
    <cfRule type="cellIs" dxfId="82" priority="5" stopIfTrue="1" operator="greaterThan">
      <formula>0</formula>
    </cfRule>
    <cfRule type="cellIs" dxfId="81" priority="6" stopIfTrue="1" operator="greaterThan">
      <formula>0</formula>
    </cfRule>
  </conditionalFormatting>
  <conditionalFormatting sqref="N5:Q13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H22" zoomScale="80" zoomScaleNormal="80" workbookViewId="0">
      <selection activeCell="L4" sqref="L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123</v>
      </c>
      <c r="O1" s="91" t="s">
        <v>122</v>
      </c>
      <c r="P1" s="91" t="s">
        <v>121</v>
      </c>
      <c r="Q1" s="91" t="s">
        <v>124</v>
      </c>
      <c r="R1" s="91" t="s">
        <v>125</v>
      </c>
      <c r="S1" s="91" t="s">
        <v>165</v>
      </c>
      <c r="T1" s="91" t="s">
        <v>166</v>
      </c>
      <c r="U1" s="91" t="s">
        <v>167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 t="s">
        <v>37</v>
      </c>
      <c r="O3" s="38">
        <v>43340</v>
      </c>
      <c r="P3" s="38">
        <v>43290</v>
      </c>
      <c r="Q3" s="38">
        <v>43360</v>
      </c>
      <c r="R3" s="38">
        <v>43416</v>
      </c>
      <c r="S3" s="38">
        <v>43489</v>
      </c>
      <c r="T3" s="38">
        <v>43545</v>
      </c>
      <c r="U3" s="38">
        <v>43595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520</v>
      </c>
      <c r="L4" s="39">
        <f t="shared" ref="L4:L13" si="0">K4-(SUM(N4:Z4))</f>
        <v>35</v>
      </c>
      <c r="M4" s="40" t="str">
        <f>IF(L4&lt;0,"ATENÇÃO","OK")</f>
        <v>OK</v>
      </c>
      <c r="N4" s="45"/>
      <c r="O4" s="45"/>
      <c r="P4" s="45">
        <v>90</v>
      </c>
      <c r="Q4" s="45">
        <v>90</v>
      </c>
      <c r="R4" s="45">
        <v>35</v>
      </c>
      <c r="S4" s="45">
        <v>90</v>
      </c>
      <c r="T4" s="45">
        <v>90</v>
      </c>
      <c r="U4" s="45">
        <v>90</v>
      </c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312</v>
      </c>
      <c r="L5" s="39">
        <f t="shared" si="0"/>
        <v>312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13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1040</v>
      </c>
      <c r="L9" s="39">
        <f t="shared" si="0"/>
        <v>640</v>
      </c>
      <c r="M9" s="40" t="str">
        <f t="shared" si="1"/>
        <v>OK</v>
      </c>
      <c r="N9" s="45">
        <v>400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260</v>
      </c>
      <c r="L10" s="39">
        <f t="shared" si="0"/>
        <v>160</v>
      </c>
      <c r="M10" s="40" t="str">
        <f t="shared" si="1"/>
        <v>OK</v>
      </c>
      <c r="N10" s="45"/>
      <c r="O10" s="45">
        <v>100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24</v>
      </c>
      <c r="L11" s="39">
        <f t="shared" si="0"/>
        <v>24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ref="M14:M21" si="3">IF(L14&lt;0,"ATENÇÃO","OK")</f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3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3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3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3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3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3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3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G1:AG2"/>
    <mergeCell ref="AH1:AH2"/>
    <mergeCell ref="AI1:AI2"/>
    <mergeCell ref="A2:M2"/>
    <mergeCell ref="AB1:AB2"/>
    <mergeCell ref="AC1:AC2"/>
    <mergeCell ref="AD1:AD2"/>
    <mergeCell ref="AE1:AE2"/>
    <mergeCell ref="AF1:AF2"/>
    <mergeCell ref="W1:W2"/>
    <mergeCell ref="X1:X2"/>
    <mergeCell ref="Y1:Y2"/>
    <mergeCell ref="Z1:Z2"/>
    <mergeCell ref="AA1:AA2"/>
    <mergeCell ref="U1:U2"/>
    <mergeCell ref="V1:V2"/>
    <mergeCell ref="S1:S2"/>
    <mergeCell ref="T1:T2"/>
    <mergeCell ref="D1:J1"/>
    <mergeCell ref="K1:M1"/>
    <mergeCell ref="R1:R2"/>
    <mergeCell ref="N1:N2"/>
    <mergeCell ref="O1:O2"/>
    <mergeCell ref="P1:P2"/>
    <mergeCell ref="Q1:Q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V4:X4">
    <cfRule type="cellIs" dxfId="149" priority="31" stopIfTrue="1" operator="greaterThan">
      <formula>0</formula>
    </cfRule>
    <cfRule type="cellIs" dxfId="148" priority="32" stopIfTrue="1" operator="greaterThan">
      <formula>0</formula>
    </cfRule>
    <cfRule type="cellIs" dxfId="147" priority="33" stopIfTrue="1" operator="greaterThan">
      <formula>0</formula>
    </cfRule>
  </conditionalFormatting>
  <conditionalFormatting sqref="V5:X13">
    <cfRule type="cellIs" dxfId="146" priority="28" stopIfTrue="1" operator="greaterThan">
      <formula>0</formula>
    </cfRule>
    <cfRule type="cellIs" dxfId="145" priority="29" stopIfTrue="1" operator="greaterThan">
      <formula>0</formula>
    </cfRule>
    <cfRule type="cellIs" dxfId="144" priority="30" stopIfTrue="1" operator="greaterThan">
      <formula>0</formula>
    </cfRule>
  </conditionalFormatting>
  <conditionalFormatting sqref="Y4:Z4">
    <cfRule type="cellIs" dxfId="143" priority="25" stopIfTrue="1" operator="greaterThan">
      <formula>0</formula>
    </cfRule>
    <cfRule type="cellIs" dxfId="142" priority="26" stopIfTrue="1" operator="greaterThan">
      <formula>0</formula>
    </cfRule>
    <cfRule type="cellIs" dxfId="141" priority="27" stopIfTrue="1" operator="greaterThan">
      <formula>0</formula>
    </cfRule>
  </conditionalFormatting>
  <conditionalFormatting sqref="Y5:Z13">
    <cfRule type="cellIs" dxfId="140" priority="22" stopIfTrue="1" operator="greaterThan">
      <formula>0</formula>
    </cfRule>
    <cfRule type="cellIs" dxfId="139" priority="23" stopIfTrue="1" operator="greaterThan">
      <formula>0</formula>
    </cfRule>
    <cfRule type="cellIs" dxfId="138" priority="24" stopIfTrue="1" operator="greaterThan">
      <formula>0</formula>
    </cfRule>
  </conditionalFormatting>
  <conditionalFormatting sqref="N4:O4 Q4:U4">
    <cfRule type="cellIs" dxfId="32" priority="7" stopIfTrue="1" operator="greaterThan">
      <formula>0</formula>
    </cfRule>
    <cfRule type="cellIs" dxfId="31" priority="8" stopIfTrue="1" operator="greaterThan">
      <formula>0</formula>
    </cfRule>
    <cfRule type="cellIs" dxfId="30" priority="9" stopIfTrue="1" operator="greaterThan">
      <formula>0</formula>
    </cfRule>
  </conditionalFormatting>
  <conditionalFormatting sqref="N5:U13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P4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E16" zoomScale="80" zoomScaleNormal="80" workbookViewId="0">
      <selection activeCell="S24" sqref="S2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4" width="14.85546875" style="22" customWidth="1"/>
    <col min="15" max="16" width="13.28515625" style="22" customWidth="1"/>
    <col min="17" max="17" width="14.28515625" style="22" customWidth="1"/>
    <col min="18" max="18" width="15.28515625" style="22" customWidth="1"/>
    <col min="19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1" t="s">
        <v>100</v>
      </c>
      <c r="O1" s="91" t="s">
        <v>101</v>
      </c>
      <c r="P1" s="91" t="s">
        <v>102</v>
      </c>
      <c r="Q1" s="91" t="s">
        <v>103</v>
      </c>
      <c r="R1" s="91" t="s">
        <v>104</v>
      </c>
      <c r="S1" s="91" t="s">
        <v>105</v>
      </c>
      <c r="T1" s="91" t="s">
        <v>156</v>
      </c>
      <c r="U1" s="91" t="s">
        <v>49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43278</v>
      </c>
      <c r="O3" s="38">
        <v>43340</v>
      </c>
      <c r="P3" s="38">
        <v>43381</v>
      </c>
      <c r="Q3" s="38">
        <v>43405</v>
      </c>
      <c r="R3" s="38">
        <v>43413</v>
      </c>
      <c r="S3" s="38">
        <v>43494</v>
      </c>
      <c r="T3" s="38">
        <v>43549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>
        <v>480</v>
      </c>
      <c r="L4" s="39">
        <f t="shared" ref="L4:L13" si="0">K4-(SUM(N4:Z4))</f>
        <v>80</v>
      </c>
      <c r="M4" s="40" t="str">
        <f>IF(L4&lt;0,"ATENÇÃO","OK")</f>
        <v>OK</v>
      </c>
      <c r="N4" s="45">
        <v>50</v>
      </c>
      <c r="O4" s="45">
        <v>50</v>
      </c>
      <c r="P4" s="45">
        <v>35</v>
      </c>
      <c r="Q4" s="45">
        <v>35</v>
      </c>
      <c r="R4" s="45">
        <v>50</v>
      </c>
      <c r="S4" s="45">
        <v>60</v>
      </c>
      <c r="T4" s="45">
        <v>120</v>
      </c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>
        <v>80</v>
      </c>
      <c r="L5" s="39">
        <f t="shared" si="0"/>
        <v>40</v>
      </c>
      <c r="M5" s="40" t="str">
        <f>IF(L5&lt;0,"ATENÇÃO","OK")</f>
        <v>OK</v>
      </c>
      <c r="N5" s="45"/>
      <c r="O5" s="45"/>
      <c r="P5" s="45">
        <v>20</v>
      </c>
      <c r="Q5" s="45"/>
      <c r="R5" s="45"/>
      <c r="S5" s="45"/>
      <c r="T5" s="45">
        <v>20</v>
      </c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/>
      <c r="L7" s="39">
        <f t="shared" si="0"/>
        <v>0</v>
      </c>
      <c r="M7" s="40" t="str">
        <f t="shared" si="1"/>
        <v>OK</v>
      </c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/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50</v>
      </c>
      <c r="L9" s="39">
        <f t="shared" si="0"/>
        <v>50</v>
      </c>
      <c r="M9" s="40" t="str">
        <f t="shared" si="1"/>
        <v>OK</v>
      </c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50</v>
      </c>
      <c r="L10" s="39">
        <f t="shared" si="0"/>
        <v>50</v>
      </c>
      <c r="M10" s="40" t="str">
        <f t="shared" si="1"/>
        <v>OK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>
        <v>5</v>
      </c>
      <c r="L11" s="39">
        <f t="shared" si="0"/>
        <v>5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U4:X4">
    <cfRule type="cellIs" dxfId="131" priority="22" stopIfTrue="1" operator="greaterThan">
      <formula>0</formula>
    </cfRule>
    <cfRule type="cellIs" dxfId="130" priority="23" stopIfTrue="1" operator="greaterThan">
      <formula>0</formula>
    </cfRule>
    <cfRule type="cellIs" dxfId="129" priority="24" stopIfTrue="1" operator="greaterThan">
      <formula>0</formula>
    </cfRule>
  </conditionalFormatting>
  <conditionalFormatting sqref="U5:X13">
    <cfRule type="cellIs" dxfId="128" priority="19" stopIfTrue="1" operator="greaterThan">
      <formula>0</formula>
    </cfRule>
    <cfRule type="cellIs" dxfId="127" priority="20" stopIfTrue="1" operator="greaterThan">
      <formula>0</formula>
    </cfRule>
    <cfRule type="cellIs" dxfId="126" priority="21" stopIfTrue="1" operator="greaterThan">
      <formula>0</formula>
    </cfRule>
  </conditionalFormatting>
  <conditionalFormatting sqref="Y4:Z4">
    <cfRule type="cellIs" dxfId="125" priority="16" stopIfTrue="1" operator="greaterThan">
      <formula>0</formula>
    </cfRule>
    <cfRule type="cellIs" dxfId="124" priority="17" stopIfTrue="1" operator="greaterThan">
      <formula>0</formula>
    </cfRule>
    <cfRule type="cellIs" dxfId="123" priority="18" stopIfTrue="1" operator="greaterThan">
      <formula>0</formula>
    </cfRule>
  </conditionalFormatting>
  <conditionalFormatting sqref="Y5:Z13">
    <cfRule type="cellIs" dxfId="122" priority="13" stopIfTrue="1" operator="greaterThan">
      <formula>0</formula>
    </cfRule>
    <cfRule type="cellIs" dxfId="121" priority="14" stopIfTrue="1" operator="greaterThan">
      <formula>0</formula>
    </cfRule>
    <cfRule type="cellIs" dxfId="120" priority="15" stopIfTrue="1" operator="greaterThan">
      <formula>0</formula>
    </cfRule>
  </conditionalFormatting>
  <conditionalFormatting sqref="N4:T4">
    <cfRule type="cellIs" dxfId="65" priority="4" stopIfTrue="1" operator="greaterThan">
      <formula>0</formula>
    </cfRule>
    <cfRule type="cellIs" dxfId="64" priority="5" stopIfTrue="1" operator="greaterThan">
      <formula>0</formula>
    </cfRule>
    <cfRule type="cellIs" dxfId="63" priority="6" stopIfTrue="1" operator="greaterThan">
      <formula>0</formula>
    </cfRule>
  </conditionalFormatting>
  <conditionalFormatting sqref="N5:T13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opLeftCell="K22" zoomScale="80" zoomScaleNormal="80" workbookViewId="0">
      <selection activeCell="L4" sqref="L4"/>
    </sheetView>
  </sheetViews>
  <sheetFormatPr defaultColWidth="9.7109375" defaultRowHeight="15" x14ac:dyDescent="0.25"/>
  <cols>
    <col min="1" max="1" width="6.28515625" style="1" customWidth="1"/>
    <col min="2" max="2" width="23.140625" style="2" customWidth="1"/>
    <col min="3" max="3" width="6" style="19" bestFit="1" customWidth="1"/>
    <col min="4" max="4" width="53.85546875" style="2" bestFit="1" customWidth="1"/>
    <col min="5" max="5" width="14.5703125" style="2" customWidth="1"/>
    <col min="6" max="6" width="11.5703125" style="2" customWidth="1"/>
    <col min="7" max="7" width="9.28515625" style="2" customWidth="1"/>
    <col min="8" max="8" width="13.85546875" style="2" customWidth="1"/>
    <col min="9" max="9" width="15" style="2" customWidth="1"/>
    <col min="10" max="10" width="12.7109375" style="18" bestFit="1" customWidth="1"/>
    <col min="11" max="11" width="13.28515625" style="20" customWidth="1"/>
    <col min="12" max="12" width="13.28515625" style="3" customWidth="1"/>
    <col min="13" max="13" width="12.5703125" style="21" customWidth="1"/>
    <col min="14" max="15" width="14.85546875" style="22" customWidth="1"/>
    <col min="16" max="16" width="15" style="22" customWidth="1"/>
    <col min="17" max="17" width="15.28515625" style="22" customWidth="1"/>
    <col min="18" max="20" width="14.42578125" style="22" customWidth="1"/>
    <col min="21" max="21" width="14.5703125" style="22" customWidth="1"/>
    <col min="22" max="22" width="14.7109375" style="22" customWidth="1"/>
    <col min="23" max="23" width="14.28515625" style="22" customWidth="1"/>
    <col min="24" max="25" width="14.42578125" style="22" customWidth="1"/>
    <col min="26" max="26" width="13.7109375" style="22" customWidth="1"/>
    <col min="27" max="35" width="13.7109375" style="17" customWidth="1"/>
    <col min="36" max="16384" width="9.7109375" style="17"/>
  </cols>
  <sheetData>
    <row r="1" spans="1:35" ht="50.25" customHeight="1" x14ac:dyDescent="0.25">
      <c r="A1" s="84" t="s">
        <v>47</v>
      </c>
      <c r="B1" s="84"/>
      <c r="C1" s="84"/>
      <c r="D1" s="84" t="s">
        <v>31</v>
      </c>
      <c r="E1" s="84"/>
      <c r="F1" s="84"/>
      <c r="G1" s="84"/>
      <c r="H1" s="84"/>
      <c r="I1" s="84"/>
      <c r="J1" s="84"/>
      <c r="K1" s="84" t="s">
        <v>48</v>
      </c>
      <c r="L1" s="84"/>
      <c r="M1" s="84"/>
      <c r="N1" s="93" t="s">
        <v>129</v>
      </c>
      <c r="O1" s="93" t="s">
        <v>130</v>
      </c>
      <c r="P1" s="93" t="s">
        <v>131</v>
      </c>
      <c r="Q1" s="93" t="s">
        <v>142</v>
      </c>
      <c r="R1" s="93" t="s">
        <v>143</v>
      </c>
      <c r="S1" s="93" t="s">
        <v>144</v>
      </c>
      <c r="T1" s="91" t="s">
        <v>49</v>
      </c>
      <c r="U1" s="91" t="s">
        <v>49</v>
      </c>
      <c r="V1" s="91" t="s">
        <v>49</v>
      </c>
      <c r="W1" s="91" t="s">
        <v>49</v>
      </c>
      <c r="X1" s="91" t="s">
        <v>49</v>
      </c>
      <c r="Y1" s="91" t="s">
        <v>49</v>
      </c>
      <c r="Z1" s="91" t="s">
        <v>49</v>
      </c>
      <c r="AA1" s="91" t="s">
        <v>49</v>
      </c>
      <c r="AB1" s="91" t="s">
        <v>49</v>
      </c>
      <c r="AC1" s="91" t="s">
        <v>49</v>
      </c>
      <c r="AD1" s="91" t="s">
        <v>49</v>
      </c>
      <c r="AE1" s="91" t="s">
        <v>49</v>
      </c>
      <c r="AF1" s="91" t="s">
        <v>49</v>
      </c>
      <c r="AG1" s="91" t="s">
        <v>49</v>
      </c>
      <c r="AH1" s="91" t="s">
        <v>49</v>
      </c>
      <c r="AI1" s="91" t="s">
        <v>49</v>
      </c>
    </row>
    <row r="2" spans="1:35" ht="21.75" customHeight="1" x14ac:dyDescent="0.25">
      <c r="A2" s="84" t="s">
        <v>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93"/>
      <c r="O2" s="93"/>
      <c r="P2" s="93"/>
      <c r="Q2" s="93"/>
      <c r="R2" s="93"/>
      <c r="S2" s="9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</row>
    <row r="3" spans="1:35" s="18" customFormat="1" ht="63" customHeight="1" x14ac:dyDescent="0.2">
      <c r="A3" s="63" t="s">
        <v>5</v>
      </c>
      <c r="B3" s="63" t="s">
        <v>38</v>
      </c>
      <c r="C3" s="63" t="s">
        <v>3</v>
      </c>
      <c r="D3" s="64" t="s">
        <v>39</v>
      </c>
      <c r="E3" s="64" t="s">
        <v>50</v>
      </c>
      <c r="F3" s="64" t="s">
        <v>4</v>
      </c>
      <c r="G3" s="64" t="s">
        <v>40</v>
      </c>
      <c r="H3" s="64" t="s">
        <v>41</v>
      </c>
      <c r="I3" s="64" t="s">
        <v>51</v>
      </c>
      <c r="J3" s="65" t="s">
        <v>1</v>
      </c>
      <c r="K3" s="66" t="s">
        <v>24</v>
      </c>
      <c r="L3" s="67" t="s">
        <v>0</v>
      </c>
      <c r="M3" s="68" t="s">
        <v>2</v>
      </c>
      <c r="N3" s="38">
        <v>43325</v>
      </c>
      <c r="O3" s="38"/>
      <c r="P3" s="38"/>
      <c r="Q3" s="38"/>
      <c r="R3" s="38"/>
      <c r="S3" s="38"/>
      <c r="T3" s="38" t="s">
        <v>37</v>
      </c>
      <c r="U3" s="38" t="s">
        <v>37</v>
      </c>
      <c r="V3" s="38" t="s">
        <v>37</v>
      </c>
      <c r="W3" s="38" t="s">
        <v>37</v>
      </c>
      <c r="X3" s="38" t="s">
        <v>37</v>
      </c>
      <c r="Y3" s="38" t="s">
        <v>37</v>
      </c>
      <c r="Z3" s="38" t="s">
        <v>37</v>
      </c>
      <c r="AA3" s="38" t="s">
        <v>37</v>
      </c>
      <c r="AB3" s="38" t="s">
        <v>37</v>
      </c>
      <c r="AC3" s="38" t="s">
        <v>37</v>
      </c>
      <c r="AD3" s="38" t="s">
        <v>37</v>
      </c>
      <c r="AE3" s="38" t="s">
        <v>37</v>
      </c>
      <c r="AF3" s="38" t="s">
        <v>37</v>
      </c>
      <c r="AG3" s="38" t="s">
        <v>37</v>
      </c>
      <c r="AH3" s="38" t="s">
        <v>37</v>
      </c>
      <c r="AI3" s="38" t="s">
        <v>37</v>
      </c>
    </row>
    <row r="4" spans="1:35" ht="60" customHeight="1" x14ac:dyDescent="0.25">
      <c r="A4" s="85">
        <v>1</v>
      </c>
      <c r="B4" s="86" t="s">
        <v>52</v>
      </c>
      <c r="C4" s="50">
        <v>1</v>
      </c>
      <c r="D4" s="51" t="s">
        <v>53</v>
      </c>
      <c r="E4" s="52" t="s">
        <v>54</v>
      </c>
      <c r="F4" s="52" t="s">
        <v>55</v>
      </c>
      <c r="G4" s="53" t="s">
        <v>42</v>
      </c>
      <c r="H4" s="52" t="s">
        <v>56</v>
      </c>
      <c r="I4" s="52" t="s">
        <v>32</v>
      </c>
      <c r="J4" s="70">
        <v>6.51</v>
      </c>
      <c r="K4" s="41"/>
      <c r="L4" s="39">
        <f t="shared" ref="L4:L13" si="0">K4-(SUM(N4:Z4))</f>
        <v>0</v>
      </c>
      <c r="M4" s="40" t="str">
        <f>IF(L4&lt;0,"ATENÇÃO","OK")</f>
        <v>OK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6"/>
      <c r="AE4" s="46"/>
      <c r="AF4" s="46"/>
      <c r="AG4" s="46"/>
      <c r="AH4" s="46"/>
      <c r="AI4" s="46"/>
    </row>
    <row r="5" spans="1:35" ht="60" customHeight="1" x14ac:dyDescent="0.25">
      <c r="A5" s="85"/>
      <c r="B5" s="87"/>
      <c r="C5" s="50">
        <v>2</v>
      </c>
      <c r="D5" s="51" t="s">
        <v>57</v>
      </c>
      <c r="E5" s="52" t="s">
        <v>58</v>
      </c>
      <c r="F5" s="52" t="s">
        <v>59</v>
      </c>
      <c r="G5" s="53" t="s">
        <v>42</v>
      </c>
      <c r="H5" s="52" t="s">
        <v>60</v>
      </c>
      <c r="I5" s="52" t="s">
        <v>32</v>
      </c>
      <c r="J5" s="70">
        <v>8.3699999999999992</v>
      </c>
      <c r="K5" s="41"/>
      <c r="L5" s="39">
        <f t="shared" si="0"/>
        <v>0</v>
      </c>
      <c r="M5" s="40" t="str">
        <f>IF(L5&lt;0,"ATENÇÃO","OK")</f>
        <v>OK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60" customHeight="1" x14ac:dyDescent="0.25">
      <c r="A6" s="85"/>
      <c r="B6" s="88"/>
      <c r="C6" s="50">
        <v>3</v>
      </c>
      <c r="D6" s="51" t="s">
        <v>61</v>
      </c>
      <c r="E6" s="52" t="s">
        <v>62</v>
      </c>
      <c r="F6" s="48" t="s">
        <v>63</v>
      </c>
      <c r="G6" s="53" t="s">
        <v>42</v>
      </c>
      <c r="H6" s="54"/>
      <c r="I6" s="52" t="s">
        <v>32</v>
      </c>
      <c r="J6" s="70">
        <v>16.739999999999998</v>
      </c>
      <c r="K6" s="42"/>
      <c r="L6" s="39">
        <f t="shared" si="0"/>
        <v>0</v>
      </c>
      <c r="M6" s="40" t="str">
        <f t="shared" ref="M6:M21" si="1">IF(L6&lt;0,"ATENÇÃO","OK")</f>
        <v>OK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6"/>
      <c r="AE6" s="46"/>
      <c r="AF6" s="46"/>
      <c r="AG6" s="46"/>
      <c r="AH6" s="46"/>
      <c r="AI6" s="46"/>
    </row>
    <row r="7" spans="1:35" ht="60" customHeight="1" x14ac:dyDescent="0.25">
      <c r="A7" s="89">
        <v>2</v>
      </c>
      <c r="B7" s="81" t="s">
        <v>64</v>
      </c>
      <c r="C7" s="49">
        <v>4</v>
      </c>
      <c r="D7" s="55" t="s">
        <v>53</v>
      </c>
      <c r="E7" s="56" t="s">
        <v>65</v>
      </c>
      <c r="F7" s="56" t="s">
        <v>55</v>
      </c>
      <c r="G7" s="57" t="s">
        <v>42</v>
      </c>
      <c r="H7" s="56" t="s">
        <v>56</v>
      </c>
      <c r="I7" s="56" t="s">
        <v>32</v>
      </c>
      <c r="J7" s="71">
        <v>7.05</v>
      </c>
      <c r="K7" s="42">
        <v>500</v>
      </c>
      <c r="L7" s="39">
        <f t="shared" si="0"/>
        <v>300</v>
      </c>
      <c r="M7" s="40" t="str">
        <f t="shared" si="1"/>
        <v>OK</v>
      </c>
      <c r="N7" s="45"/>
      <c r="O7" s="45"/>
      <c r="P7" s="45"/>
      <c r="Q7" s="45">
        <v>100</v>
      </c>
      <c r="R7" s="45"/>
      <c r="S7" s="45">
        <v>100</v>
      </c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6"/>
      <c r="AF7" s="46"/>
      <c r="AG7" s="46"/>
      <c r="AH7" s="46"/>
      <c r="AI7" s="46"/>
    </row>
    <row r="8" spans="1:35" ht="60" customHeight="1" x14ac:dyDescent="0.25">
      <c r="A8" s="90"/>
      <c r="B8" s="83"/>
      <c r="C8" s="49">
        <v>5</v>
      </c>
      <c r="D8" s="55" t="s">
        <v>57</v>
      </c>
      <c r="E8" s="56" t="s">
        <v>66</v>
      </c>
      <c r="F8" s="56" t="s">
        <v>59</v>
      </c>
      <c r="G8" s="57" t="s">
        <v>42</v>
      </c>
      <c r="H8" s="56" t="s">
        <v>60</v>
      </c>
      <c r="I8" s="56" t="s">
        <v>32</v>
      </c>
      <c r="J8" s="71">
        <v>9.59</v>
      </c>
      <c r="K8" s="42">
        <v>10</v>
      </c>
      <c r="L8" s="39">
        <f t="shared" si="0"/>
        <v>0</v>
      </c>
      <c r="M8" s="40" t="str">
        <f t="shared" si="1"/>
        <v>OK</v>
      </c>
      <c r="N8" s="45"/>
      <c r="O8" s="45"/>
      <c r="P8" s="45"/>
      <c r="Q8" s="45"/>
      <c r="R8" s="45"/>
      <c r="S8" s="45">
        <v>10</v>
      </c>
      <c r="T8" s="45"/>
      <c r="U8" s="45"/>
      <c r="V8" s="45"/>
      <c r="W8" s="45"/>
      <c r="X8" s="45"/>
      <c r="Y8" s="45"/>
      <c r="Z8" s="45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60" customHeight="1" x14ac:dyDescent="0.25">
      <c r="A9" s="58">
        <v>3</v>
      </c>
      <c r="B9" s="47" t="s">
        <v>67</v>
      </c>
      <c r="C9" s="50">
        <v>6</v>
      </c>
      <c r="D9" s="51" t="s">
        <v>68</v>
      </c>
      <c r="E9" s="52" t="s">
        <v>69</v>
      </c>
      <c r="F9" s="52" t="s">
        <v>70</v>
      </c>
      <c r="G9" s="53" t="s">
        <v>42</v>
      </c>
      <c r="H9" s="52" t="s">
        <v>71</v>
      </c>
      <c r="I9" s="52" t="s">
        <v>32</v>
      </c>
      <c r="J9" s="70">
        <v>14.62</v>
      </c>
      <c r="K9" s="42">
        <v>400</v>
      </c>
      <c r="L9" s="39">
        <f t="shared" si="0"/>
        <v>200</v>
      </c>
      <c r="M9" s="40" t="str">
        <f t="shared" si="1"/>
        <v>OK</v>
      </c>
      <c r="N9" s="45"/>
      <c r="O9" s="45">
        <v>100</v>
      </c>
      <c r="P9" s="45"/>
      <c r="Q9" s="45"/>
      <c r="R9" s="45">
        <v>100</v>
      </c>
      <c r="S9" s="45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60" customHeight="1" x14ac:dyDescent="0.25">
      <c r="A10" s="59">
        <v>4</v>
      </c>
      <c r="B10" s="72" t="s">
        <v>72</v>
      </c>
      <c r="C10" s="49">
        <v>7</v>
      </c>
      <c r="D10" s="60" t="s">
        <v>73</v>
      </c>
      <c r="E10" s="56" t="s">
        <v>74</v>
      </c>
      <c r="F10" s="56" t="s">
        <v>75</v>
      </c>
      <c r="G10" s="57" t="s">
        <v>42</v>
      </c>
      <c r="H10" s="56" t="s">
        <v>45</v>
      </c>
      <c r="I10" s="56" t="s">
        <v>32</v>
      </c>
      <c r="J10" s="71">
        <v>1.82</v>
      </c>
      <c r="K10" s="42">
        <v>250</v>
      </c>
      <c r="L10" s="39">
        <f t="shared" si="0"/>
        <v>70</v>
      </c>
      <c r="M10" s="40" t="str">
        <f t="shared" si="1"/>
        <v>OK</v>
      </c>
      <c r="N10" s="45">
        <v>100</v>
      </c>
      <c r="O10" s="45"/>
      <c r="P10" s="45">
        <v>80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5" ht="60" customHeight="1" x14ac:dyDescent="0.25">
      <c r="A11" s="85">
        <v>5</v>
      </c>
      <c r="B11" s="86" t="s">
        <v>76</v>
      </c>
      <c r="C11" s="50">
        <v>8</v>
      </c>
      <c r="D11" s="51" t="s">
        <v>77</v>
      </c>
      <c r="E11" s="52" t="s">
        <v>78</v>
      </c>
      <c r="F11" s="50" t="s">
        <v>43</v>
      </c>
      <c r="G11" s="53" t="s">
        <v>46</v>
      </c>
      <c r="H11" s="52" t="s">
        <v>79</v>
      </c>
      <c r="I11" s="52" t="s">
        <v>32</v>
      </c>
      <c r="J11" s="70">
        <v>3.01</v>
      </c>
      <c r="K11" s="42"/>
      <c r="L11" s="39">
        <f t="shared" si="0"/>
        <v>0</v>
      </c>
      <c r="M11" s="40" t="str">
        <f t="shared" si="1"/>
        <v>OK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60" customHeight="1" x14ac:dyDescent="0.25">
      <c r="A12" s="85"/>
      <c r="B12" s="87"/>
      <c r="C12" s="50">
        <v>9</v>
      </c>
      <c r="D12" s="51" t="s">
        <v>80</v>
      </c>
      <c r="E12" s="52" t="s">
        <v>81</v>
      </c>
      <c r="F12" s="50" t="s">
        <v>44</v>
      </c>
      <c r="G12" s="53" t="s">
        <v>42</v>
      </c>
      <c r="H12" s="52" t="s">
        <v>82</v>
      </c>
      <c r="I12" s="52" t="s">
        <v>32</v>
      </c>
      <c r="J12" s="70">
        <v>2</v>
      </c>
      <c r="K12" s="42"/>
      <c r="L12" s="39">
        <f t="shared" si="0"/>
        <v>0</v>
      </c>
      <c r="M12" s="40" t="str">
        <f t="shared" si="1"/>
        <v>OK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60" customHeight="1" x14ac:dyDescent="0.25">
      <c r="A13" s="85"/>
      <c r="B13" s="87"/>
      <c r="C13" s="50">
        <v>10</v>
      </c>
      <c r="D13" s="51" t="s">
        <v>83</v>
      </c>
      <c r="E13" s="52" t="s">
        <v>81</v>
      </c>
      <c r="F13" s="50" t="s">
        <v>44</v>
      </c>
      <c r="G13" s="53" t="s">
        <v>42</v>
      </c>
      <c r="H13" s="52" t="s">
        <v>82</v>
      </c>
      <c r="I13" s="52" t="s">
        <v>32</v>
      </c>
      <c r="J13" s="70">
        <v>2</v>
      </c>
      <c r="K13" s="42"/>
      <c r="L13" s="39">
        <f t="shared" si="0"/>
        <v>0</v>
      </c>
      <c r="M13" s="40" t="str">
        <f t="shared" si="1"/>
        <v>OK</v>
      </c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60" customHeight="1" x14ac:dyDescent="0.25">
      <c r="A14" s="85"/>
      <c r="B14" s="87"/>
      <c r="C14" s="50">
        <v>11</v>
      </c>
      <c r="D14" s="51" t="s">
        <v>84</v>
      </c>
      <c r="E14" s="52" t="s">
        <v>81</v>
      </c>
      <c r="F14" s="50" t="s">
        <v>44</v>
      </c>
      <c r="G14" s="53" t="s">
        <v>42</v>
      </c>
      <c r="H14" s="52" t="s">
        <v>82</v>
      </c>
      <c r="I14" s="52" t="s">
        <v>32</v>
      </c>
      <c r="J14" s="70">
        <v>2.34</v>
      </c>
      <c r="K14" s="42"/>
      <c r="L14" s="39">
        <f t="shared" ref="L14:L21" si="2">K14-(SUM(N14:Z14))</f>
        <v>0</v>
      </c>
      <c r="M14" s="40" t="str">
        <f t="shared" si="1"/>
        <v>OK</v>
      </c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46"/>
      <c r="AB14" s="46"/>
      <c r="AC14" s="46"/>
      <c r="AD14" s="46"/>
      <c r="AE14" s="46"/>
      <c r="AF14" s="46"/>
      <c r="AG14" s="46"/>
      <c r="AH14" s="46"/>
      <c r="AI14" s="46"/>
    </row>
    <row r="15" spans="1:35" ht="60" customHeight="1" x14ac:dyDescent="0.25">
      <c r="A15" s="85"/>
      <c r="B15" s="88"/>
      <c r="C15" s="50">
        <v>12</v>
      </c>
      <c r="D15" s="51" t="s">
        <v>85</v>
      </c>
      <c r="E15" s="52" t="s">
        <v>81</v>
      </c>
      <c r="F15" s="50" t="s">
        <v>44</v>
      </c>
      <c r="G15" s="53" t="s">
        <v>42</v>
      </c>
      <c r="H15" s="52" t="s">
        <v>82</v>
      </c>
      <c r="I15" s="52" t="s">
        <v>32</v>
      </c>
      <c r="J15" s="70">
        <v>3.25</v>
      </c>
      <c r="K15" s="42"/>
      <c r="L15" s="39">
        <f t="shared" si="2"/>
        <v>0</v>
      </c>
      <c r="M15" s="40" t="str">
        <f t="shared" si="1"/>
        <v>OK</v>
      </c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60" customHeight="1" x14ac:dyDescent="0.25">
      <c r="A16" s="80">
        <v>8</v>
      </c>
      <c r="B16" s="81" t="s">
        <v>76</v>
      </c>
      <c r="C16" s="49">
        <v>16</v>
      </c>
      <c r="D16" s="55" t="s">
        <v>86</v>
      </c>
      <c r="E16" s="56" t="s">
        <v>87</v>
      </c>
      <c r="F16" s="49" t="s">
        <v>88</v>
      </c>
      <c r="G16" s="57" t="s">
        <v>42</v>
      </c>
      <c r="H16" s="61" t="s">
        <v>89</v>
      </c>
      <c r="I16" s="62" t="s">
        <v>32</v>
      </c>
      <c r="J16" s="71">
        <v>1.5</v>
      </c>
      <c r="K16" s="42"/>
      <c r="L16" s="39">
        <f t="shared" si="2"/>
        <v>0</v>
      </c>
      <c r="M16" s="40" t="str">
        <f t="shared" si="1"/>
        <v>OK</v>
      </c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60" customHeight="1" x14ac:dyDescent="0.25">
      <c r="A17" s="80"/>
      <c r="B17" s="82"/>
      <c r="C17" s="49">
        <v>17</v>
      </c>
      <c r="D17" s="55" t="s">
        <v>90</v>
      </c>
      <c r="E17" s="56" t="s">
        <v>91</v>
      </c>
      <c r="F17" s="49" t="s">
        <v>43</v>
      </c>
      <c r="G17" s="57" t="s">
        <v>42</v>
      </c>
      <c r="H17" s="61" t="s">
        <v>92</v>
      </c>
      <c r="I17" s="62" t="s">
        <v>32</v>
      </c>
      <c r="J17" s="71">
        <v>1.9</v>
      </c>
      <c r="K17" s="42"/>
      <c r="L17" s="39">
        <f t="shared" si="2"/>
        <v>0</v>
      </c>
      <c r="M17" s="40" t="str">
        <f t="shared" si="1"/>
        <v>OK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60" customHeight="1" x14ac:dyDescent="0.25">
      <c r="A18" s="80"/>
      <c r="B18" s="82"/>
      <c r="C18" s="49">
        <v>18</v>
      </c>
      <c r="D18" s="55" t="s">
        <v>93</v>
      </c>
      <c r="E18" s="56" t="s">
        <v>91</v>
      </c>
      <c r="F18" s="49" t="s">
        <v>43</v>
      </c>
      <c r="G18" s="57" t="s">
        <v>42</v>
      </c>
      <c r="H18" s="61" t="s">
        <v>92</v>
      </c>
      <c r="I18" s="62" t="s">
        <v>32</v>
      </c>
      <c r="J18" s="71">
        <v>1.92</v>
      </c>
      <c r="K18" s="42"/>
      <c r="L18" s="39">
        <f t="shared" si="2"/>
        <v>0</v>
      </c>
      <c r="M18" s="40" t="str">
        <f t="shared" si="1"/>
        <v>OK</v>
      </c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60" customHeight="1" x14ac:dyDescent="0.25">
      <c r="A19" s="80"/>
      <c r="B19" s="82"/>
      <c r="C19" s="49">
        <v>19</v>
      </c>
      <c r="D19" s="55" t="s">
        <v>94</v>
      </c>
      <c r="E19" s="56" t="s">
        <v>95</v>
      </c>
      <c r="F19" s="49" t="s">
        <v>43</v>
      </c>
      <c r="G19" s="57" t="s">
        <v>42</v>
      </c>
      <c r="H19" s="61" t="s">
        <v>96</v>
      </c>
      <c r="I19" s="62" t="s">
        <v>32</v>
      </c>
      <c r="J19" s="71">
        <v>1.3</v>
      </c>
      <c r="K19" s="42"/>
      <c r="L19" s="39">
        <f t="shared" si="2"/>
        <v>0</v>
      </c>
      <c r="M19" s="40" t="str">
        <f t="shared" si="1"/>
        <v>OK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60" customHeight="1" x14ac:dyDescent="0.25">
      <c r="A20" s="80"/>
      <c r="B20" s="82"/>
      <c r="C20" s="49">
        <v>20</v>
      </c>
      <c r="D20" s="55" t="s">
        <v>97</v>
      </c>
      <c r="E20" s="56" t="s">
        <v>95</v>
      </c>
      <c r="F20" s="49" t="s">
        <v>43</v>
      </c>
      <c r="G20" s="57" t="s">
        <v>42</v>
      </c>
      <c r="H20" s="61" t="s">
        <v>96</v>
      </c>
      <c r="I20" s="62" t="s">
        <v>32</v>
      </c>
      <c r="J20" s="71">
        <v>1.3</v>
      </c>
      <c r="K20" s="42"/>
      <c r="L20" s="39">
        <f t="shared" si="2"/>
        <v>0</v>
      </c>
      <c r="M20" s="40" t="str">
        <f t="shared" si="1"/>
        <v>OK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60" customHeight="1" x14ac:dyDescent="0.25">
      <c r="A21" s="80"/>
      <c r="B21" s="83"/>
      <c r="C21" s="49">
        <v>21</v>
      </c>
      <c r="D21" s="55" t="s">
        <v>98</v>
      </c>
      <c r="E21" s="56" t="s">
        <v>95</v>
      </c>
      <c r="F21" s="49" t="s">
        <v>43</v>
      </c>
      <c r="G21" s="57" t="s">
        <v>42</v>
      </c>
      <c r="H21" s="61" t="s">
        <v>99</v>
      </c>
      <c r="I21" s="62" t="s">
        <v>32</v>
      </c>
      <c r="J21" s="71">
        <v>1.29</v>
      </c>
      <c r="K21" s="42"/>
      <c r="L21" s="39">
        <f t="shared" si="2"/>
        <v>0</v>
      </c>
      <c r="M21" s="40" t="str">
        <f t="shared" si="1"/>
        <v>OK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46"/>
      <c r="AB21" s="46"/>
      <c r="AC21" s="46"/>
      <c r="AD21" s="46"/>
      <c r="AE21" s="46"/>
      <c r="AF21" s="46"/>
      <c r="AG21" s="46"/>
      <c r="AH21" s="46"/>
      <c r="AI21" s="46"/>
    </row>
  </sheetData>
  <mergeCells count="34">
    <mergeCell ref="AH1:AH2"/>
    <mergeCell ref="AI1:AI2"/>
    <mergeCell ref="A2:M2"/>
    <mergeCell ref="AC1:AC2"/>
    <mergeCell ref="AD1:AD2"/>
    <mergeCell ref="AE1:AE2"/>
    <mergeCell ref="AF1:AF2"/>
    <mergeCell ref="AG1:AG2"/>
    <mergeCell ref="X1:X2"/>
    <mergeCell ref="Y1:Y2"/>
    <mergeCell ref="Z1:Z2"/>
    <mergeCell ref="AA1:AA2"/>
    <mergeCell ref="AB1:AB2"/>
    <mergeCell ref="V1:V2"/>
    <mergeCell ref="W1:W2"/>
    <mergeCell ref="T1:T2"/>
    <mergeCell ref="U1:U2"/>
    <mergeCell ref="D1:J1"/>
    <mergeCell ref="K1:M1"/>
    <mergeCell ref="S1:S2"/>
    <mergeCell ref="N1:N2"/>
    <mergeCell ref="O1:O2"/>
    <mergeCell ref="P1:P2"/>
    <mergeCell ref="Q1:Q2"/>
    <mergeCell ref="R1:R2"/>
    <mergeCell ref="A16:A21"/>
    <mergeCell ref="B16:B21"/>
    <mergeCell ref="A1:C1"/>
    <mergeCell ref="A4:A6"/>
    <mergeCell ref="B4:B6"/>
    <mergeCell ref="A7:A8"/>
    <mergeCell ref="B7:B8"/>
    <mergeCell ref="A11:A15"/>
    <mergeCell ref="B11:B15"/>
  </mergeCells>
  <conditionalFormatting sqref="T4:X4">
    <cfRule type="cellIs" dxfId="113" priority="19" stopIfTrue="1" operator="greaterThan">
      <formula>0</formula>
    </cfRule>
    <cfRule type="cellIs" dxfId="112" priority="20" stopIfTrue="1" operator="greaterThan">
      <formula>0</formula>
    </cfRule>
    <cfRule type="cellIs" dxfId="111" priority="21" stopIfTrue="1" operator="greaterThan">
      <formula>0</formula>
    </cfRule>
  </conditionalFormatting>
  <conditionalFormatting sqref="T5:X13">
    <cfRule type="cellIs" dxfId="110" priority="16" stopIfTrue="1" operator="greaterThan">
      <formula>0</formula>
    </cfRule>
    <cfRule type="cellIs" dxfId="109" priority="17" stopIfTrue="1" operator="greaterThan">
      <formula>0</formula>
    </cfRule>
    <cfRule type="cellIs" dxfId="108" priority="18" stopIfTrue="1" operator="greaterThan">
      <formula>0</formula>
    </cfRule>
  </conditionalFormatting>
  <conditionalFormatting sqref="Y4:Z4">
    <cfRule type="cellIs" dxfId="107" priority="13" stopIfTrue="1" operator="greaterThan">
      <formula>0</formula>
    </cfRule>
    <cfRule type="cellIs" dxfId="106" priority="14" stopIfTrue="1" operator="greaterThan">
      <formula>0</formula>
    </cfRule>
    <cfRule type="cellIs" dxfId="105" priority="15" stopIfTrue="1" operator="greaterThan">
      <formula>0</formula>
    </cfRule>
  </conditionalFormatting>
  <conditionalFormatting sqref="Y5:Z13">
    <cfRule type="cellIs" dxfId="104" priority="10" stopIfTrue="1" operator="greaterThan">
      <formula>0</formula>
    </cfRule>
    <cfRule type="cellIs" dxfId="103" priority="11" stopIfTrue="1" operator="greaterThan">
      <formula>0</formula>
    </cfRule>
    <cfRule type="cellIs" dxfId="102" priority="12" stopIfTrue="1" operator="greaterThan">
      <formula>0</formula>
    </cfRule>
  </conditionalFormatting>
  <conditionalFormatting sqref="N4:S13">
    <cfRule type="cellIs" dxfId="86" priority="1" stopIfTrue="1" operator="greaterThan">
      <formula>0</formula>
    </cfRule>
    <cfRule type="cellIs" dxfId="85" priority="2" stopIfTrue="1" operator="greaterThan">
      <formula>0</formula>
    </cfRule>
    <cfRule type="cellIs" dxfId="8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</vt:lpstr>
      <vt:lpstr>ESAG</vt:lpstr>
      <vt:lpstr>CEAD</vt:lpstr>
      <vt:lpstr>CEART</vt:lpstr>
      <vt:lpstr>FAED</vt:lpstr>
      <vt:lpstr>CEFID</vt:lpstr>
      <vt:lpstr>CESFI</vt:lpstr>
      <vt:lpstr>CERES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2019-06-10T13:34:33Z</dcterms:modified>
</cp:coreProperties>
</file>