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21 PROCESSOS ENCERRADOS\PE 0547.2020 SRP SGPe 8853.2020 - Coleta de Residuos Quimicos VIG. 19.08.2021\"/>
    </mc:Choice>
  </mc:AlternateContent>
  <xr:revisionPtr revIDLastSave="0" documentId="13_ncr:1_{BDCF4DF9-FBF4-4966-98EB-245D5B388024}" xr6:coauthVersionLast="36" xr6:coauthVersionMax="47" xr10:uidLastSave="{00000000-0000-0000-0000-000000000000}"/>
  <bookViews>
    <workbookView xWindow="-105" yWindow="-105" windowWidth="21795" windowHeight="11745" tabRatio="857" activeTab="8" xr2:uid="{00000000-000D-0000-FFFF-FFFF00000000}"/>
  </bookViews>
  <sheets>
    <sheet name="CESFI" sheetId="113" r:id="rId1"/>
    <sheet name="ESAG" sheetId="129" r:id="rId2"/>
    <sheet name="CEAD" sheetId="132" r:id="rId3"/>
    <sheet name="CEART" sheetId="130" r:id="rId4"/>
    <sheet name="FAED" sheetId="112" r:id="rId5"/>
    <sheet name="CEFID" sheetId="124" r:id="rId6"/>
    <sheet name="CERES" sheetId="117" r:id="rId7"/>
    <sheet name="REITORIA" sheetId="133" r:id="rId8"/>
    <sheet name="GESTOR" sheetId="128" r:id="rId9"/>
  </sheets>
  <definedNames>
    <definedName name="CEPLAN" localSheetId="2">#REF!</definedName>
    <definedName name="CEPLAN" localSheetId="3">#REF!</definedName>
    <definedName name="CEPLAN" localSheetId="1">#REF!</definedName>
    <definedName name="CEPLAN" localSheetId="8">#REF!</definedName>
    <definedName name="CEPLAN" localSheetId="7">#REF!</definedName>
    <definedName name="CEPLAN">#REF!</definedName>
    <definedName name="diasuteis" localSheetId="2">#REF!</definedName>
    <definedName name="diasuteis" localSheetId="3">#REF!</definedName>
    <definedName name="diasuteis" localSheetId="5">#REF!</definedName>
    <definedName name="diasuteis" localSheetId="1">#REF!</definedName>
    <definedName name="diasuteis" localSheetId="8">#REF!</definedName>
    <definedName name="diasuteis" localSheetId="7">#REF!</definedName>
    <definedName name="diasuteis">#REF!</definedName>
    <definedName name="Ferias" localSheetId="2">#REF!</definedName>
    <definedName name="Ferias" localSheetId="3">#REF!</definedName>
    <definedName name="Ferias" localSheetId="5">#REF!</definedName>
    <definedName name="Ferias" localSheetId="1">#REF!</definedName>
    <definedName name="Ferias" localSheetId="8">#REF!</definedName>
    <definedName name="Ferias" localSheetId="7">#REF!</definedName>
    <definedName name="Ferias">#REF!</definedName>
    <definedName name="RD" localSheetId="2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 localSheetId="1">OFFSET(#REF!,(MATCH(SMALL(#REF!,ROW()-10),#REF!,0)-1),0)</definedName>
    <definedName name="RD" localSheetId="8">OFFSET(#REF!,(MATCH(SMALL(#REF!,ROW()-10),#REF!,0)-1),0)</definedName>
    <definedName name="RD" localSheetId="7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N12" i="117" l="1"/>
  <c r="M12" i="117"/>
  <c r="J6" i="133" l="1"/>
  <c r="J6" i="112"/>
  <c r="Q12" i="133" l="1"/>
  <c r="P12" i="133"/>
  <c r="O12" i="133"/>
  <c r="N12" i="133"/>
  <c r="M12" i="133"/>
  <c r="J4" i="124"/>
  <c r="J6" i="124"/>
  <c r="J5" i="124"/>
  <c r="N12" i="124" l="1"/>
  <c r="M12" i="124"/>
  <c r="J4" i="130" l="1"/>
  <c r="M12" i="113" l="1"/>
  <c r="J5" i="133" l="1"/>
  <c r="J6" i="130"/>
  <c r="J5" i="130"/>
  <c r="J6" i="117"/>
  <c r="J4" i="132" l="1"/>
  <c r="O12" i="129"/>
  <c r="N12" i="129"/>
  <c r="M12" i="129"/>
  <c r="J4" i="133" l="1"/>
  <c r="J4" i="129" l="1"/>
  <c r="G5" i="128" l="1"/>
  <c r="G6" i="128"/>
  <c r="G7" i="128"/>
  <c r="G8" i="128"/>
  <c r="G9" i="128"/>
  <c r="G10" i="128"/>
  <c r="G11" i="128"/>
  <c r="K11" i="133"/>
  <c r="L11" i="133" s="1"/>
  <c r="K10" i="133"/>
  <c r="L10" i="133" s="1"/>
  <c r="K9" i="133"/>
  <c r="L9" i="133" s="1"/>
  <c r="K8" i="133"/>
  <c r="L8" i="133" s="1"/>
  <c r="K7" i="133"/>
  <c r="L7" i="133" s="1"/>
  <c r="K6" i="133"/>
  <c r="L6" i="133" s="1"/>
  <c r="K5" i="133"/>
  <c r="L5" i="133" s="1"/>
  <c r="K4" i="133"/>
  <c r="L4" i="133" s="1"/>
  <c r="G4" i="128" l="1"/>
  <c r="K11" i="117" l="1"/>
  <c r="L11" i="117" s="1"/>
  <c r="K10" i="117"/>
  <c r="L10" i="117" s="1"/>
  <c r="K9" i="117"/>
  <c r="L9" i="117" s="1"/>
  <c r="K8" i="117"/>
  <c r="L8" i="117" s="1"/>
  <c r="K7" i="117"/>
  <c r="L7" i="117" s="1"/>
  <c r="K6" i="117"/>
  <c r="L6" i="117" s="1"/>
  <c r="K5" i="117"/>
  <c r="L5" i="117" s="1"/>
  <c r="K4" i="117"/>
  <c r="L4" i="117" s="1"/>
  <c r="K11" i="124"/>
  <c r="L11" i="124" s="1"/>
  <c r="K10" i="124"/>
  <c r="L10" i="124" s="1"/>
  <c r="K9" i="124"/>
  <c r="L9" i="124" s="1"/>
  <c r="K8" i="124"/>
  <c r="L8" i="124" s="1"/>
  <c r="K7" i="124"/>
  <c r="L7" i="124" s="1"/>
  <c r="K6" i="124"/>
  <c r="L6" i="124" s="1"/>
  <c r="K5" i="124"/>
  <c r="L5" i="124" s="1"/>
  <c r="K4" i="124"/>
  <c r="L4" i="124" s="1"/>
  <c r="N12" i="112"/>
  <c r="M12" i="112"/>
  <c r="K11" i="112"/>
  <c r="L11" i="112" s="1"/>
  <c r="K10" i="112"/>
  <c r="L10" i="112" s="1"/>
  <c r="K9" i="112"/>
  <c r="L9" i="112" s="1"/>
  <c r="K8" i="112"/>
  <c r="L8" i="112" s="1"/>
  <c r="K7" i="112"/>
  <c r="L7" i="112" s="1"/>
  <c r="K6" i="112"/>
  <c r="L6" i="112" s="1"/>
  <c r="K5" i="112"/>
  <c r="L5" i="112" s="1"/>
  <c r="K4" i="112"/>
  <c r="L4" i="112" s="1"/>
  <c r="K11" i="130"/>
  <c r="L11" i="130" s="1"/>
  <c r="K10" i="130"/>
  <c r="L10" i="130" s="1"/>
  <c r="K9" i="130"/>
  <c r="L9" i="130" s="1"/>
  <c r="K8" i="130"/>
  <c r="L8" i="130" s="1"/>
  <c r="K7" i="130"/>
  <c r="L7" i="130" s="1"/>
  <c r="K6" i="130"/>
  <c r="L6" i="130" s="1"/>
  <c r="K5" i="130"/>
  <c r="L5" i="130" s="1"/>
  <c r="K4" i="130"/>
  <c r="L4" i="130" s="1"/>
  <c r="M12" i="132"/>
  <c r="K11" i="132"/>
  <c r="L11" i="132" s="1"/>
  <c r="K10" i="132"/>
  <c r="L10" i="132" s="1"/>
  <c r="K9" i="132"/>
  <c r="L9" i="132" s="1"/>
  <c r="K8" i="132"/>
  <c r="L8" i="132" s="1"/>
  <c r="K7" i="132"/>
  <c r="L7" i="132" s="1"/>
  <c r="K6" i="132"/>
  <c r="L6" i="132" s="1"/>
  <c r="K5" i="132"/>
  <c r="L5" i="132" s="1"/>
  <c r="K4" i="132"/>
  <c r="L4" i="132" s="1"/>
  <c r="K11" i="129"/>
  <c r="L11" i="129" s="1"/>
  <c r="K10" i="129"/>
  <c r="L10" i="129" s="1"/>
  <c r="K9" i="129"/>
  <c r="L9" i="129" s="1"/>
  <c r="K8" i="129"/>
  <c r="L8" i="129" s="1"/>
  <c r="K7" i="129"/>
  <c r="L7" i="129" s="1"/>
  <c r="K6" i="129"/>
  <c r="L6" i="129" s="1"/>
  <c r="K5" i="129"/>
  <c r="L5" i="129" s="1"/>
  <c r="K4" i="129"/>
  <c r="L4" i="129" l="1"/>
  <c r="N12" i="113"/>
  <c r="J5" i="128" l="1"/>
  <c r="J7" i="128"/>
  <c r="J10" i="128"/>
  <c r="J11" i="128"/>
  <c r="G17" i="128"/>
  <c r="K10" i="113"/>
  <c r="H10" i="128" s="1"/>
  <c r="K11" i="113"/>
  <c r="H11" i="128" s="1"/>
  <c r="L11" i="113" l="1"/>
  <c r="I11" i="128"/>
  <c r="L10" i="113"/>
  <c r="I10" i="128"/>
  <c r="J6" i="128"/>
  <c r="J9" i="128"/>
  <c r="J8" i="128"/>
  <c r="G19" i="128"/>
  <c r="G18" i="128"/>
  <c r="K10" i="128" l="1"/>
  <c r="K11" i="128"/>
  <c r="K5" i="113"/>
  <c r="K6" i="113"/>
  <c r="H6" i="128" s="1"/>
  <c r="K7" i="113"/>
  <c r="K8" i="113"/>
  <c r="K9" i="113"/>
  <c r="K4" i="113"/>
  <c r="H4" i="128" s="1"/>
  <c r="H8" i="128" l="1"/>
  <c r="I8" i="128" s="1"/>
  <c r="H9" i="128"/>
  <c r="I9" i="128" s="1"/>
  <c r="H7" i="128"/>
  <c r="I7" i="128" s="1"/>
  <c r="H5" i="128"/>
  <c r="I5" i="128" s="1"/>
  <c r="I6" i="128"/>
  <c r="L4" i="113"/>
  <c r="K7" i="128" l="1"/>
  <c r="K9" i="128"/>
  <c r="K5" i="128"/>
  <c r="K8" i="128"/>
  <c r="K6" i="128"/>
  <c r="J4" i="128"/>
  <c r="J12" i="128" s="1"/>
  <c r="K20" i="128" s="1"/>
  <c r="L9" i="113" l="1"/>
  <c r="L8" i="113"/>
  <c r="K4" i="128"/>
  <c r="K12" i="128" s="1"/>
  <c r="K21" i="128" s="1"/>
  <c r="I4" i="128" l="1"/>
  <c r="L7" i="113"/>
  <c r="L6" i="113"/>
  <c r="L5" i="113"/>
  <c r="K23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J4" authorId="0" shapeId="0" xr:uid="{845B6AD0-5A0F-46D8-8BAE-242A5A6A63B6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reitoria 03 und 12/01/21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4" authorId="0" shapeId="0" xr:uid="{0D1642F9-C41E-4426-85FC-F05BB0A4E41D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Cead cedeu 02 unidades para a Reitoria dia 28/09/2020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Muraro</author>
  </authors>
  <commentList>
    <comment ref="J4" authorId="0" shapeId="0" xr:uid="{5E5BDC6F-CBB6-4CFE-9591-8EF810DA035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CEART Cedeu 02 Unidades para Reitoria 05/11/2020
- 04 un para Reitoria 14/01/2021
- 02 unidades cedidas ao CEFID 12/04/2021</t>
        </r>
      </text>
    </comment>
    <comment ref="J5" authorId="1" shapeId="0" xr:uid="{1BF4EA4C-AB0C-4A64-9C9D-E1CFDA07DEA9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1 unid. cedida ao SEMS/REITORIA em 16/07/21</t>
        </r>
      </text>
    </comment>
    <comment ref="J6" authorId="1" shapeId="0" xr:uid="{D8BCA579-3B0D-4DCF-A0F1-D7378C21EB7B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500 unid. cedida ao SEMS/REITORIA em 16/07/21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XAVIER DOS SANTOS MURARO</author>
  </authors>
  <commentList>
    <comment ref="J6" authorId="0" shapeId="0" xr:uid="{A229BE73-BBE9-4668-B38B-D2724591D138}">
      <text>
        <r>
          <rPr>
            <b/>
            <sz val="9"/>
            <color indexed="81"/>
            <rFont val="Segoe UI"/>
            <charset val="1"/>
          </rPr>
          <t>RAFAEL XAVIER DOS SANTOS MURARO:</t>
        </r>
        <r>
          <rPr>
            <sz val="9"/>
            <color indexed="81"/>
            <rFont val="Segoe UI"/>
            <charset val="1"/>
          </rPr>
          <t xml:space="preserve">
22/07/21: CEDIDO PARA A REITORIA  500.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</author>
    <author>RAFAEL XAVIER DOS SANTOS MURARO</author>
    <author>Muraro</author>
  </authors>
  <commentList>
    <comment ref="J4" authorId="0" shapeId="0" xr:uid="{6917D6ED-F14C-4EAF-A0C3-38B02559DF6E}">
      <text>
        <r>
          <rPr>
            <b/>
            <sz val="9"/>
            <color indexed="81"/>
            <rFont val="Segoe UI"/>
            <charset val="1"/>
          </rPr>
          <t>Camila:</t>
        </r>
        <r>
          <rPr>
            <sz val="9"/>
            <color indexed="81"/>
            <rFont val="Segoe UI"/>
            <charset val="1"/>
          </rPr>
          <t xml:space="preserve">
Cedido para REITORIA (SEMS) 7 unidades em 12.01.2021
+ 02 un cedidas pelo CEART</t>
        </r>
      </text>
    </comment>
    <comment ref="J5" authorId="1" shapeId="0" xr:uid="{C9553F75-7F2F-4D67-9D16-BF7714C7A1E1}">
      <text>
        <r>
          <rPr>
            <b/>
            <sz val="9"/>
            <color indexed="81"/>
            <rFont val="Segoe UI"/>
            <charset val="1"/>
          </rPr>
          <t>RAFAEL XAVIER DOS SANTOS MURARO:</t>
        </r>
        <r>
          <rPr>
            <sz val="9"/>
            <color indexed="81"/>
            <rFont val="Segoe UI"/>
            <charset val="1"/>
          </rPr>
          <t xml:space="preserve">
1 unidade cedida para a Reitoria em 23/07/21</t>
        </r>
      </text>
    </comment>
    <comment ref="J6" authorId="2" shapeId="0" xr:uid="{6F91D480-698C-4C27-B126-739520D21D3F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Cedidas 115 unidades para o CERES em 08/04/21
606 unidades cedidas para a Reitoria em 23/07/21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6" authorId="0" shapeId="0" xr:uid="{BC460576-75FB-4BF6-BBF8-94F68412A543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Cedidas 115 unidades pelo CEFID
 em 08/04/21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  <author>Muraro</author>
  </authors>
  <commentList>
    <comment ref="J4" authorId="0" shapeId="0" xr:uid="{9E0829CB-D1CF-4751-85E6-2019D6D6DC7E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02 pelo cead 
cedido 02 pelo ceart
cedido 07 pelo cefid
cedido 03 pelo esag
cedido 04 pelo CEART</t>
        </r>
      </text>
    </comment>
    <comment ref="J5" authorId="1" shapeId="0" xr:uid="{B899A7D2-5B49-4359-8617-E2CE52502044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1 unid. cedida pelo CEART em 16/07/21</t>
        </r>
      </text>
    </comment>
    <comment ref="J6" authorId="1" shapeId="0" xr:uid="{91076E74-1E09-48A4-8F5D-8406C676B8BB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500 unid. cedidas pelo CEART em 16/07/21
606 unidades cedidas pelo CEFID em 23/07/21
22/07/21: RECEBIDO DA FAED 500.</t>
        </r>
      </text>
    </comment>
  </commentList>
</comments>
</file>

<file path=xl/sharedStrings.xml><?xml version="1.0" encoding="utf-8"?>
<sst xmlns="http://schemas.openxmlformats.org/spreadsheetml/2006/main" count="687" uniqueCount="69">
  <si>
    <t>Saldo / Automático</t>
  </si>
  <si>
    <t>LOTE</t>
  </si>
  <si>
    <t>...../...../......</t>
  </si>
  <si>
    <t>Preço UNITÁRIO (R$)</t>
  </si>
  <si>
    <t>ALERTA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</si>
  <si>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</si>
  <si>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</si>
  <si>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</si>
  <si>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</si>
  <si>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</si>
  <si>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</si>
  <si>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</si>
  <si>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</si>
  <si>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</si>
  <si>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</si>
  <si>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</si>
  <si>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>Locação de caçambas para recolher entulho e  madeira. Capacidade da caçamba: 5m³. Incluído a coleta, transporte e destinação final.</t>
  </si>
  <si>
    <t xml:space="preserve">Destinação final de produtos químicos </t>
  </si>
  <si>
    <t>Destinação final de Lixo Hospitalar</t>
  </si>
  <si>
    <t>Caçambas</t>
  </si>
  <si>
    <t>Coletas</t>
  </si>
  <si>
    <t>Kg</t>
  </si>
  <si>
    <t>litro</t>
  </si>
  <si>
    <t>339039.27</t>
  </si>
  <si>
    <t>339039.28</t>
  </si>
  <si>
    <t>COLETA DE RESÍDUOS QUÍMICOS, LABORATORIAIS, HOSPITALARES, ENTULHOS E LÂMPADAS PARA O CAMPUS I, CERES E CESFI DA UDESC</t>
  </si>
  <si>
    <t>CENTRO PARTICIPANTE:</t>
  </si>
  <si>
    <t xml:space="preserve">Item </t>
  </si>
  <si>
    <t>Empresa</t>
  </si>
  <si>
    <t>ESPECIFICAÇÕES</t>
  </si>
  <si>
    <t xml:space="preserve">Coleta e transporte de Lixo Hospitalar (materiais biologicos, contaminantes e perfuro cortantes)
</t>
  </si>
  <si>
    <t>Resumo Atualizado e</t>
  </si>
  <si>
    <t>Grupo-Classe</t>
  </si>
  <si>
    <t>Código NUC</t>
  </si>
  <si>
    <t>Detalhamento</t>
  </si>
  <si>
    <t>ECOEFICIENCIA SOLUCOES AMBIENTAIS LTDA - EPP CNPJ 05.608.332/0001-77</t>
  </si>
  <si>
    <t>02-25</t>
  </si>
  <si>
    <t>05005-1-002</t>
  </si>
  <si>
    <t>Coleta, transporte e tratamento de lâmpadas fluorescentes grandes.</t>
  </si>
  <si>
    <t>Destinação final de lâmpadas fluorescentes grandes.</t>
  </si>
  <si>
    <t>05005-1-001</t>
  </si>
  <si>
    <t>Coleta e transporte de produtos químicos.</t>
  </si>
  <si>
    <t>Coleta, transporte, tratamento e destino final de resíduos de fezes, urina e carcaças de camundongos (até 2 sacos de resíduos de fezes e urina e 1 saco de carcaça de camundongo por coleta). Coletas com sacos de até 30 litros</t>
  </si>
  <si>
    <t>PROCESSO: 547/2020/UDESC</t>
  </si>
  <si>
    <t>VIGÊNCIA DA ATA: 19/08/2020 até 19/08/2021</t>
  </si>
  <si>
    <t xml:space="preserve"> AF/OS nº  xxxx/2020 Qtde. DT</t>
  </si>
  <si>
    <t>PROCESSO: 547/2020</t>
  </si>
  <si>
    <t xml:space="preserve"> AF/OS nº  695/2020 Qtde. DT</t>
  </si>
  <si>
    <t>Termo de Supressão da OS 695/2020</t>
  </si>
  <si>
    <t xml:space="preserve"> AF/OS nº  26/2021   Qtde. DT</t>
  </si>
  <si>
    <t xml:space="preserve"> AF/OS nº  712/2020 Qtde. DT</t>
  </si>
  <si>
    <t xml:space="preserve"> AF/OS nº  905/2020 Qtde. DT</t>
  </si>
  <si>
    <t xml:space="preserve"> AF/OS nº  906/2020 Qtde. DT</t>
  </si>
  <si>
    <t xml:space="preserve"> OS nº  767/2020 Qtde. DT</t>
  </si>
  <si>
    <t xml:space="preserve"> OS nº 956/2020 Qtde. DT</t>
  </si>
  <si>
    <t xml:space="preserve"> OS nº 37/2021 Qtde. DT</t>
  </si>
  <si>
    <t xml:space="preserve"> AF/OS nº  0506/2021 Qtde. DT</t>
  </si>
  <si>
    <t xml:space="preserve"> AF/OS nº  815/2021 Qtde. DT</t>
  </si>
  <si>
    <t xml:space="preserve"> AF/OS nº  68/2021 Qtde. DT</t>
  </si>
  <si>
    <t xml:space="preserve"> AF/OS nº  92/2021 </t>
  </si>
  <si>
    <t xml:space="preserve"> AF/OS nº  102/2021 </t>
  </si>
  <si>
    <t xml:space="preserve"> AF/OS nº  168/2021 </t>
  </si>
  <si>
    <t xml:space="preserve"> AF/OS nº  231/2021 Qtde. DT</t>
  </si>
  <si>
    <t xml:space="preserve"> OS nº 685/2021 Qtde. DT</t>
  </si>
  <si>
    <t xml:space="preserve"> OS nº 744/2021 Qtde. DT</t>
  </si>
  <si>
    <t xml:space="preserve"> AF/OS nº  171/2021 Qtde. DT</t>
  </si>
  <si>
    <t xml:space="preserve"> AF/OS nº  2272020 Qtde. DT</t>
  </si>
  <si>
    <t>24/03/2021 ECOEFICIENCIA</t>
  </si>
  <si>
    <t>09/04/2021 ECOEFICIENCIA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</si>
</sst>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&quot;R$&quot;* #,##0.00_-;\-&quot;R$&quot;* #,##0.00_-;_-&quot;R$&quot;* &quot;-&quot;??_-;_-@_-"/>
  </numFmts>
  <fonts count="1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6"/>
      <name val="Arial"/>
      <family val="2"/>
    </font>
    <font>
      <sz val="12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3" xfId="1" applyNumberFormat="1" applyFont="1" applyFill="1" applyBorder="1" applyAlignment="1" applyProtection="1">
      <alignment horizontal="right"/>
      <protection locked="0"/>
    </xf>
    <xf numFmtId="9" fontId="5" fillId="8" borderId="4" xfId="12" applyFont="1" applyFill="1" applyBorder="1" applyAlignment="1" applyProtection="1">
      <alignment horizontal="right"/>
      <protection locked="0"/>
    </xf>
    <xf numFmtId="2" fontId="5" fillId="8" borderId="3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5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0" fontId="5" fillId="8" borderId="14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44" fontId="3" fillId="7" borderId="1" xfId="1" applyNumberFormat="1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5" xfId="1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3" applyFont="1" applyFill="1" applyBorder="1" applyAlignment="1" applyProtection="1">
      <alignment horizontal="center" vertical="center" wrapText="1"/>
    </xf>
    <xf numFmtId="44" fontId="7" fillId="10" borderId="1" xfId="13" applyFont="1" applyFill="1" applyBorder="1" applyAlignment="1">
      <alignment horizontal="center" vertical="center"/>
    </xf>
    <xf numFmtId="44" fontId="7" fillId="0" borderId="1" xfId="13" applyFont="1" applyFill="1" applyBorder="1" applyAlignment="1">
      <alignment horizontal="center" vertical="center"/>
    </xf>
    <xf numFmtId="44" fontId="3" fillId="0" borderId="0" xfId="13" applyFont="1" applyFill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44" fontId="3" fillId="0" borderId="1" xfId="1" applyNumberFormat="1" applyFont="1" applyFill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14" fillId="10" borderId="1" xfId="0" applyFont="1" applyFill="1" applyBorder="1" applyAlignment="1">
      <alignment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0" fontId="14" fillId="10" borderId="1" xfId="1" applyFont="1" applyFill="1" applyBorder="1" applyAlignment="1">
      <alignment vertical="center" wrapText="1"/>
    </xf>
    <xf numFmtId="0" fontId="15" fillId="14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0" fontId="14" fillId="14" borderId="1" xfId="1" applyFont="1" applyFill="1" applyBorder="1" applyAlignment="1">
      <alignment vertical="center" wrapText="1"/>
    </xf>
    <xf numFmtId="0" fontId="6" fillId="14" borderId="1" xfId="0" applyFont="1" applyFill="1" applyBorder="1" applyAlignment="1">
      <alignment horizontal="center" vertical="center" wrapText="1"/>
    </xf>
    <xf numFmtId="44" fontId="7" fillId="14" borderId="1" xfId="13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44" fontId="3" fillId="15" borderId="2" xfId="13" applyFont="1" applyFill="1" applyBorder="1" applyAlignment="1" applyProtection="1">
      <alignment horizontal="center" vertical="center" wrapText="1"/>
    </xf>
    <xf numFmtId="0" fontId="3" fillId="15" borderId="2" xfId="1" applyFont="1" applyFill="1" applyBorder="1" applyAlignment="1" applyProtection="1">
      <alignment horizontal="center" vertical="center" wrapText="1"/>
    </xf>
    <xf numFmtId="166" fontId="3" fillId="15" borderId="2" xfId="1" applyNumberFormat="1" applyFont="1" applyFill="1" applyBorder="1" applyAlignment="1">
      <alignment horizontal="center" vertical="center" wrapText="1"/>
    </xf>
    <xf numFmtId="0" fontId="3" fillId="15" borderId="2" xfId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Alignment="1">
      <alignment wrapText="1"/>
    </xf>
    <xf numFmtId="44" fontId="3" fillId="0" borderId="0" xfId="8" applyFont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44" fontId="3" fillId="0" borderId="1" xfId="1" applyNumberFormat="1" applyFont="1" applyBorder="1" applyAlignment="1" applyProtection="1">
      <alignment wrapText="1"/>
      <protection locked="0"/>
    </xf>
    <xf numFmtId="0" fontId="11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vertical="center" wrapText="1"/>
    </xf>
    <xf numFmtId="0" fontId="6" fillId="16" borderId="1" xfId="0" applyFont="1" applyFill="1" applyBorder="1" applyAlignment="1">
      <alignment horizontal="center" vertical="center" wrapText="1"/>
    </xf>
    <xf numFmtId="49" fontId="6" fillId="16" borderId="1" xfId="0" applyNumberFormat="1" applyFont="1" applyFill="1" applyBorder="1" applyAlignment="1">
      <alignment horizontal="center" vertical="center" wrapText="1"/>
    </xf>
    <xf numFmtId="44" fontId="7" fillId="16" borderId="1" xfId="13" applyFont="1" applyFill="1" applyBorder="1" applyAlignment="1">
      <alignment horizontal="center" vertical="center"/>
    </xf>
    <xf numFmtId="0" fontId="14" fillId="16" borderId="1" xfId="1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/>
    </xf>
    <xf numFmtId="0" fontId="14" fillId="10" borderId="16" xfId="0" applyFont="1" applyFill="1" applyBorder="1" applyAlignment="1">
      <alignment vertical="center" wrapText="1"/>
    </xf>
    <xf numFmtId="0" fontId="6" fillId="10" borderId="16" xfId="0" applyFont="1" applyFill="1" applyBorder="1" applyAlignment="1">
      <alignment horizontal="center" vertical="center" wrapText="1"/>
    </xf>
    <xf numFmtId="49" fontId="6" fillId="10" borderId="16" xfId="0" applyNumberFormat="1" applyFont="1" applyFill="1" applyBorder="1" applyAlignment="1">
      <alignment horizontal="center" vertical="center" wrapText="1"/>
    </xf>
    <xf numFmtId="0" fontId="14" fillId="17" borderId="16" xfId="0" applyFont="1" applyFill="1" applyBorder="1" applyAlignment="1">
      <alignment vertical="center" wrapText="1"/>
    </xf>
    <xf numFmtId="0" fontId="6" fillId="17" borderId="16" xfId="0" applyFont="1" applyFill="1" applyBorder="1" applyAlignment="1">
      <alignment horizontal="center" vertical="center" wrapText="1"/>
    </xf>
    <xf numFmtId="49" fontId="6" fillId="17" borderId="16" xfId="0" applyNumberFormat="1" applyFont="1" applyFill="1" applyBorder="1" applyAlignment="1">
      <alignment horizontal="center" vertical="center" wrapText="1"/>
    </xf>
    <xf numFmtId="44" fontId="16" fillId="0" borderId="0" xfId="1" applyNumberFormat="1" applyFont="1" applyAlignment="1">
      <alignment wrapText="1"/>
    </xf>
    <xf numFmtId="0" fontId="11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169" fontId="3" fillId="0" borderId="0" xfId="1" applyNumberFormat="1" applyFont="1" applyAlignment="1" applyProtection="1">
      <alignment wrapText="1"/>
      <protection locked="0"/>
    </xf>
    <xf numFmtId="0" fontId="11" fillId="16" borderId="1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0" applyNumberFormat="1" applyFont="1" applyFill="1" applyBorder="1" applyAlignment="1">
      <alignment horizontal="left" vertical="center" wrapText="1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7" xfId="1" applyFont="1" applyFill="1" applyBorder="1" applyAlignment="1" applyProtection="1">
      <alignment horizontal="left"/>
      <protection locked="0"/>
    </xf>
    <xf numFmtId="0" fontId="3" fillId="13" borderId="5" xfId="0" applyNumberFormat="1" applyFont="1" applyFill="1" applyBorder="1" applyAlignment="1">
      <alignment horizontal="center" vertical="center" wrapText="1"/>
    </xf>
    <xf numFmtId="0" fontId="3" fillId="13" borderId="6" xfId="0" applyNumberFormat="1" applyFont="1" applyFill="1" applyBorder="1" applyAlignment="1">
      <alignment horizontal="center" vertical="center" wrapText="1"/>
    </xf>
    <xf numFmtId="0" fontId="3" fillId="13" borderId="7" xfId="0" applyNumberFormat="1" applyFont="1" applyFill="1" applyBorder="1" applyAlignment="1">
      <alignment horizontal="center" vertical="center" wrapText="1"/>
    </xf>
    <xf numFmtId="0" fontId="3" fillId="13" borderId="1" xfId="0" applyNumberFormat="1" applyFont="1" applyFill="1" applyBorder="1" applyAlignment="1">
      <alignment horizontal="left" vertical="center" wrapText="1"/>
    </xf>
    <xf numFmtId="0" fontId="3" fillId="13" borderId="5" xfId="0" applyNumberFormat="1" applyFont="1" applyFill="1" applyBorder="1" applyAlignment="1">
      <alignment horizontal="left" vertical="center" wrapText="1"/>
    </xf>
    <xf numFmtId="0" fontId="3" fillId="13" borderId="6" xfId="0" applyNumberFormat="1" applyFont="1" applyFill="1" applyBorder="1" applyAlignment="1">
      <alignment horizontal="left" vertical="center" wrapText="1"/>
    </xf>
    <xf numFmtId="0" fontId="3" fillId="13" borderId="7" xfId="0" applyNumberFormat="1" applyFont="1" applyFill="1" applyBorder="1" applyAlignment="1">
      <alignment horizontal="left" vertical="center" wrapText="1"/>
    </xf>
    <xf numFmtId="0" fontId="5" fillId="8" borderId="8" xfId="1" applyFont="1" applyFill="1" applyBorder="1" applyAlignment="1">
      <alignment vertical="center" wrapText="1"/>
    </xf>
    <xf numFmtId="0" fontId="5" fillId="8" borderId="15" xfId="1" applyFont="1" applyFill="1" applyBorder="1" applyAlignment="1">
      <alignment vertical="center" wrapText="1"/>
    </xf>
    <xf numFmtId="0" fontId="5" fillId="8" borderId="9" xfId="1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0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4" xfId="1" applyFont="1" applyFill="1" applyBorder="1" applyAlignment="1">
      <alignment vertical="center" wrapText="1"/>
    </xf>
    <xf numFmtId="0" fontId="5" fillId="8" borderId="13" xfId="1" applyFont="1" applyFill="1" applyBorder="1" applyAlignment="1">
      <alignment vertical="center" wrapText="1"/>
    </xf>
    <xf numFmtId="16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6" borderId="1" xfId="1" applyNumberFormat="1" applyFont="1" applyFill="1" applyBorder="1" applyAlignment="1" applyProtection="1">
      <alignment wrapText="1"/>
      <protection locked="0"/>
    </xf>
    <xf numFmtId="3" fontId="16" fillId="5" borderId="1" xfId="1" applyNumberFormat="1" applyFont="1" applyFill="1" applyBorder="1" applyAlignment="1" applyProtection="1">
      <alignment horizontal="center" vertical="center" wrapText="1"/>
      <protection locked="0"/>
    </xf>
  </cellXfs>
  <cellStyles count="14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Normal" xfId="0" builtinId="0"/>
    <cellStyle name="Normal 2" xfId="1" xr:uid="{00000000-0005-0000-0000-000005000000}"/>
    <cellStyle name="Porcentagem 2" xfId="12" xr:uid="{00000000-0005-0000-0000-000006000000}"/>
    <cellStyle name="Separador de milhares 2" xfId="2" xr:uid="{00000000-0005-0000-0000-000007000000}"/>
    <cellStyle name="Separador de milhares 2 2" xfId="7" xr:uid="{00000000-0005-0000-0000-000008000000}"/>
    <cellStyle name="Separador de milhares 2 2 2" xfId="11" xr:uid="{00000000-0005-0000-0000-000009000000}"/>
    <cellStyle name="Separador de milhares 2 3" xfId="6" xr:uid="{00000000-0005-0000-0000-00000A000000}"/>
    <cellStyle name="Separador de milhares 2 3 2" xfId="10" xr:uid="{00000000-0005-0000-0000-00000B000000}"/>
    <cellStyle name="Separador de milhares 3" xfId="3" xr:uid="{00000000-0005-0000-0000-00000C000000}"/>
    <cellStyle name="Título 5" xfId="4" xr:uid="{00000000-0005-0000-0000-00000D000000}"/>
  </cellStyles>
  <dxfs count="150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3"/>
  <sheetViews>
    <sheetView zoomScale="80" zoomScaleNormal="80" workbookViewId="0">
      <selection activeCell="M1" sqref="M1:M1048576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0" style="27" customWidth="1"/>
    <col min="4" max="4" width="60.28515625" style="1" customWidth="1"/>
    <col min="5" max="5" width="12.42578125" style="1" customWidth="1"/>
    <col min="6" max="6" width="15.140625" style="38" customWidth="1"/>
    <col min="7" max="7" width="16.42578125" style="38" customWidth="1"/>
    <col min="8" max="8" width="16.7109375" style="1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89" t="s">
        <v>43</v>
      </c>
      <c r="B1" s="89"/>
      <c r="C1" s="89"/>
      <c r="D1" s="89" t="s">
        <v>25</v>
      </c>
      <c r="E1" s="89"/>
      <c r="F1" s="89"/>
      <c r="G1" s="89"/>
      <c r="H1" s="89"/>
      <c r="I1" s="89"/>
      <c r="J1" s="89" t="s">
        <v>44</v>
      </c>
      <c r="K1" s="89"/>
      <c r="L1" s="89"/>
      <c r="M1" s="88" t="s">
        <v>56</v>
      </c>
      <c r="N1" s="88" t="s">
        <v>45</v>
      </c>
      <c r="O1" s="88" t="s">
        <v>45</v>
      </c>
      <c r="P1" s="88" t="s">
        <v>45</v>
      </c>
      <c r="Q1" s="88" t="s">
        <v>45</v>
      </c>
      <c r="R1" s="88" t="s">
        <v>45</v>
      </c>
      <c r="S1" s="88" t="s">
        <v>45</v>
      </c>
      <c r="T1" s="88" t="s">
        <v>45</v>
      </c>
      <c r="U1" s="88" t="s">
        <v>45</v>
      </c>
      <c r="V1" s="88" t="s">
        <v>45</v>
      </c>
      <c r="W1" s="88" t="s">
        <v>45</v>
      </c>
      <c r="X1" s="88" t="s">
        <v>45</v>
      </c>
    </row>
    <row r="2" spans="1:24" ht="26.25" customHeight="1" x14ac:dyDescent="0.25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s="3" customFormat="1" ht="30" x14ac:dyDescent="0.2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52" t="s">
        <v>32</v>
      </c>
      <c r="G3" s="52" t="s">
        <v>33</v>
      </c>
      <c r="H3" s="52" t="s">
        <v>34</v>
      </c>
      <c r="I3" s="54" t="s">
        <v>3</v>
      </c>
      <c r="J3" s="55" t="s">
        <v>7</v>
      </c>
      <c r="K3" s="56" t="s">
        <v>0</v>
      </c>
      <c r="L3" s="57" t="s">
        <v>4</v>
      </c>
      <c r="M3" s="80">
        <v>44363</v>
      </c>
      <c r="N3" s="37" t="s">
        <v>2</v>
      </c>
      <c r="O3" s="37" t="s">
        <v>2</v>
      </c>
      <c r="P3" s="37" t="s">
        <v>2</v>
      </c>
      <c r="Q3" s="37" t="s">
        <v>2</v>
      </c>
      <c r="R3" s="37" t="s">
        <v>2</v>
      </c>
      <c r="S3" s="37" t="s">
        <v>2</v>
      </c>
      <c r="T3" s="37" t="s">
        <v>2</v>
      </c>
      <c r="U3" s="37" t="s">
        <v>2</v>
      </c>
      <c r="V3" s="37" t="s">
        <v>2</v>
      </c>
      <c r="W3" s="37" t="s">
        <v>2</v>
      </c>
      <c r="X3" s="37" t="s">
        <v>2</v>
      </c>
    </row>
    <row r="4" spans="1:24" ht="50.1" customHeight="1" x14ac:dyDescent="0.25">
      <c r="A4" s="39">
        <v>1</v>
      </c>
      <c r="B4" s="35">
        <v>1</v>
      </c>
      <c r="C4" s="36" t="s">
        <v>35</v>
      </c>
      <c r="D4" s="71" t="s">
        <v>16</v>
      </c>
      <c r="E4" s="72" t="s">
        <v>19</v>
      </c>
      <c r="F4" s="73" t="s">
        <v>36</v>
      </c>
      <c r="G4" s="72" t="s">
        <v>37</v>
      </c>
      <c r="H4" s="72" t="s">
        <v>23</v>
      </c>
      <c r="I4" s="32">
        <v>363.3</v>
      </c>
      <c r="J4" s="18"/>
      <c r="K4" s="25">
        <f>J4-(SUM(M4:X4))</f>
        <v>0</v>
      </c>
      <c r="L4" s="26" t="str">
        <f>IF(K4&lt;0,"ATENÇÃO","OK")</f>
        <v>OK</v>
      </c>
      <c r="M4" s="60"/>
      <c r="N4" s="6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83">
        <v>4</v>
      </c>
      <c r="B5" s="64">
        <v>4</v>
      </c>
      <c r="C5" s="85" t="s">
        <v>35</v>
      </c>
      <c r="D5" s="74" t="s">
        <v>38</v>
      </c>
      <c r="E5" s="75" t="s">
        <v>20</v>
      </c>
      <c r="F5" s="76" t="s">
        <v>36</v>
      </c>
      <c r="G5" s="75" t="s">
        <v>37</v>
      </c>
      <c r="H5" s="75" t="s">
        <v>23</v>
      </c>
      <c r="I5" s="68">
        <v>163.33000000000001</v>
      </c>
      <c r="J5" s="19"/>
      <c r="K5" s="25">
        <f t="shared" ref="K5:K9" si="0">J5-(SUM(M5:X5))</f>
        <v>0</v>
      </c>
      <c r="L5" s="26" t="str">
        <f t="shared" ref="L5:L7" si="1">IF(K5&lt;0,"ATENÇÃO","OK")</f>
        <v>OK</v>
      </c>
      <c r="M5" s="60"/>
      <c r="N5" s="6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84"/>
      <c r="B6" s="64">
        <v>5</v>
      </c>
      <c r="C6" s="85"/>
      <c r="D6" s="74" t="s">
        <v>39</v>
      </c>
      <c r="E6" s="75" t="s">
        <v>5</v>
      </c>
      <c r="F6" s="76" t="s">
        <v>36</v>
      </c>
      <c r="G6" s="75" t="s">
        <v>40</v>
      </c>
      <c r="H6" s="75" t="s">
        <v>23</v>
      </c>
      <c r="I6" s="68">
        <v>1.44</v>
      </c>
      <c r="J6" s="19"/>
      <c r="K6" s="25">
        <f t="shared" si="0"/>
        <v>0</v>
      </c>
      <c r="L6" s="26" t="str">
        <f t="shared" si="1"/>
        <v>OK</v>
      </c>
      <c r="M6" s="60"/>
      <c r="N6" s="6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86">
        <v>5</v>
      </c>
      <c r="B7" s="35">
        <v>6</v>
      </c>
      <c r="C7" s="87" t="s">
        <v>35</v>
      </c>
      <c r="D7" s="42" t="s">
        <v>41</v>
      </c>
      <c r="E7" s="21" t="s">
        <v>20</v>
      </c>
      <c r="F7" s="43" t="s">
        <v>36</v>
      </c>
      <c r="G7" s="21" t="s">
        <v>37</v>
      </c>
      <c r="H7" s="21" t="s">
        <v>24</v>
      </c>
      <c r="I7" s="32">
        <v>169.33</v>
      </c>
      <c r="J7" s="19">
        <v>10</v>
      </c>
      <c r="K7" s="25">
        <f t="shared" si="0"/>
        <v>9</v>
      </c>
      <c r="L7" s="26" t="str">
        <f t="shared" si="1"/>
        <v>OK</v>
      </c>
      <c r="M7" s="60">
        <v>1</v>
      </c>
      <c r="N7" s="6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50.1" customHeight="1" x14ac:dyDescent="0.25">
      <c r="A8" s="86"/>
      <c r="B8" s="35">
        <v>7</v>
      </c>
      <c r="C8" s="87"/>
      <c r="D8" s="44" t="s">
        <v>17</v>
      </c>
      <c r="E8" s="21" t="s">
        <v>21</v>
      </c>
      <c r="F8" s="43" t="s">
        <v>36</v>
      </c>
      <c r="G8" s="21" t="s">
        <v>40</v>
      </c>
      <c r="H8" s="21" t="s">
        <v>24</v>
      </c>
      <c r="I8" s="32">
        <v>2.2999999999999998</v>
      </c>
      <c r="J8" s="19">
        <v>60</v>
      </c>
      <c r="K8" s="25">
        <f t="shared" si="0"/>
        <v>0</v>
      </c>
      <c r="L8" s="26" t="str">
        <f t="shared" ref="L8:L9" si="2">IF(K8&lt;0,"ATENÇÃO","OK")</f>
        <v>OK</v>
      </c>
      <c r="M8" s="60">
        <v>60</v>
      </c>
      <c r="N8" s="60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50.1" customHeight="1" x14ac:dyDescent="0.25">
      <c r="A9" s="83">
        <v>6</v>
      </c>
      <c r="B9" s="64">
        <v>8</v>
      </c>
      <c r="C9" s="85" t="s">
        <v>35</v>
      </c>
      <c r="D9" s="65" t="s">
        <v>30</v>
      </c>
      <c r="E9" s="66" t="s">
        <v>20</v>
      </c>
      <c r="F9" s="67" t="s">
        <v>36</v>
      </c>
      <c r="G9" s="66" t="s">
        <v>37</v>
      </c>
      <c r="H9" s="66" t="s">
        <v>24</v>
      </c>
      <c r="I9" s="68">
        <v>116.91</v>
      </c>
      <c r="J9" s="19"/>
      <c r="K9" s="25">
        <f t="shared" si="0"/>
        <v>0</v>
      </c>
      <c r="L9" s="26" t="str">
        <f t="shared" si="2"/>
        <v>OK</v>
      </c>
      <c r="M9" s="60"/>
      <c r="N9" s="60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50.1" customHeight="1" x14ac:dyDescent="0.25">
      <c r="A10" s="83"/>
      <c r="B10" s="64">
        <v>9</v>
      </c>
      <c r="C10" s="85"/>
      <c r="D10" s="69" t="s">
        <v>18</v>
      </c>
      <c r="E10" s="66" t="s">
        <v>22</v>
      </c>
      <c r="F10" s="67" t="s">
        <v>36</v>
      </c>
      <c r="G10" s="66" t="s">
        <v>40</v>
      </c>
      <c r="H10" s="66" t="s">
        <v>24</v>
      </c>
      <c r="I10" s="68">
        <v>1</v>
      </c>
      <c r="J10" s="19"/>
      <c r="K10" s="25">
        <f t="shared" ref="K10:K11" si="3">J10-(SUM(M10:X10))</f>
        <v>0</v>
      </c>
      <c r="L10" s="26" t="str">
        <f t="shared" ref="L10:L11" si="4">IF(K10&lt;0,"ATENÇÃO","OK")</f>
        <v>OK</v>
      </c>
      <c r="M10" s="61"/>
      <c r="N10" s="61"/>
      <c r="O10" s="40"/>
      <c r="P10" s="40"/>
      <c r="Q10" s="40"/>
      <c r="R10" s="40"/>
      <c r="S10" s="41"/>
      <c r="T10" s="41"/>
      <c r="U10" s="41"/>
      <c r="V10" s="41"/>
      <c r="W10" s="41"/>
      <c r="X10" s="41"/>
    </row>
    <row r="11" spans="1:24" ht="63" customHeight="1" x14ac:dyDescent="0.25">
      <c r="A11" s="70">
        <v>7</v>
      </c>
      <c r="B11" s="35">
        <v>10</v>
      </c>
      <c r="C11" s="63" t="s">
        <v>35</v>
      </c>
      <c r="D11" s="44" t="s">
        <v>42</v>
      </c>
      <c r="E11" s="21" t="s">
        <v>20</v>
      </c>
      <c r="F11" s="43" t="s">
        <v>36</v>
      </c>
      <c r="G11" s="21" t="s">
        <v>37</v>
      </c>
      <c r="H11" s="21" t="s">
        <v>24</v>
      </c>
      <c r="I11" s="32">
        <v>164.41</v>
      </c>
      <c r="J11" s="19"/>
      <c r="K11" s="25">
        <f t="shared" si="3"/>
        <v>0</v>
      </c>
      <c r="L11" s="26" t="str">
        <f t="shared" si="4"/>
        <v>OK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x14ac:dyDescent="0.25">
      <c r="D12" s="3"/>
      <c r="M12" s="59">
        <f>SUMPRODUCT(I4:I11,M4:M11)</f>
        <v>307.33000000000004</v>
      </c>
      <c r="N12" s="59">
        <f>SUMPRODUCT(I4:I11,N4:N11)</f>
        <v>0</v>
      </c>
    </row>
    <row r="13" spans="1:24" x14ac:dyDescent="0.25">
      <c r="D13" s="3"/>
    </row>
  </sheetData>
  <mergeCells count="22">
    <mergeCell ref="X1:X2"/>
    <mergeCell ref="V1:V2"/>
    <mergeCell ref="W1:W2"/>
    <mergeCell ref="D1:I1"/>
    <mergeCell ref="J1:L1"/>
    <mergeCell ref="M1:M2"/>
    <mergeCell ref="A2:L2"/>
    <mergeCell ref="A1:C1"/>
    <mergeCell ref="U1:U2"/>
    <mergeCell ref="N1:N2"/>
    <mergeCell ref="O1:O2"/>
    <mergeCell ref="P1:P2"/>
    <mergeCell ref="Q1:Q2"/>
    <mergeCell ref="R1:R2"/>
    <mergeCell ref="S1:S2"/>
    <mergeCell ref="T1:T2"/>
    <mergeCell ref="A5:A6"/>
    <mergeCell ref="C5:C6"/>
    <mergeCell ref="A7:A8"/>
    <mergeCell ref="C7:C8"/>
    <mergeCell ref="A9:A10"/>
    <mergeCell ref="C9:C10"/>
  </mergeCells>
  <conditionalFormatting sqref="N5:X9">
    <cfRule type="cellIs" dxfId="149" priority="82" stopIfTrue="1" operator="greaterThan">
      <formula>0</formula>
    </cfRule>
    <cfRule type="cellIs" dxfId="148" priority="83" stopIfTrue="1" operator="greaterThan">
      <formula>0</formula>
    </cfRule>
    <cfRule type="cellIs" dxfId="147" priority="84" stopIfTrue="1" operator="greaterThan">
      <formula>0</formula>
    </cfRule>
  </conditionalFormatting>
  <conditionalFormatting sqref="S4:X4">
    <cfRule type="cellIs" dxfId="146" priority="76" stopIfTrue="1" operator="greaterThan">
      <formula>0</formula>
    </cfRule>
    <cfRule type="cellIs" dxfId="145" priority="77" stopIfTrue="1" operator="greaterThan">
      <formula>0</formula>
    </cfRule>
    <cfRule type="cellIs" dxfId="144" priority="78" stopIfTrue="1" operator="greaterThan">
      <formula>0</formula>
    </cfRule>
  </conditionalFormatting>
  <conditionalFormatting sqref="O4:R4">
    <cfRule type="cellIs" dxfId="143" priority="31" stopIfTrue="1" operator="greaterThan">
      <formula>0</formula>
    </cfRule>
    <cfRule type="cellIs" dxfId="142" priority="32" stopIfTrue="1" operator="greaterThan">
      <formula>0</formula>
    </cfRule>
    <cfRule type="cellIs" dxfId="141" priority="33" stopIfTrue="1" operator="greaterThan">
      <formula>0</formula>
    </cfRule>
  </conditionalFormatting>
  <conditionalFormatting sqref="M5:M9">
    <cfRule type="cellIs" dxfId="140" priority="4" stopIfTrue="1" operator="greaterThan">
      <formula>0</formula>
    </cfRule>
    <cfRule type="cellIs" dxfId="139" priority="5" stopIfTrue="1" operator="greaterThan">
      <formula>0</formula>
    </cfRule>
    <cfRule type="cellIs" dxfId="138" priority="6" stopIfTrue="1" operator="greaterThan">
      <formula>0</formula>
    </cfRule>
  </conditionalFormatting>
  <conditionalFormatting sqref="N4">
    <cfRule type="cellIs" dxfId="137" priority="7" stopIfTrue="1" operator="greaterThan">
      <formula>0</formula>
    </cfRule>
    <cfRule type="cellIs" dxfId="136" priority="8" stopIfTrue="1" operator="greaterThan">
      <formula>0</formula>
    </cfRule>
    <cfRule type="cellIs" dxfId="135" priority="9" stopIfTrue="1" operator="greaterThan">
      <formula>0</formula>
    </cfRule>
  </conditionalFormatting>
  <conditionalFormatting sqref="M4">
    <cfRule type="cellIs" dxfId="134" priority="1" stopIfTrue="1" operator="greaterThan">
      <formula>0</formula>
    </cfRule>
    <cfRule type="cellIs" dxfId="133" priority="2" stopIfTrue="1" operator="greaterThan">
      <formula>0</formula>
    </cfRule>
    <cfRule type="cellIs" dxfId="13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3"/>
  <sheetViews>
    <sheetView topLeftCell="F1" zoomScale="80" zoomScaleNormal="80" workbookViewId="0">
      <selection activeCell="J4" sqref="J4"/>
    </sheetView>
  </sheetViews>
  <sheetFormatPr defaultColWidth="9.7109375" defaultRowHeight="15" x14ac:dyDescent="0.25"/>
  <cols>
    <col min="1" max="1" width="8.140625" style="38" customWidth="1"/>
    <col min="2" max="2" width="5.5703125" style="38" bestFit="1" customWidth="1"/>
    <col min="3" max="3" width="30" style="27" customWidth="1"/>
    <col min="4" max="4" width="60.28515625" style="38" customWidth="1"/>
    <col min="5" max="5" width="12.42578125" style="38" customWidth="1"/>
    <col min="6" max="6" width="15.140625" style="38" customWidth="1"/>
    <col min="7" max="7" width="16.42578125" style="38" customWidth="1"/>
    <col min="8" max="8" width="16.7109375" style="38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89" t="s">
        <v>43</v>
      </c>
      <c r="B1" s="89"/>
      <c r="C1" s="89"/>
      <c r="D1" s="89" t="s">
        <v>25</v>
      </c>
      <c r="E1" s="89"/>
      <c r="F1" s="89"/>
      <c r="G1" s="89"/>
      <c r="H1" s="89"/>
      <c r="I1" s="89"/>
      <c r="J1" s="89" t="s">
        <v>44</v>
      </c>
      <c r="K1" s="89"/>
      <c r="L1" s="89"/>
      <c r="M1" s="88" t="s">
        <v>47</v>
      </c>
      <c r="N1" s="88" t="s">
        <v>48</v>
      </c>
      <c r="O1" s="88" t="s">
        <v>49</v>
      </c>
      <c r="P1" s="88" t="s">
        <v>45</v>
      </c>
      <c r="Q1" s="88" t="s">
        <v>45</v>
      </c>
      <c r="R1" s="88" t="s">
        <v>45</v>
      </c>
      <c r="S1" s="88" t="s">
        <v>45</v>
      </c>
      <c r="T1" s="88" t="s">
        <v>45</v>
      </c>
      <c r="U1" s="88" t="s">
        <v>45</v>
      </c>
      <c r="V1" s="88" t="s">
        <v>45</v>
      </c>
      <c r="W1" s="88" t="s">
        <v>45</v>
      </c>
      <c r="X1" s="88" t="s">
        <v>45</v>
      </c>
    </row>
    <row r="2" spans="1:24" ht="26.25" customHeight="1" x14ac:dyDescent="0.25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s="3" customFormat="1" ht="30" x14ac:dyDescent="0.2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52" t="s">
        <v>32</v>
      </c>
      <c r="G3" s="52" t="s">
        <v>33</v>
      </c>
      <c r="H3" s="52" t="s">
        <v>34</v>
      </c>
      <c r="I3" s="54" t="s">
        <v>3</v>
      </c>
      <c r="J3" s="55" t="s">
        <v>7</v>
      </c>
      <c r="K3" s="56" t="s">
        <v>0</v>
      </c>
      <c r="L3" s="57" t="s">
        <v>4</v>
      </c>
      <c r="M3" s="80">
        <v>44098</v>
      </c>
      <c r="N3" s="80">
        <v>44159</v>
      </c>
      <c r="O3" s="80">
        <v>44222</v>
      </c>
      <c r="P3" s="37" t="s">
        <v>2</v>
      </c>
      <c r="Q3" s="37" t="s">
        <v>2</v>
      </c>
      <c r="R3" s="37" t="s">
        <v>2</v>
      </c>
      <c r="S3" s="37" t="s">
        <v>2</v>
      </c>
      <c r="T3" s="37" t="s">
        <v>2</v>
      </c>
      <c r="U3" s="37" t="s">
        <v>2</v>
      </c>
      <c r="V3" s="37" t="s">
        <v>2</v>
      </c>
      <c r="W3" s="37" t="s">
        <v>2</v>
      </c>
      <c r="X3" s="37" t="s">
        <v>2</v>
      </c>
    </row>
    <row r="4" spans="1:24" ht="50.1" customHeight="1" x14ac:dyDescent="0.25">
      <c r="A4" s="62">
        <v>1</v>
      </c>
      <c r="B4" s="35">
        <v>1</v>
      </c>
      <c r="C4" s="63" t="s">
        <v>35</v>
      </c>
      <c r="D4" s="71" t="s">
        <v>16</v>
      </c>
      <c r="E4" s="72" t="s">
        <v>19</v>
      </c>
      <c r="F4" s="73" t="s">
        <v>36</v>
      </c>
      <c r="G4" s="72" t="s">
        <v>37</v>
      </c>
      <c r="H4" s="72" t="s">
        <v>23</v>
      </c>
      <c r="I4" s="32">
        <v>363.3</v>
      </c>
      <c r="J4" s="18">
        <f>15-3</f>
        <v>12</v>
      </c>
      <c r="K4" s="25">
        <f>J4-(SUM(M4:X4))</f>
        <v>5</v>
      </c>
      <c r="L4" s="26" t="str">
        <f>IF(K4&lt;0,"ATENÇÃO","OK")</f>
        <v>OK</v>
      </c>
      <c r="M4" s="60">
        <v>2</v>
      </c>
      <c r="N4" s="81">
        <v>1</v>
      </c>
      <c r="O4" s="60">
        <v>4</v>
      </c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83">
        <v>4</v>
      </c>
      <c r="B5" s="64">
        <v>4</v>
      </c>
      <c r="C5" s="85" t="s">
        <v>35</v>
      </c>
      <c r="D5" s="74" t="s">
        <v>38</v>
      </c>
      <c r="E5" s="75" t="s">
        <v>20</v>
      </c>
      <c r="F5" s="76" t="s">
        <v>36</v>
      </c>
      <c r="G5" s="75" t="s">
        <v>37</v>
      </c>
      <c r="H5" s="75" t="s">
        <v>23</v>
      </c>
      <c r="I5" s="68">
        <v>163.33000000000001</v>
      </c>
      <c r="J5" s="19">
        <v>4</v>
      </c>
      <c r="K5" s="25">
        <f t="shared" ref="K5:K11" si="0">J5-(SUM(M5:X5))</f>
        <v>3</v>
      </c>
      <c r="L5" s="26" t="str">
        <f t="shared" ref="L5:L11" si="1">IF(K5&lt;0,"ATENÇÃO","OK")</f>
        <v>OK</v>
      </c>
      <c r="M5" s="60"/>
      <c r="N5" s="60"/>
      <c r="O5" s="60">
        <v>1</v>
      </c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84"/>
      <c r="B6" s="64">
        <v>5</v>
      </c>
      <c r="C6" s="85"/>
      <c r="D6" s="74" t="s">
        <v>39</v>
      </c>
      <c r="E6" s="75" t="s">
        <v>5</v>
      </c>
      <c r="F6" s="76" t="s">
        <v>36</v>
      </c>
      <c r="G6" s="75" t="s">
        <v>40</v>
      </c>
      <c r="H6" s="75" t="s">
        <v>23</v>
      </c>
      <c r="I6" s="68">
        <v>1.44</v>
      </c>
      <c r="J6" s="19">
        <v>100</v>
      </c>
      <c r="K6" s="25">
        <f t="shared" si="0"/>
        <v>51</v>
      </c>
      <c r="L6" s="26" t="str">
        <f t="shared" si="1"/>
        <v>OK</v>
      </c>
      <c r="M6" s="60"/>
      <c r="N6" s="60"/>
      <c r="O6" s="60">
        <v>49</v>
      </c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86">
        <v>5</v>
      </c>
      <c r="B7" s="35">
        <v>6</v>
      </c>
      <c r="C7" s="87" t="s">
        <v>35</v>
      </c>
      <c r="D7" s="42" t="s">
        <v>41</v>
      </c>
      <c r="E7" s="21" t="s">
        <v>20</v>
      </c>
      <c r="F7" s="43" t="s">
        <v>36</v>
      </c>
      <c r="G7" s="21" t="s">
        <v>37</v>
      </c>
      <c r="H7" s="21" t="s">
        <v>24</v>
      </c>
      <c r="I7" s="32">
        <v>169.33</v>
      </c>
      <c r="J7" s="19"/>
      <c r="K7" s="25">
        <f t="shared" si="0"/>
        <v>0</v>
      </c>
      <c r="L7" s="26" t="str">
        <f t="shared" si="1"/>
        <v>OK</v>
      </c>
      <c r="M7" s="60"/>
      <c r="N7" s="60"/>
      <c r="O7" s="60"/>
      <c r="P7" s="17"/>
      <c r="Q7" s="17"/>
      <c r="R7" s="17"/>
      <c r="S7" s="17"/>
      <c r="T7" s="17"/>
      <c r="U7" s="17"/>
      <c r="V7" s="17"/>
      <c r="W7" s="17"/>
      <c r="X7" s="17"/>
    </row>
    <row r="8" spans="1:24" ht="50.1" customHeight="1" x14ac:dyDescent="0.25">
      <c r="A8" s="86"/>
      <c r="B8" s="35">
        <v>7</v>
      </c>
      <c r="C8" s="87"/>
      <c r="D8" s="44" t="s">
        <v>17</v>
      </c>
      <c r="E8" s="21" t="s">
        <v>21</v>
      </c>
      <c r="F8" s="43" t="s">
        <v>36</v>
      </c>
      <c r="G8" s="21" t="s">
        <v>40</v>
      </c>
      <c r="H8" s="21" t="s">
        <v>24</v>
      </c>
      <c r="I8" s="32">
        <v>2.2999999999999998</v>
      </c>
      <c r="J8" s="19"/>
      <c r="K8" s="25">
        <f t="shared" si="0"/>
        <v>0</v>
      </c>
      <c r="L8" s="26" t="str">
        <f t="shared" si="1"/>
        <v>OK</v>
      </c>
      <c r="M8" s="60"/>
      <c r="N8" s="60"/>
      <c r="O8" s="60"/>
      <c r="P8" s="17"/>
      <c r="Q8" s="17"/>
      <c r="R8" s="17"/>
      <c r="S8" s="17"/>
      <c r="T8" s="17"/>
      <c r="U8" s="17"/>
      <c r="V8" s="17"/>
      <c r="W8" s="17"/>
      <c r="X8" s="17"/>
    </row>
    <row r="9" spans="1:24" ht="50.1" customHeight="1" x14ac:dyDescent="0.25">
      <c r="A9" s="83">
        <v>6</v>
      </c>
      <c r="B9" s="64">
        <v>8</v>
      </c>
      <c r="C9" s="85" t="s">
        <v>35</v>
      </c>
      <c r="D9" s="65" t="s">
        <v>30</v>
      </c>
      <c r="E9" s="66" t="s">
        <v>20</v>
      </c>
      <c r="F9" s="67" t="s">
        <v>36</v>
      </c>
      <c r="G9" s="66" t="s">
        <v>37</v>
      </c>
      <c r="H9" s="66" t="s">
        <v>24</v>
      </c>
      <c r="I9" s="68">
        <v>116.91</v>
      </c>
      <c r="J9" s="19"/>
      <c r="K9" s="25">
        <f t="shared" si="0"/>
        <v>0</v>
      </c>
      <c r="L9" s="26" t="str">
        <f t="shared" si="1"/>
        <v>OK</v>
      </c>
      <c r="M9" s="60"/>
      <c r="N9" s="60"/>
      <c r="O9" s="60"/>
      <c r="P9" s="17"/>
      <c r="Q9" s="17"/>
      <c r="R9" s="17"/>
      <c r="S9" s="17"/>
      <c r="T9" s="17"/>
      <c r="U9" s="17"/>
      <c r="V9" s="17"/>
      <c r="W9" s="17"/>
      <c r="X9" s="17"/>
    </row>
    <row r="10" spans="1:24" ht="50.1" customHeight="1" x14ac:dyDescent="0.25">
      <c r="A10" s="83"/>
      <c r="B10" s="64">
        <v>9</v>
      </c>
      <c r="C10" s="85"/>
      <c r="D10" s="69" t="s">
        <v>18</v>
      </c>
      <c r="E10" s="66" t="s">
        <v>22</v>
      </c>
      <c r="F10" s="67" t="s">
        <v>36</v>
      </c>
      <c r="G10" s="66" t="s">
        <v>40</v>
      </c>
      <c r="H10" s="66" t="s">
        <v>24</v>
      </c>
      <c r="I10" s="68">
        <v>1</v>
      </c>
      <c r="J10" s="19"/>
      <c r="K10" s="25">
        <f t="shared" si="0"/>
        <v>0</v>
      </c>
      <c r="L10" s="26" t="str">
        <f t="shared" si="1"/>
        <v>OK</v>
      </c>
      <c r="M10" s="61"/>
      <c r="N10" s="61"/>
      <c r="O10" s="61"/>
      <c r="P10" s="40"/>
      <c r="Q10" s="40"/>
      <c r="R10" s="40"/>
      <c r="S10" s="41"/>
      <c r="T10" s="41"/>
      <c r="U10" s="41"/>
      <c r="V10" s="41"/>
      <c r="W10" s="41"/>
      <c r="X10" s="41"/>
    </row>
    <row r="11" spans="1:24" ht="63" customHeight="1" x14ac:dyDescent="0.25">
      <c r="A11" s="70">
        <v>7</v>
      </c>
      <c r="B11" s="35">
        <v>10</v>
      </c>
      <c r="C11" s="63" t="s">
        <v>35</v>
      </c>
      <c r="D11" s="44" t="s">
        <v>42</v>
      </c>
      <c r="E11" s="21" t="s">
        <v>20</v>
      </c>
      <c r="F11" s="43" t="s">
        <v>36</v>
      </c>
      <c r="G11" s="21" t="s">
        <v>37</v>
      </c>
      <c r="H11" s="21" t="s">
        <v>24</v>
      </c>
      <c r="I11" s="32">
        <v>164.41</v>
      </c>
      <c r="J11" s="19"/>
      <c r="K11" s="25">
        <f t="shared" si="0"/>
        <v>0</v>
      </c>
      <c r="L11" s="26" t="str">
        <f t="shared" si="1"/>
        <v>OK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x14ac:dyDescent="0.25">
      <c r="D12" s="3"/>
      <c r="M12" s="59">
        <f>SUMPRODUCT(I4:I11,M4:M11)</f>
        <v>726.6</v>
      </c>
      <c r="N12" s="59">
        <f>SUMPRODUCT(I4:I11,N4:N11)</f>
        <v>363.3</v>
      </c>
      <c r="O12" s="82">
        <f>(O4*I4)+(O5*I5)+(O6*I6)</f>
        <v>1687.09</v>
      </c>
    </row>
    <row r="13" spans="1:24" x14ac:dyDescent="0.25">
      <c r="D13" s="3"/>
    </row>
  </sheetData>
  <mergeCells count="22">
    <mergeCell ref="W1:W2"/>
    <mergeCell ref="X1:X2"/>
    <mergeCell ref="A2:L2"/>
    <mergeCell ref="T1:T2"/>
    <mergeCell ref="M1:M2"/>
    <mergeCell ref="D1:I1"/>
    <mergeCell ref="J1:L1"/>
    <mergeCell ref="V1:V2"/>
    <mergeCell ref="A9:A10"/>
    <mergeCell ref="C9:C10"/>
    <mergeCell ref="U1:U2"/>
    <mergeCell ref="N1:N2"/>
    <mergeCell ref="O1:O2"/>
    <mergeCell ref="P1:P2"/>
    <mergeCell ref="Q1:Q2"/>
    <mergeCell ref="R1:R2"/>
    <mergeCell ref="S1:S2"/>
    <mergeCell ref="A1:C1"/>
    <mergeCell ref="A5:A6"/>
    <mergeCell ref="C5:C6"/>
    <mergeCell ref="A7:A8"/>
    <mergeCell ref="C7:C8"/>
  </mergeCells>
  <conditionalFormatting sqref="M4">
    <cfRule type="cellIs" dxfId="131" priority="4" stopIfTrue="1" operator="greaterThan">
      <formula>0</formula>
    </cfRule>
    <cfRule type="cellIs" dxfId="130" priority="5" stopIfTrue="1" operator="greaterThan">
      <formula>0</formula>
    </cfRule>
    <cfRule type="cellIs" dxfId="129" priority="6" stopIfTrue="1" operator="greaterThan">
      <formula>0</formula>
    </cfRule>
  </conditionalFormatting>
  <conditionalFormatting sqref="N4">
    <cfRule type="cellIs" dxfId="128" priority="1" stopIfTrue="1" operator="greaterThan">
      <formula>0</formula>
    </cfRule>
    <cfRule type="cellIs" dxfId="127" priority="2" stopIfTrue="1" operator="greaterThan">
      <formula>0</formula>
    </cfRule>
    <cfRule type="cellIs" dxfId="126" priority="3" stopIfTrue="1" operator="greaterThan">
      <formula>0</formula>
    </cfRule>
  </conditionalFormatting>
  <conditionalFormatting sqref="P5:X9">
    <cfRule type="cellIs" dxfId="125" priority="25" stopIfTrue="1" operator="greaterThan">
      <formula>0</formula>
    </cfRule>
    <cfRule type="cellIs" dxfId="124" priority="26" stopIfTrue="1" operator="greaterThan">
      <formula>0</formula>
    </cfRule>
    <cfRule type="cellIs" dxfId="123" priority="27" stopIfTrue="1" operator="greaterThan">
      <formula>0</formula>
    </cfRule>
  </conditionalFormatting>
  <conditionalFormatting sqref="S4:X4">
    <cfRule type="cellIs" dxfId="122" priority="22" stopIfTrue="1" operator="greaterThan">
      <formula>0</formula>
    </cfRule>
    <cfRule type="cellIs" dxfId="121" priority="23" stopIfTrue="1" operator="greaterThan">
      <formula>0</formula>
    </cfRule>
    <cfRule type="cellIs" dxfId="120" priority="24" stopIfTrue="1" operator="greaterThan">
      <formula>0</formula>
    </cfRule>
  </conditionalFormatting>
  <conditionalFormatting sqref="P4:R4">
    <cfRule type="cellIs" dxfId="119" priority="19" stopIfTrue="1" operator="greaterThan">
      <formula>0</formula>
    </cfRule>
    <cfRule type="cellIs" dxfId="118" priority="20" stopIfTrue="1" operator="greaterThan">
      <formula>0</formula>
    </cfRule>
    <cfRule type="cellIs" dxfId="117" priority="21" stopIfTrue="1" operator="greaterThan">
      <formula>0</formula>
    </cfRule>
  </conditionalFormatting>
  <conditionalFormatting sqref="M5:O9">
    <cfRule type="cellIs" dxfId="116" priority="10" stopIfTrue="1" operator="greaterThan">
      <formula>0</formula>
    </cfRule>
    <cfRule type="cellIs" dxfId="115" priority="11" stopIfTrue="1" operator="greaterThan">
      <formula>0</formula>
    </cfRule>
    <cfRule type="cellIs" dxfId="114" priority="12" stopIfTrue="1" operator="greaterThan">
      <formula>0</formula>
    </cfRule>
  </conditionalFormatting>
  <conditionalFormatting sqref="O4">
    <cfRule type="cellIs" dxfId="113" priority="7" stopIfTrue="1" operator="greaterThan">
      <formula>0</formula>
    </cfRule>
    <cfRule type="cellIs" dxfId="112" priority="8" stopIfTrue="1" operator="greaterThan">
      <formula>0</formula>
    </cfRule>
    <cfRule type="cellIs" dxfId="111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0EF9-C9ED-48DA-B63B-D8779EF9D3A7}">
  <dimension ref="A1:W13"/>
  <sheetViews>
    <sheetView topLeftCell="E1" zoomScale="86" zoomScaleNormal="86" workbookViewId="0">
      <selection activeCell="N5" sqref="N5"/>
    </sheetView>
  </sheetViews>
  <sheetFormatPr defaultColWidth="9.7109375" defaultRowHeight="15" x14ac:dyDescent="0.25"/>
  <cols>
    <col min="1" max="1" width="8.140625" style="38" customWidth="1"/>
    <col min="2" max="2" width="5.5703125" style="38" bestFit="1" customWidth="1"/>
    <col min="3" max="3" width="30" style="27" customWidth="1"/>
    <col min="4" max="4" width="60.28515625" style="38" customWidth="1"/>
    <col min="5" max="5" width="12.42578125" style="38" customWidth="1"/>
    <col min="6" max="6" width="15.140625" style="38" customWidth="1"/>
    <col min="7" max="7" width="16.42578125" style="38" customWidth="1"/>
    <col min="8" max="8" width="16.7109375" style="38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3.85546875" style="6" customWidth="1"/>
    <col min="14" max="23" width="12" style="6" customWidth="1"/>
    <col min="24" max="16384" width="9.7109375" style="2"/>
  </cols>
  <sheetData>
    <row r="1" spans="1:23" ht="32.25" customHeight="1" x14ac:dyDescent="0.25">
      <c r="A1" s="89" t="s">
        <v>43</v>
      </c>
      <c r="B1" s="89"/>
      <c r="C1" s="89"/>
      <c r="D1" s="89" t="s">
        <v>25</v>
      </c>
      <c r="E1" s="89"/>
      <c r="F1" s="89"/>
      <c r="G1" s="89"/>
      <c r="H1" s="89"/>
      <c r="I1" s="89"/>
      <c r="J1" s="89" t="s">
        <v>44</v>
      </c>
      <c r="K1" s="89"/>
      <c r="L1" s="89"/>
      <c r="M1" s="88" t="s">
        <v>45</v>
      </c>
      <c r="N1" s="88" t="s">
        <v>45</v>
      </c>
      <c r="O1" s="88" t="s">
        <v>45</v>
      </c>
      <c r="P1" s="88" t="s">
        <v>45</v>
      </c>
      <c r="Q1" s="88" t="s">
        <v>45</v>
      </c>
      <c r="R1" s="88" t="s">
        <v>45</v>
      </c>
      <c r="S1" s="88" t="s">
        <v>45</v>
      </c>
      <c r="T1" s="88" t="s">
        <v>45</v>
      </c>
      <c r="U1" s="88" t="s">
        <v>45</v>
      </c>
      <c r="V1" s="88" t="s">
        <v>45</v>
      </c>
      <c r="W1" s="88" t="s">
        <v>45</v>
      </c>
    </row>
    <row r="2" spans="1:23" ht="26.25" customHeight="1" x14ac:dyDescent="0.25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1:23" s="3" customFormat="1" ht="30" x14ac:dyDescent="0.2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52" t="s">
        <v>32</v>
      </c>
      <c r="G3" s="52" t="s">
        <v>33</v>
      </c>
      <c r="H3" s="52" t="s">
        <v>34</v>
      </c>
      <c r="I3" s="54" t="s">
        <v>3</v>
      </c>
      <c r="J3" s="55" t="s">
        <v>7</v>
      </c>
      <c r="K3" s="56" t="s">
        <v>0</v>
      </c>
      <c r="L3" s="57" t="s">
        <v>4</v>
      </c>
      <c r="M3" s="37" t="s">
        <v>2</v>
      </c>
      <c r="N3" s="37" t="s">
        <v>2</v>
      </c>
      <c r="O3" s="37" t="s">
        <v>2</v>
      </c>
      <c r="P3" s="37" t="s">
        <v>2</v>
      </c>
      <c r="Q3" s="37" t="s">
        <v>2</v>
      </c>
      <c r="R3" s="37" t="s">
        <v>2</v>
      </c>
      <c r="S3" s="37" t="s">
        <v>2</v>
      </c>
      <c r="T3" s="37" t="s">
        <v>2</v>
      </c>
      <c r="U3" s="37" t="s">
        <v>2</v>
      </c>
      <c r="V3" s="37" t="s">
        <v>2</v>
      </c>
      <c r="W3" s="37" t="s">
        <v>2</v>
      </c>
    </row>
    <row r="4" spans="1:23" ht="67.5" customHeight="1" x14ac:dyDescent="0.25">
      <c r="A4" s="62">
        <v>1</v>
      </c>
      <c r="B4" s="35">
        <v>1</v>
      </c>
      <c r="C4" s="63" t="s">
        <v>35</v>
      </c>
      <c r="D4" s="71" t="s">
        <v>16</v>
      </c>
      <c r="E4" s="72" t="s">
        <v>19</v>
      </c>
      <c r="F4" s="73" t="s">
        <v>36</v>
      </c>
      <c r="G4" s="72" t="s">
        <v>37</v>
      </c>
      <c r="H4" s="72" t="s">
        <v>23</v>
      </c>
      <c r="I4" s="32">
        <v>363.3</v>
      </c>
      <c r="J4" s="18">
        <f>4-2</f>
        <v>2</v>
      </c>
      <c r="K4" s="25">
        <f t="shared" ref="K4:K11" si="0">J4-(SUM(M4:W4))</f>
        <v>2</v>
      </c>
      <c r="L4" s="26" t="str">
        <f>IF(K4&lt;0,"ATENÇÃO","OK")</f>
        <v>OK</v>
      </c>
      <c r="M4" s="60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50.1" customHeight="1" x14ac:dyDescent="0.25">
      <c r="A5" s="83">
        <v>4</v>
      </c>
      <c r="B5" s="64">
        <v>4</v>
      </c>
      <c r="C5" s="85" t="s">
        <v>35</v>
      </c>
      <c r="D5" s="74" t="s">
        <v>38</v>
      </c>
      <c r="E5" s="75" t="s">
        <v>20</v>
      </c>
      <c r="F5" s="76" t="s">
        <v>36</v>
      </c>
      <c r="G5" s="75" t="s">
        <v>37</v>
      </c>
      <c r="H5" s="75" t="s">
        <v>23</v>
      </c>
      <c r="I5" s="68">
        <v>163.33000000000001</v>
      </c>
      <c r="J5" s="19">
        <v>10</v>
      </c>
      <c r="K5" s="25">
        <f t="shared" si="0"/>
        <v>10</v>
      </c>
      <c r="L5" s="26" t="str">
        <f t="shared" ref="L5:L11" si="1">IF(K5&lt;0,"ATENÇÃO","OK")</f>
        <v>OK</v>
      </c>
      <c r="M5" s="60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50.1" customHeight="1" x14ac:dyDescent="0.25">
      <c r="A6" s="84"/>
      <c r="B6" s="64">
        <v>5</v>
      </c>
      <c r="C6" s="85"/>
      <c r="D6" s="74" t="s">
        <v>39</v>
      </c>
      <c r="E6" s="75" t="s">
        <v>5</v>
      </c>
      <c r="F6" s="76" t="s">
        <v>36</v>
      </c>
      <c r="G6" s="75" t="s">
        <v>40</v>
      </c>
      <c r="H6" s="75" t="s">
        <v>23</v>
      </c>
      <c r="I6" s="68">
        <v>1.44</v>
      </c>
      <c r="J6" s="19">
        <v>10</v>
      </c>
      <c r="K6" s="25">
        <f t="shared" si="0"/>
        <v>10</v>
      </c>
      <c r="L6" s="26" t="str">
        <f t="shared" si="1"/>
        <v>OK</v>
      </c>
      <c r="M6" s="60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50.1" customHeight="1" x14ac:dyDescent="0.25">
      <c r="A7" s="86">
        <v>5</v>
      </c>
      <c r="B7" s="35">
        <v>6</v>
      </c>
      <c r="C7" s="87" t="s">
        <v>35</v>
      </c>
      <c r="D7" s="42" t="s">
        <v>41</v>
      </c>
      <c r="E7" s="21" t="s">
        <v>20</v>
      </c>
      <c r="F7" s="43" t="s">
        <v>36</v>
      </c>
      <c r="G7" s="21" t="s">
        <v>37</v>
      </c>
      <c r="H7" s="21" t="s">
        <v>24</v>
      </c>
      <c r="I7" s="32">
        <v>169.33</v>
      </c>
      <c r="J7" s="19"/>
      <c r="K7" s="25">
        <f t="shared" si="0"/>
        <v>0</v>
      </c>
      <c r="L7" s="26" t="str">
        <f t="shared" si="1"/>
        <v>OK</v>
      </c>
      <c r="M7" s="60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50.1" customHeight="1" x14ac:dyDescent="0.25">
      <c r="A8" s="86"/>
      <c r="B8" s="35">
        <v>7</v>
      </c>
      <c r="C8" s="87"/>
      <c r="D8" s="44" t="s">
        <v>17</v>
      </c>
      <c r="E8" s="21" t="s">
        <v>21</v>
      </c>
      <c r="F8" s="43" t="s">
        <v>36</v>
      </c>
      <c r="G8" s="21" t="s">
        <v>40</v>
      </c>
      <c r="H8" s="21" t="s">
        <v>24</v>
      </c>
      <c r="I8" s="32">
        <v>2.2999999999999998</v>
      </c>
      <c r="J8" s="19"/>
      <c r="K8" s="25">
        <f t="shared" si="0"/>
        <v>0</v>
      </c>
      <c r="L8" s="26" t="str">
        <f t="shared" si="1"/>
        <v>OK</v>
      </c>
      <c r="M8" s="60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50.1" customHeight="1" x14ac:dyDescent="0.25">
      <c r="A9" s="83">
        <v>6</v>
      </c>
      <c r="B9" s="64">
        <v>8</v>
      </c>
      <c r="C9" s="85" t="s">
        <v>35</v>
      </c>
      <c r="D9" s="65" t="s">
        <v>30</v>
      </c>
      <c r="E9" s="66" t="s">
        <v>20</v>
      </c>
      <c r="F9" s="67" t="s">
        <v>36</v>
      </c>
      <c r="G9" s="66" t="s">
        <v>37</v>
      </c>
      <c r="H9" s="66" t="s">
        <v>24</v>
      </c>
      <c r="I9" s="68">
        <v>116.91</v>
      </c>
      <c r="J9" s="19"/>
      <c r="K9" s="25">
        <f t="shared" si="0"/>
        <v>0</v>
      </c>
      <c r="L9" s="26" t="str">
        <f t="shared" si="1"/>
        <v>OK</v>
      </c>
      <c r="M9" s="60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ht="50.1" customHeight="1" x14ac:dyDescent="0.25">
      <c r="A10" s="83"/>
      <c r="B10" s="64">
        <v>9</v>
      </c>
      <c r="C10" s="85"/>
      <c r="D10" s="69" t="s">
        <v>18</v>
      </c>
      <c r="E10" s="66" t="s">
        <v>22</v>
      </c>
      <c r="F10" s="67" t="s">
        <v>36</v>
      </c>
      <c r="G10" s="66" t="s">
        <v>40</v>
      </c>
      <c r="H10" s="66" t="s">
        <v>24</v>
      </c>
      <c r="I10" s="68">
        <v>1</v>
      </c>
      <c r="J10" s="19"/>
      <c r="K10" s="25">
        <f t="shared" si="0"/>
        <v>0</v>
      </c>
      <c r="L10" s="26" t="str">
        <f t="shared" si="1"/>
        <v>OK</v>
      </c>
      <c r="M10" s="61"/>
      <c r="N10" s="40"/>
      <c r="O10" s="40"/>
      <c r="P10" s="40"/>
      <c r="Q10" s="40"/>
      <c r="R10" s="41"/>
      <c r="S10" s="41"/>
      <c r="T10" s="41"/>
      <c r="U10" s="41"/>
      <c r="V10" s="41"/>
      <c r="W10" s="41"/>
    </row>
    <row r="11" spans="1:23" ht="63" customHeight="1" x14ac:dyDescent="0.25">
      <c r="A11" s="70">
        <v>7</v>
      </c>
      <c r="B11" s="35">
        <v>10</v>
      </c>
      <c r="C11" s="63" t="s">
        <v>35</v>
      </c>
      <c r="D11" s="44" t="s">
        <v>42</v>
      </c>
      <c r="E11" s="21" t="s">
        <v>20</v>
      </c>
      <c r="F11" s="43" t="s">
        <v>36</v>
      </c>
      <c r="G11" s="21" t="s">
        <v>37</v>
      </c>
      <c r="H11" s="21" t="s">
        <v>24</v>
      </c>
      <c r="I11" s="32">
        <v>164.41</v>
      </c>
      <c r="J11" s="19"/>
      <c r="K11" s="25">
        <f t="shared" si="0"/>
        <v>0</v>
      </c>
      <c r="L11" s="26" t="str">
        <f t="shared" si="1"/>
        <v>OK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spans="1:23" x14ac:dyDescent="0.25">
      <c r="D12" s="3"/>
      <c r="M12" s="59">
        <f>SUMPRODUCT(I4:I11,M4:M11)</f>
        <v>0</v>
      </c>
    </row>
    <row r="13" spans="1:23" x14ac:dyDescent="0.25">
      <c r="D13" s="3"/>
    </row>
  </sheetData>
  <mergeCells count="21">
    <mergeCell ref="U1:U2"/>
    <mergeCell ref="V1:V2"/>
    <mergeCell ref="W1:W2"/>
    <mergeCell ref="A2:L2"/>
    <mergeCell ref="O1:O2"/>
    <mergeCell ref="P1:P2"/>
    <mergeCell ref="Q1:Q2"/>
    <mergeCell ref="R1:R2"/>
    <mergeCell ref="S1:S2"/>
    <mergeCell ref="T1:T2"/>
    <mergeCell ref="A1:C1"/>
    <mergeCell ref="D1:I1"/>
    <mergeCell ref="J1:L1"/>
    <mergeCell ref="M1:M2"/>
    <mergeCell ref="N1:N2"/>
    <mergeCell ref="A5:A6"/>
    <mergeCell ref="C5:C6"/>
    <mergeCell ref="A7:A8"/>
    <mergeCell ref="C7:C8"/>
    <mergeCell ref="A9:A10"/>
    <mergeCell ref="C9:C10"/>
  </mergeCells>
  <conditionalFormatting sqref="M5:W9">
    <cfRule type="cellIs" dxfId="110" priority="4" stopIfTrue="1" operator="greaterThan">
      <formula>0</formula>
    </cfRule>
    <cfRule type="cellIs" dxfId="109" priority="5" stopIfTrue="1" operator="greaterThan">
      <formula>0</formula>
    </cfRule>
    <cfRule type="cellIs" dxfId="108" priority="6" stopIfTrue="1" operator="greaterThan">
      <formula>0</formula>
    </cfRule>
  </conditionalFormatting>
  <conditionalFormatting sqref="M4">
    <cfRule type="cellIs" dxfId="107" priority="1" stopIfTrue="1" operator="greaterThan">
      <formula>0</formula>
    </cfRule>
    <cfRule type="cellIs" dxfId="106" priority="2" stopIfTrue="1" operator="greaterThan">
      <formula>0</formula>
    </cfRule>
    <cfRule type="cellIs" dxfId="105" priority="3" stopIfTrue="1" operator="greaterThan">
      <formula>0</formula>
    </cfRule>
  </conditionalFormatting>
  <conditionalFormatting sqref="R4:W4">
    <cfRule type="cellIs" dxfId="104" priority="10" stopIfTrue="1" operator="greaterThan">
      <formula>0</formula>
    </cfRule>
    <cfRule type="cellIs" dxfId="103" priority="11" stopIfTrue="1" operator="greaterThan">
      <formula>0</formula>
    </cfRule>
    <cfRule type="cellIs" dxfId="102" priority="12" stopIfTrue="1" operator="greaterThan">
      <formula>0</formula>
    </cfRule>
  </conditionalFormatting>
  <conditionalFormatting sqref="N4:Q4">
    <cfRule type="cellIs" dxfId="101" priority="7" stopIfTrue="1" operator="greaterThan">
      <formula>0</formula>
    </cfRule>
    <cfRule type="cellIs" dxfId="100" priority="8" stopIfTrue="1" operator="greaterThan">
      <formula>0</formula>
    </cfRule>
    <cfRule type="cellIs" dxfId="99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3"/>
  <sheetViews>
    <sheetView zoomScale="80" zoomScaleNormal="80" workbookViewId="0">
      <selection activeCell="J4" sqref="J4"/>
    </sheetView>
  </sheetViews>
  <sheetFormatPr defaultColWidth="9.7109375" defaultRowHeight="15" x14ac:dyDescent="0.25"/>
  <cols>
    <col min="1" max="1" width="8.140625" style="38" customWidth="1"/>
    <col min="2" max="2" width="5.5703125" style="38" bestFit="1" customWidth="1"/>
    <col min="3" max="3" width="30" style="27" customWidth="1"/>
    <col min="4" max="4" width="60.28515625" style="38" customWidth="1"/>
    <col min="5" max="5" width="12.42578125" style="38" customWidth="1"/>
    <col min="6" max="6" width="15.140625" style="38" customWidth="1"/>
    <col min="7" max="7" width="16.42578125" style="38" customWidth="1"/>
    <col min="8" max="8" width="16.7109375" style="38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20" width="12" style="6" customWidth="1"/>
    <col min="21" max="16384" width="9.7109375" style="2"/>
  </cols>
  <sheetData>
    <row r="1" spans="1:20" ht="32.25" customHeight="1" x14ac:dyDescent="0.25">
      <c r="A1" s="89" t="s">
        <v>43</v>
      </c>
      <c r="B1" s="89"/>
      <c r="C1" s="89"/>
      <c r="D1" s="89" t="s">
        <v>25</v>
      </c>
      <c r="E1" s="89"/>
      <c r="F1" s="89"/>
      <c r="G1" s="89"/>
      <c r="H1" s="89"/>
      <c r="I1" s="89"/>
      <c r="J1" s="89" t="s">
        <v>44</v>
      </c>
      <c r="K1" s="89"/>
      <c r="L1" s="89"/>
      <c r="M1" s="88" t="s">
        <v>57</v>
      </c>
      <c r="N1" s="88" t="s">
        <v>45</v>
      </c>
      <c r="O1" s="88" t="s">
        <v>45</v>
      </c>
      <c r="P1" s="88" t="s">
        <v>45</v>
      </c>
      <c r="Q1" s="88" t="s">
        <v>45</v>
      </c>
      <c r="R1" s="88" t="s">
        <v>45</v>
      </c>
      <c r="S1" s="88" t="s">
        <v>45</v>
      </c>
      <c r="T1" s="88" t="s">
        <v>45</v>
      </c>
    </row>
    <row r="2" spans="1:20" ht="26.25" customHeight="1" x14ac:dyDescent="0.25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88"/>
      <c r="R2" s="88"/>
      <c r="S2" s="88"/>
      <c r="T2" s="88"/>
    </row>
    <row r="3" spans="1:20" s="3" customFormat="1" ht="30" x14ac:dyDescent="0.2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52" t="s">
        <v>32</v>
      </c>
      <c r="G3" s="52" t="s">
        <v>33</v>
      </c>
      <c r="H3" s="52" t="s">
        <v>34</v>
      </c>
      <c r="I3" s="54" t="s">
        <v>3</v>
      </c>
      <c r="J3" s="55" t="s">
        <v>7</v>
      </c>
      <c r="K3" s="56" t="s">
        <v>0</v>
      </c>
      <c r="L3" s="57" t="s">
        <v>4</v>
      </c>
      <c r="M3" s="112">
        <v>44425</v>
      </c>
      <c r="N3" s="37" t="s">
        <v>2</v>
      </c>
      <c r="O3" s="37" t="s">
        <v>2</v>
      </c>
      <c r="P3" s="37" t="s">
        <v>2</v>
      </c>
      <c r="Q3" s="37" t="s">
        <v>2</v>
      </c>
      <c r="R3" s="37" t="s">
        <v>2</v>
      </c>
      <c r="S3" s="37" t="s">
        <v>2</v>
      </c>
      <c r="T3" s="37" t="s">
        <v>2</v>
      </c>
    </row>
    <row r="4" spans="1:20" ht="50.1" customHeight="1" x14ac:dyDescent="0.25">
      <c r="A4" s="62">
        <v>1</v>
      </c>
      <c r="B4" s="35">
        <v>1</v>
      </c>
      <c r="C4" s="63" t="s">
        <v>35</v>
      </c>
      <c r="D4" s="71" t="s">
        <v>16</v>
      </c>
      <c r="E4" s="72" t="s">
        <v>19</v>
      </c>
      <c r="F4" s="73" t="s">
        <v>36</v>
      </c>
      <c r="G4" s="72" t="s">
        <v>37</v>
      </c>
      <c r="H4" s="72" t="s">
        <v>23</v>
      </c>
      <c r="I4" s="32">
        <v>363.3</v>
      </c>
      <c r="J4" s="18">
        <f>12-2-4-2</f>
        <v>4</v>
      </c>
      <c r="K4" s="25">
        <f>J4-(SUM(M4:T4))</f>
        <v>0</v>
      </c>
      <c r="L4" s="26" t="str">
        <f>IF(K4&lt;0,"ATENÇÃO","OK")</f>
        <v>OK</v>
      </c>
      <c r="M4" s="17">
        <v>4</v>
      </c>
      <c r="N4" s="17"/>
      <c r="O4" s="17"/>
      <c r="P4" s="17"/>
      <c r="Q4" s="17"/>
      <c r="R4" s="17"/>
      <c r="S4" s="17"/>
      <c r="T4" s="17"/>
    </row>
    <row r="5" spans="1:20" ht="50.1" customHeight="1" x14ac:dyDescent="0.25">
      <c r="A5" s="83">
        <v>4</v>
      </c>
      <c r="B5" s="64">
        <v>4</v>
      </c>
      <c r="C5" s="85" t="s">
        <v>35</v>
      </c>
      <c r="D5" s="74" t="s">
        <v>38</v>
      </c>
      <c r="E5" s="75" t="s">
        <v>20</v>
      </c>
      <c r="F5" s="76" t="s">
        <v>36</v>
      </c>
      <c r="G5" s="75" t="s">
        <v>37</v>
      </c>
      <c r="H5" s="75" t="s">
        <v>23</v>
      </c>
      <c r="I5" s="68">
        <v>163.33000000000001</v>
      </c>
      <c r="J5" s="19">
        <f>8-1</f>
        <v>7</v>
      </c>
      <c r="K5" s="25">
        <f>J5-(SUM(M5:T5))</f>
        <v>7</v>
      </c>
      <c r="L5" s="26" t="str">
        <f t="shared" ref="L5:L11" si="0">IF(K5&lt;0,"ATENÇÃO","OK")</f>
        <v>OK</v>
      </c>
      <c r="M5" s="17"/>
      <c r="N5" s="17"/>
      <c r="O5" s="17"/>
      <c r="P5" s="17"/>
      <c r="Q5" s="17"/>
      <c r="R5" s="17"/>
      <c r="S5" s="17"/>
      <c r="T5" s="17"/>
    </row>
    <row r="6" spans="1:20" ht="50.1" customHeight="1" x14ac:dyDescent="0.25">
      <c r="A6" s="84"/>
      <c r="B6" s="64">
        <v>5</v>
      </c>
      <c r="C6" s="85"/>
      <c r="D6" s="74" t="s">
        <v>39</v>
      </c>
      <c r="E6" s="75" t="s">
        <v>5</v>
      </c>
      <c r="F6" s="76" t="s">
        <v>36</v>
      </c>
      <c r="G6" s="75" t="s">
        <v>40</v>
      </c>
      <c r="H6" s="75" t="s">
        <v>23</v>
      </c>
      <c r="I6" s="68">
        <v>1.44</v>
      </c>
      <c r="J6" s="19">
        <f>500-500</f>
        <v>0</v>
      </c>
      <c r="K6" s="25">
        <f>J6-(SUM(M6:T6))</f>
        <v>0</v>
      </c>
      <c r="L6" s="26" t="str">
        <f t="shared" si="0"/>
        <v>OK</v>
      </c>
      <c r="M6" s="17"/>
      <c r="N6" s="17"/>
      <c r="O6" s="17"/>
      <c r="P6" s="17"/>
      <c r="Q6" s="17"/>
      <c r="R6" s="17"/>
      <c r="S6" s="17"/>
      <c r="T6" s="17"/>
    </row>
    <row r="7" spans="1:20" ht="50.1" customHeight="1" x14ac:dyDescent="0.25">
      <c r="A7" s="86">
        <v>5</v>
      </c>
      <c r="B7" s="35">
        <v>6</v>
      </c>
      <c r="C7" s="87" t="s">
        <v>35</v>
      </c>
      <c r="D7" s="42" t="s">
        <v>41</v>
      </c>
      <c r="E7" s="21" t="s">
        <v>20</v>
      </c>
      <c r="F7" s="43" t="s">
        <v>36</v>
      </c>
      <c r="G7" s="21" t="s">
        <v>37</v>
      </c>
      <c r="H7" s="21" t="s">
        <v>24</v>
      </c>
      <c r="I7" s="32">
        <v>169.33</v>
      </c>
      <c r="J7" s="19">
        <v>5</v>
      </c>
      <c r="K7" s="25">
        <f>J7-(SUM(M7:T7))</f>
        <v>5</v>
      </c>
      <c r="L7" s="26" t="str">
        <f t="shared" si="0"/>
        <v>OK</v>
      </c>
      <c r="M7" s="17"/>
      <c r="N7" s="17"/>
      <c r="O7" s="17"/>
      <c r="P7" s="17"/>
      <c r="Q7" s="17"/>
      <c r="R7" s="17"/>
      <c r="S7" s="17"/>
      <c r="T7" s="17"/>
    </row>
    <row r="8" spans="1:20" ht="50.1" customHeight="1" x14ac:dyDescent="0.25">
      <c r="A8" s="86"/>
      <c r="B8" s="35">
        <v>7</v>
      </c>
      <c r="C8" s="87"/>
      <c r="D8" s="44" t="s">
        <v>17</v>
      </c>
      <c r="E8" s="21" t="s">
        <v>21</v>
      </c>
      <c r="F8" s="43" t="s">
        <v>36</v>
      </c>
      <c r="G8" s="21" t="s">
        <v>40</v>
      </c>
      <c r="H8" s="21" t="s">
        <v>24</v>
      </c>
      <c r="I8" s="32">
        <v>2.2999999999999998</v>
      </c>
      <c r="J8" s="19">
        <v>600</v>
      </c>
      <c r="K8" s="25">
        <f>J8-(SUM(M8:T8))</f>
        <v>600</v>
      </c>
      <c r="L8" s="26" t="str">
        <f t="shared" si="0"/>
        <v>OK</v>
      </c>
      <c r="M8" s="17"/>
      <c r="N8" s="17"/>
      <c r="O8" s="17"/>
      <c r="P8" s="17"/>
      <c r="Q8" s="17"/>
      <c r="R8" s="17"/>
      <c r="S8" s="17"/>
      <c r="T8" s="17"/>
    </row>
    <row r="9" spans="1:20" ht="50.1" customHeight="1" x14ac:dyDescent="0.25">
      <c r="A9" s="83">
        <v>6</v>
      </c>
      <c r="B9" s="64">
        <v>8</v>
      </c>
      <c r="C9" s="85" t="s">
        <v>35</v>
      </c>
      <c r="D9" s="65" t="s">
        <v>30</v>
      </c>
      <c r="E9" s="66" t="s">
        <v>20</v>
      </c>
      <c r="F9" s="67" t="s">
        <v>36</v>
      </c>
      <c r="G9" s="66" t="s">
        <v>37</v>
      </c>
      <c r="H9" s="66" t="s">
        <v>24</v>
      </c>
      <c r="I9" s="68">
        <v>116.91</v>
      </c>
      <c r="J9" s="19"/>
      <c r="K9" s="25">
        <f>J9-(SUM(M9:T9))</f>
        <v>0</v>
      </c>
      <c r="L9" s="26" t="str">
        <f t="shared" si="0"/>
        <v>OK</v>
      </c>
      <c r="M9" s="17"/>
      <c r="N9" s="17"/>
      <c r="O9" s="17"/>
      <c r="P9" s="17"/>
      <c r="Q9" s="17"/>
      <c r="R9" s="17"/>
      <c r="S9" s="17"/>
      <c r="T9" s="17"/>
    </row>
    <row r="10" spans="1:20" ht="50.1" customHeight="1" x14ac:dyDescent="0.25">
      <c r="A10" s="83"/>
      <c r="B10" s="64">
        <v>9</v>
      </c>
      <c r="C10" s="85"/>
      <c r="D10" s="69" t="s">
        <v>18</v>
      </c>
      <c r="E10" s="66" t="s">
        <v>22</v>
      </c>
      <c r="F10" s="67" t="s">
        <v>36</v>
      </c>
      <c r="G10" s="66" t="s">
        <v>40</v>
      </c>
      <c r="H10" s="66" t="s">
        <v>24</v>
      </c>
      <c r="I10" s="68">
        <v>1</v>
      </c>
      <c r="J10" s="19"/>
      <c r="K10" s="25">
        <f>J10-(SUM(M10:T10))</f>
        <v>0</v>
      </c>
      <c r="L10" s="26" t="str">
        <f t="shared" si="0"/>
        <v>OK</v>
      </c>
      <c r="M10" s="40"/>
      <c r="N10" s="40"/>
      <c r="O10" s="41"/>
      <c r="P10" s="41"/>
      <c r="Q10" s="41"/>
      <c r="R10" s="41"/>
      <c r="S10" s="41"/>
      <c r="T10" s="41"/>
    </row>
    <row r="11" spans="1:20" ht="63" customHeight="1" x14ac:dyDescent="0.25">
      <c r="A11" s="70">
        <v>7</v>
      </c>
      <c r="B11" s="35">
        <v>10</v>
      </c>
      <c r="C11" s="63" t="s">
        <v>35</v>
      </c>
      <c r="D11" s="44" t="s">
        <v>42</v>
      </c>
      <c r="E11" s="21" t="s">
        <v>20</v>
      </c>
      <c r="F11" s="43" t="s">
        <v>36</v>
      </c>
      <c r="G11" s="21" t="s">
        <v>37</v>
      </c>
      <c r="H11" s="21" t="s">
        <v>24</v>
      </c>
      <c r="I11" s="32">
        <v>164.41</v>
      </c>
      <c r="J11" s="19"/>
      <c r="K11" s="25">
        <f>J11-(SUM(M11:T11))</f>
        <v>0</v>
      </c>
      <c r="L11" s="26" t="str">
        <f t="shared" si="0"/>
        <v>OK</v>
      </c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D12" s="3"/>
    </row>
    <row r="13" spans="1:20" x14ac:dyDescent="0.25">
      <c r="D13" s="3"/>
    </row>
  </sheetData>
  <mergeCells count="18">
    <mergeCell ref="A1:C1"/>
    <mergeCell ref="D1:I1"/>
    <mergeCell ref="A9:A10"/>
    <mergeCell ref="C9:C10"/>
    <mergeCell ref="T1:T2"/>
    <mergeCell ref="A5:A6"/>
    <mergeCell ref="C5:C6"/>
    <mergeCell ref="A7:A8"/>
    <mergeCell ref="C7:C8"/>
    <mergeCell ref="J1:L1"/>
    <mergeCell ref="Q1:Q2"/>
    <mergeCell ref="R1:R2"/>
    <mergeCell ref="S1:S2"/>
    <mergeCell ref="A2:L2"/>
    <mergeCell ref="O1:O2"/>
    <mergeCell ref="P1:P2"/>
    <mergeCell ref="M1:M2"/>
    <mergeCell ref="N1:N2"/>
  </mergeCells>
  <conditionalFormatting sqref="M4:M9">
    <cfRule type="cellIs" dxfId="98" priority="1" stopIfTrue="1" operator="greaterThan">
      <formula>0</formula>
    </cfRule>
    <cfRule type="cellIs" dxfId="97" priority="2" stopIfTrue="1" operator="greaterThan">
      <formula>0</formula>
    </cfRule>
    <cfRule type="cellIs" dxfId="96" priority="3" stopIfTrue="1" operator="greaterThan">
      <formula>0</formula>
    </cfRule>
  </conditionalFormatting>
  <conditionalFormatting sqref="N4">
    <cfRule type="cellIs" dxfId="95" priority="19" stopIfTrue="1" operator="greaterThan">
      <formula>0</formula>
    </cfRule>
    <cfRule type="cellIs" dxfId="94" priority="20" stopIfTrue="1" operator="greaterThan">
      <formula>0</formula>
    </cfRule>
    <cfRule type="cellIs" dxfId="93" priority="21" stopIfTrue="1" operator="greaterThan">
      <formula>0</formula>
    </cfRule>
  </conditionalFormatting>
  <conditionalFormatting sqref="O4:T4">
    <cfRule type="cellIs" dxfId="92" priority="22" stopIfTrue="1" operator="greaterThan">
      <formula>0</formula>
    </cfRule>
    <cfRule type="cellIs" dxfId="91" priority="23" stopIfTrue="1" operator="greaterThan">
      <formula>0</formula>
    </cfRule>
    <cfRule type="cellIs" dxfId="90" priority="24" stopIfTrue="1" operator="greaterThan">
      <formula>0</formula>
    </cfRule>
  </conditionalFormatting>
  <conditionalFormatting sqref="N5:T9">
    <cfRule type="cellIs" dxfId="89" priority="25" stopIfTrue="1" operator="greaterThan">
      <formula>0</formula>
    </cfRule>
    <cfRule type="cellIs" dxfId="88" priority="26" stopIfTrue="1" operator="greaterThan">
      <formula>0</formula>
    </cfRule>
    <cfRule type="cellIs" dxfId="87" priority="27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3"/>
  <sheetViews>
    <sheetView zoomScale="80" zoomScaleNormal="80" workbookViewId="0">
      <selection activeCell="J7" sqref="J7"/>
    </sheetView>
  </sheetViews>
  <sheetFormatPr defaultColWidth="9.7109375" defaultRowHeight="15" x14ac:dyDescent="0.25"/>
  <cols>
    <col min="1" max="1" width="8.140625" style="38" customWidth="1"/>
    <col min="2" max="2" width="5.5703125" style="38" bestFit="1" customWidth="1"/>
    <col min="3" max="3" width="30" style="27" customWidth="1"/>
    <col min="4" max="4" width="60.28515625" style="38" customWidth="1"/>
    <col min="5" max="5" width="12.42578125" style="38" customWidth="1"/>
    <col min="6" max="6" width="15.140625" style="38" customWidth="1"/>
    <col min="7" max="7" width="16.42578125" style="38" customWidth="1"/>
    <col min="8" max="8" width="16.7109375" style="38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89" t="s">
        <v>43</v>
      </c>
      <c r="B1" s="89"/>
      <c r="C1" s="89"/>
      <c r="D1" s="89" t="s">
        <v>25</v>
      </c>
      <c r="E1" s="89"/>
      <c r="F1" s="89"/>
      <c r="G1" s="89"/>
      <c r="H1" s="89"/>
      <c r="I1" s="89"/>
      <c r="J1" s="89" t="s">
        <v>44</v>
      </c>
      <c r="K1" s="89"/>
      <c r="L1" s="89"/>
      <c r="M1" s="88" t="s">
        <v>45</v>
      </c>
      <c r="N1" s="88" t="s">
        <v>45</v>
      </c>
      <c r="O1" s="88" t="s">
        <v>45</v>
      </c>
      <c r="P1" s="88" t="s">
        <v>45</v>
      </c>
      <c r="Q1" s="88" t="s">
        <v>45</v>
      </c>
      <c r="R1" s="88" t="s">
        <v>45</v>
      </c>
      <c r="S1" s="88" t="s">
        <v>45</v>
      </c>
      <c r="T1" s="88" t="s">
        <v>45</v>
      </c>
      <c r="U1" s="88" t="s">
        <v>45</v>
      </c>
      <c r="V1" s="88" t="s">
        <v>45</v>
      </c>
      <c r="W1" s="88" t="s">
        <v>45</v>
      </c>
      <c r="X1" s="88" t="s">
        <v>45</v>
      </c>
    </row>
    <row r="2" spans="1:24" ht="26.25" customHeight="1" x14ac:dyDescent="0.25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s="3" customFormat="1" ht="30" x14ac:dyDescent="0.2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52" t="s">
        <v>32</v>
      </c>
      <c r="G3" s="52" t="s">
        <v>33</v>
      </c>
      <c r="H3" s="52" t="s">
        <v>34</v>
      </c>
      <c r="I3" s="54" t="s">
        <v>3</v>
      </c>
      <c r="J3" s="55" t="s">
        <v>7</v>
      </c>
      <c r="K3" s="56" t="s">
        <v>0</v>
      </c>
      <c r="L3" s="57" t="s">
        <v>4</v>
      </c>
      <c r="M3" s="37" t="s">
        <v>2</v>
      </c>
      <c r="N3" s="37" t="s">
        <v>2</v>
      </c>
      <c r="O3" s="37" t="s">
        <v>2</v>
      </c>
      <c r="P3" s="37" t="s">
        <v>2</v>
      </c>
      <c r="Q3" s="37" t="s">
        <v>2</v>
      </c>
      <c r="R3" s="37" t="s">
        <v>2</v>
      </c>
      <c r="S3" s="37" t="s">
        <v>2</v>
      </c>
      <c r="T3" s="37" t="s">
        <v>2</v>
      </c>
      <c r="U3" s="37" t="s">
        <v>2</v>
      </c>
      <c r="V3" s="37" t="s">
        <v>2</v>
      </c>
      <c r="W3" s="37" t="s">
        <v>2</v>
      </c>
      <c r="X3" s="37" t="s">
        <v>2</v>
      </c>
    </row>
    <row r="4" spans="1:24" ht="50.1" customHeight="1" x14ac:dyDescent="0.25">
      <c r="A4" s="62">
        <v>1</v>
      </c>
      <c r="B4" s="35">
        <v>1</v>
      </c>
      <c r="C4" s="63" t="s">
        <v>35</v>
      </c>
      <c r="D4" s="71" t="s">
        <v>16</v>
      </c>
      <c r="E4" s="72" t="s">
        <v>19</v>
      </c>
      <c r="F4" s="73" t="s">
        <v>36</v>
      </c>
      <c r="G4" s="72" t="s">
        <v>37</v>
      </c>
      <c r="H4" s="72" t="s">
        <v>23</v>
      </c>
      <c r="I4" s="32">
        <v>363.3</v>
      </c>
      <c r="J4" s="18">
        <v>8</v>
      </c>
      <c r="K4" s="25">
        <f>J4-(SUM(M4:X4))</f>
        <v>8</v>
      </c>
      <c r="L4" s="26" t="str">
        <f>IF(K4&lt;0,"ATENÇÃO","OK")</f>
        <v>OK</v>
      </c>
      <c r="M4" s="60"/>
      <c r="N4" s="6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83">
        <v>4</v>
      </c>
      <c r="B5" s="64">
        <v>4</v>
      </c>
      <c r="C5" s="85" t="s">
        <v>35</v>
      </c>
      <c r="D5" s="74" t="s">
        <v>38</v>
      </c>
      <c r="E5" s="75" t="s">
        <v>20</v>
      </c>
      <c r="F5" s="76" t="s">
        <v>36</v>
      </c>
      <c r="G5" s="75" t="s">
        <v>37</v>
      </c>
      <c r="H5" s="75" t="s">
        <v>23</v>
      </c>
      <c r="I5" s="68">
        <v>163.33000000000001</v>
      </c>
      <c r="J5" s="19">
        <v>5</v>
      </c>
      <c r="K5" s="25">
        <f t="shared" ref="K5:K11" si="0">J5-(SUM(M5:X5))</f>
        <v>5</v>
      </c>
      <c r="L5" s="26" t="str">
        <f t="shared" ref="L5:L11" si="1">IF(K5&lt;0,"ATENÇÃO","OK")</f>
        <v>OK</v>
      </c>
      <c r="M5" s="60"/>
      <c r="N5" s="6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84"/>
      <c r="B6" s="64">
        <v>5</v>
      </c>
      <c r="C6" s="85"/>
      <c r="D6" s="74" t="s">
        <v>39</v>
      </c>
      <c r="E6" s="75" t="s">
        <v>5</v>
      </c>
      <c r="F6" s="76" t="s">
        <v>36</v>
      </c>
      <c r="G6" s="75" t="s">
        <v>40</v>
      </c>
      <c r="H6" s="75" t="s">
        <v>23</v>
      </c>
      <c r="I6" s="68">
        <v>1.44</v>
      </c>
      <c r="J6" s="19">
        <f>500-500</f>
        <v>0</v>
      </c>
      <c r="K6" s="25">
        <f t="shared" si="0"/>
        <v>0</v>
      </c>
      <c r="L6" s="26" t="str">
        <f t="shared" si="1"/>
        <v>OK</v>
      </c>
      <c r="M6" s="60"/>
      <c r="N6" s="6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86">
        <v>5</v>
      </c>
      <c r="B7" s="35">
        <v>6</v>
      </c>
      <c r="C7" s="87" t="s">
        <v>35</v>
      </c>
      <c r="D7" s="42" t="s">
        <v>41</v>
      </c>
      <c r="E7" s="21" t="s">
        <v>20</v>
      </c>
      <c r="F7" s="43" t="s">
        <v>36</v>
      </c>
      <c r="G7" s="21" t="s">
        <v>37</v>
      </c>
      <c r="H7" s="21" t="s">
        <v>24</v>
      </c>
      <c r="I7" s="32">
        <v>169.33</v>
      </c>
      <c r="J7" s="19"/>
      <c r="K7" s="25">
        <f t="shared" si="0"/>
        <v>0</v>
      </c>
      <c r="L7" s="26" t="str">
        <f t="shared" si="1"/>
        <v>OK</v>
      </c>
      <c r="M7" s="60"/>
      <c r="N7" s="6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50.1" customHeight="1" x14ac:dyDescent="0.25">
      <c r="A8" s="86"/>
      <c r="B8" s="35">
        <v>7</v>
      </c>
      <c r="C8" s="87"/>
      <c r="D8" s="44" t="s">
        <v>17</v>
      </c>
      <c r="E8" s="21" t="s">
        <v>21</v>
      </c>
      <c r="F8" s="43" t="s">
        <v>36</v>
      </c>
      <c r="G8" s="21" t="s">
        <v>40</v>
      </c>
      <c r="H8" s="21" t="s">
        <v>24</v>
      </c>
      <c r="I8" s="32">
        <v>2.2999999999999998</v>
      </c>
      <c r="J8" s="19"/>
      <c r="K8" s="25">
        <f t="shared" si="0"/>
        <v>0</v>
      </c>
      <c r="L8" s="26" t="str">
        <f t="shared" si="1"/>
        <v>OK</v>
      </c>
      <c r="M8" s="60"/>
      <c r="N8" s="60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50.1" customHeight="1" x14ac:dyDescent="0.25">
      <c r="A9" s="83">
        <v>6</v>
      </c>
      <c r="B9" s="64">
        <v>8</v>
      </c>
      <c r="C9" s="85" t="s">
        <v>35</v>
      </c>
      <c r="D9" s="65" t="s">
        <v>30</v>
      </c>
      <c r="E9" s="66" t="s">
        <v>20</v>
      </c>
      <c r="F9" s="67" t="s">
        <v>36</v>
      </c>
      <c r="G9" s="66" t="s">
        <v>37</v>
      </c>
      <c r="H9" s="66" t="s">
        <v>24</v>
      </c>
      <c r="I9" s="68">
        <v>116.91</v>
      </c>
      <c r="J9" s="19"/>
      <c r="K9" s="25">
        <f t="shared" si="0"/>
        <v>0</v>
      </c>
      <c r="L9" s="26" t="str">
        <f t="shared" si="1"/>
        <v>OK</v>
      </c>
      <c r="M9" s="60"/>
      <c r="N9" s="60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50.1" customHeight="1" x14ac:dyDescent="0.25">
      <c r="A10" s="83"/>
      <c r="B10" s="64">
        <v>9</v>
      </c>
      <c r="C10" s="85"/>
      <c r="D10" s="69" t="s">
        <v>18</v>
      </c>
      <c r="E10" s="66" t="s">
        <v>22</v>
      </c>
      <c r="F10" s="67" t="s">
        <v>36</v>
      </c>
      <c r="G10" s="66" t="s">
        <v>40</v>
      </c>
      <c r="H10" s="66" t="s">
        <v>24</v>
      </c>
      <c r="I10" s="68">
        <v>1</v>
      </c>
      <c r="J10" s="19"/>
      <c r="K10" s="25">
        <f t="shared" si="0"/>
        <v>0</v>
      </c>
      <c r="L10" s="26" t="str">
        <f t="shared" si="1"/>
        <v>OK</v>
      </c>
      <c r="M10" s="61"/>
      <c r="N10" s="61"/>
      <c r="O10" s="40"/>
      <c r="P10" s="40"/>
      <c r="Q10" s="40"/>
      <c r="R10" s="40"/>
      <c r="S10" s="41"/>
      <c r="T10" s="41"/>
      <c r="U10" s="41"/>
      <c r="V10" s="41"/>
      <c r="W10" s="41"/>
      <c r="X10" s="41"/>
    </row>
    <row r="11" spans="1:24" ht="63" customHeight="1" x14ac:dyDescent="0.25">
      <c r="A11" s="70">
        <v>7</v>
      </c>
      <c r="B11" s="35">
        <v>10</v>
      </c>
      <c r="C11" s="63" t="s">
        <v>35</v>
      </c>
      <c r="D11" s="44" t="s">
        <v>42</v>
      </c>
      <c r="E11" s="21" t="s">
        <v>20</v>
      </c>
      <c r="F11" s="43" t="s">
        <v>36</v>
      </c>
      <c r="G11" s="21" t="s">
        <v>37</v>
      </c>
      <c r="H11" s="21" t="s">
        <v>24</v>
      </c>
      <c r="I11" s="32">
        <v>164.41</v>
      </c>
      <c r="J11" s="19"/>
      <c r="K11" s="25">
        <f t="shared" si="0"/>
        <v>0</v>
      </c>
      <c r="L11" s="26" t="str">
        <f t="shared" si="1"/>
        <v>OK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x14ac:dyDescent="0.25">
      <c r="D12" s="3"/>
      <c r="M12" s="59">
        <f>SUMPRODUCT(I4:I11,M4:M11)</f>
        <v>0</v>
      </c>
      <c r="N12" s="59">
        <f>SUMPRODUCT(I4:I11,N4:N11)</f>
        <v>0</v>
      </c>
    </row>
    <row r="13" spans="1:24" x14ac:dyDescent="0.25">
      <c r="D13" s="3"/>
    </row>
  </sheetData>
  <mergeCells count="22">
    <mergeCell ref="D1:I1"/>
    <mergeCell ref="J1:L1"/>
    <mergeCell ref="W1:W2"/>
    <mergeCell ref="X1:X2"/>
    <mergeCell ref="A2:L2"/>
    <mergeCell ref="A1:C1"/>
    <mergeCell ref="V1:V2"/>
    <mergeCell ref="S1:S2"/>
    <mergeCell ref="T1:T2"/>
    <mergeCell ref="U1:U2"/>
    <mergeCell ref="M1:M2"/>
    <mergeCell ref="N1:N2"/>
    <mergeCell ref="O1:O2"/>
    <mergeCell ref="P1:P2"/>
    <mergeCell ref="Q1:Q2"/>
    <mergeCell ref="R1:R2"/>
    <mergeCell ref="A5:A6"/>
    <mergeCell ref="C5:C6"/>
    <mergeCell ref="A7:A8"/>
    <mergeCell ref="C7:C8"/>
    <mergeCell ref="A9:A10"/>
    <mergeCell ref="C9:C10"/>
  </mergeCells>
  <conditionalFormatting sqref="M5:X9">
    <cfRule type="cellIs" dxfId="86" priority="13" stopIfTrue="1" operator="greaterThan">
      <formula>0</formula>
    </cfRule>
    <cfRule type="cellIs" dxfId="85" priority="14" stopIfTrue="1" operator="greaterThan">
      <formula>0</formula>
    </cfRule>
    <cfRule type="cellIs" dxfId="84" priority="15" stopIfTrue="1" operator="greaterThan">
      <formula>0</formula>
    </cfRule>
  </conditionalFormatting>
  <conditionalFormatting sqref="S4:X4">
    <cfRule type="cellIs" dxfId="83" priority="10" stopIfTrue="1" operator="greaterThan">
      <formula>0</formula>
    </cfRule>
    <cfRule type="cellIs" dxfId="82" priority="11" stopIfTrue="1" operator="greaterThan">
      <formula>0</formula>
    </cfRule>
    <cfRule type="cellIs" dxfId="81" priority="12" stopIfTrue="1" operator="greaterThan">
      <formula>0</formula>
    </cfRule>
  </conditionalFormatting>
  <conditionalFormatting sqref="N4">
    <cfRule type="cellIs" dxfId="80" priority="1" stopIfTrue="1" operator="greaterThan">
      <formula>0</formula>
    </cfRule>
    <cfRule type="cellIs" dxfId="79" priority="2" stopIfTrue="1" operator="greaterThan">
      <formula>0</formula>
    </cfRule>
    <cfRule type="cellIs" dxfId="78" priority="3" stopIfTrue="1" operator="greaterThan">
      <formula>0</formula>
    </cfRule>
  </conditionalFormatting>
  <conditionalFormatting sqref="O4:R4">
    <cfRule type="cellIs" dxfId="77" priority="7" stopIfTrue="1" operator="greaterThan">
      <formula>0</formula>
    </cfRule>
    <cfRule type="cellIs" dxfId="76" priority="8" stopIfTrue="1" operator="greaterThan">
      <formula>0</formula>
    </cfRule>
    <cfRule type="cellIs" dxfId="75" priority="9" stopIfTrue="1" operator="greaterThan">
      <formula>0</formula>
    </cfRule>
  </conditionalFormatting>
  <conditionalFormatting sqref="M4">
    <cfRule type="cellIs" dxfId="74" priority="4" stopIfTrue="1" operator="greaterThan">
      <formula>0</formula>
    </cfRule>
    <cfRule type="cellIs" dxfId="73" priority="5" stopIfTrue="1" operator="greaterThan">
      <formula>0</formula>
    </cfRule>
    <cfRule type="cellIs" dxfId="72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3"/>
  <sheetViews>
    <sheetView topLeftCell="D1" zoomScale="80" zoomScaleNormal="80" workbookViewId="0">
      <selection activeCell="J6" sqref="J6"/>
    </sheetView>
  </sheetViews>
  <sheetFormatPr defaultColWidth="9.7109375" defaultRowHeight="15" x14ac:dyDescent="0.25"/>
  <cols>
    <col min="1" max="1" width="8.140625" style="38" customWidth="1"/>
    <col min="2" max="2" width="5.5703125" style="38" bestFit="1" customWidth="1"/>
    <col min="3" max="3" width="30" style="27" customWidth="1"/>
    <col min="4" max="4" width="60.28515625" style="38" customWidth="1"/>
    <col min="5" max="5" width="12.42578125" style="38" customWidth="1"/>
    <col min="6" max="6" width="15.140625" style="38" customWidth="1"/>
    <col min="7" max="7" width="16.42578125" style="38" customWidth="1"/>
    <col min="8" max="8" width="16.7109375" style="38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15" width="12" style="6" customWidth="1"/>
    <col min="16" max="16" width="17.42578125" style="6" bestFit="1" customWidth="1"/>
    <col min="17" max="21" width="12" style="6" customWidth="1"/>
    <col min="22" max="16384" width="9.7109375" style="2"/>
  </cols>
  <sheetData>
    <row r="1" spans="1:21" ht="32.25" customHeight="1" x14ac:dyDescent="0.25">
      <c r="A1" s="89" t="s">
        <v>43</v>
      </c>
      <c r="B1" s="89"/>
      <c r="C1" s="89"/>
      <c r="D1" s="89" t="s">
        <v>25</v>
      </c>
      <c r="E1" s="89"/>
      <c r="F1" s="89"/>
      <c r="G1" s="89"/>
      <c r="H1" s="89"/>
      <c r="I1" s="89"/>
      <c r="J1" s="89" t="s">
        <v>44</v>
      </c>
      <c r="K1" s="89"/>
      <c r="L1" s="89"/>
      <c r="M1" s="88" t="s">
        <v>50</v>
      </c>
      <c r="N1" s="88" t="s">
        <v>51</v>
      </c>
      <c r="O1" s="88" t="s">
        <v>52</v>
      </c>
      <c r="P1" s="88" t="s">
        <v>58</v>
      </c>
      <c r="Q1" s="88" t="s">
        <v>59</v>
      </c>
      <c r="R1" s="88" t="s">
        <v>60</v>
      </c>
      <c r="S1" s="88" t="s">
        <v>61</v>
      </c>
      <c r="T1" s="88" t="s">
        <v>62</v>
      </c>
      <c r="U1" s="88" t="s">
        <v>45</v>
      </c>
    </row>
    <row r="2" spans="1:21" ht="26.25" customHeight="1" x14ac:dyDescent="0.25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88"/>
      <c r="R2" s="88"/>
      <c r="S2" s="88"/>
      <c r="T2" s="88"/>
      <c r="U2" s="88"/>
    </row>
    <row r="3" spans="1:21" s="3" customFormat="1" ht="30" x14ac:dyDescent="0.2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52" t="s">
        <v>32</v>
      </c>
      <c r="G3" s="52" t="s">
        <v>33</v>
      </c>
      <c r="H3" s="52" t="s">
        <v>34</v>
      </c>
      <c r="I3" s="54" t="s">
        <v>3</v>
      </c>
      <c r="J3" s="55" t="s">
        <v>7</v>
      </c>
      <c r="K3" s="56" t="s">
        <v>0</v>
      </c>
      <c r="L3" s="57" t="s">
        <v>4</v>
      </c>
      <c r="M3" s="80">
        <v>44103</v>
      </c>
      <c r="N3" s="80">
        <v>44138</v>
      </c>
      <c r="O3" s="80">
        <v>44138</v>
      </c>
      <c r="P3" s="80">
        <v>44239</v>
      </c>
      <c r="Q3" s="80">
        <v>44251</v>
      </c>
      <c r="R3" s="80">
        <v>44257</v>
      </c>
      <c r="S3" s="80">
        <v>44280</v>
      </c>
      <c r="T3" s="80">
        <v>44298</v>
      </c>
      <c r="U3" s="37" t="s">
        <v>2</v>
      </c>
    </row>
    <row r="4" spans="1:21" ht="50.1" customHeight="1" x14ac:dyDescent="0.25">
      <c r="A4" s="62">
        <v>1</v>
      </c>
      <c r="B4" s="35">
        <v>1</v>
      </c>
      <c r="C4" s="63" t="s">
        <v>35</v>
      </c>
      <c r="D4" s="71" t="s">
        <v>16</v>
      </c>
      <c r="E4" s="72" t="s">
        <v>19</v>
      </c>
      <c r="F4" s="73" t="s">
        <v>36</v>
      </c>
      <c r="G4" s="72" t="s">
        <v>37</v>
      </c>
      <c r="H4" s="72" t="s">
        <v>23</v>
      </c>
      <c r="I4" s="32">
        <v>363.3</v>
      </c>
      <c r="J4" s="18">
        <f>15-7+2</f>
        <v>10</v>
      </c>
      <c r="K4" s="25">
        <f>J4-(SUM(M4:U4))</f>
        <v>0</v>
      </c>
      <c r="L4" s="26" t="str">
        <f>IF(K4&lt;0,"ATENÇÃO","OK")</f>
        <v>OK</v>
      </c>
      <c r="M4" s="60">
        <v>1</v>
      </c>
      <c r="N4" s="60"/>
      <c r="O4" s="17">
        <v>2</v>
      </c>
      <c r="P4" s="17"/>
      <c r="Q4" s="17">
        <v>1</v>
      </c>
      <c r="R4" s="17">
        <v>2</v>
      </c>
      <c r="S4" s="17">
        <v>2</v>
      </c>
      <c r="T4" s="17">
        <v>2</v>
      </c>
      <c r="U4" s="17"/>
    </row>
    <row r="5" spans="1:21" ht="50.1" customHeight="1" x14ac:dyDescent="0.25">
      <c r="A5" s="83">
        <v>4</v>
      </c>
      <c r="B5" s="64">
        <v>4</v>
      </c>
      <c r="C5" s="85" t="s">
        <v>35</v>
      </c>
      <c r="D5" s="74" t="s">
        <v>38</v>
      </c>
      <c r="E5" s="75" t="s">
        <v>20</v>
      </c>
      <c r="F5" s="76" t="s">
        <v>36</v>
      </c>
      <c r="G5" s="75" t="s">
        <v>37</v>
      </c>
      <c r="H5" s="75" t="s">
        <v>23</v>
      </c>
      <c r="I5" s="68">
        <v>163.33000000000001</v>
      </c>
      <c r="J5" s="19">
        <f>6-1</f>
        <v>5</v>
      </c>
      <c r="K5" s="25">
        <f>J5-(SUM(M5:U5))</f>
        <v>3</v>
      </c>
      <c r="L5" s="26" t="str">
        <f t="shared" ref="L5:L11" si="0">IF(K5&lt;0,"ATENÇÃO","OK")</f>
        <v>OK</v>
      </c>
      <c r="M5" s="60"/>
      <c r="N5" s="60">
        <v>1</v>
      </c>
      <c r="O5" s="17"/>
      <c r="P5" s="17"/>
      <c r="Q5" s="17">
        <v>1</v>
      </c>
      <c r="R5" s="17"/>
      <c r="S5" s="17"/>
      <c r="T5" s="17"/>
      <c r="U5" s="17"/>
    </row>
    <row r="6" spans="1:21" ht="50.1" customHeight="1" x14ac:dyDescent="0.25">
      <c r="A6" s="84"/>
      <c r="B6" s="64">
        <v>5</v>
      </c>
      <c r="C6" s="85"/>
      <c r="D6" s="74" t="s">
        <v>39</v>
      </c>
      <c r="E6" s="75" t="s">
        <v>5</v>
      </c>
      <c r="F6" s="76" t="s">
        <v>36</v>
      </c>
      <c r="G6" s="75" t="s">
        <v>40</v>
      </c>
      <c r="H6" s="75" t="s">
        <v>23</v>
      </c>
      <c r="I6" s="68">
        <v>1.44</v>
      </c>
      <c r="J6" s="19">
        <f>2000-115-606</f>
        <v>1279</v>
      </c>
      <c r="K6" s="25">
        <f>J6-(SUM(M6:U6))</f>
        <v>0</v>
      </c>
      <c r="L6" s="26" t="str">
        <f t="shared" si="0"/>
        <v>OK</v>
      </c>
      <c r="M6" s="60"/>
      <c r="N6" s="60">
        <v>679</v>
      </c>
      <c r="O6" s="17"/>
      <c r="P6" s="17"/>
      <c r="Q6" s="17">
        <v>600</v>
      </c>
      <c r="R6" s="17"/>
      <c r="S6" s="17"/>
      <c r="T6" s="17"/>
      <c r="U6" s="17"/>
    </row>
    <row r="7" spans="1:21" ht="50.1" customHeight="1" x14ac:dyDescent="0.25">
      <c r="A7" s="86">
        <v>5</v>
      </c>
      <c r="B7" s="35">
        <v>6</v>
      </c>
      <c r="C7" s="87" t="s">
        <v>35</v>
      </c>
      <c r="D7" s="42" t="s">
        <v>41</v>
      </c>
      <c r="E7" s="21" t="s">
        <v>20</v>
      </c>
      <c r="F7" s="43" t="s">
        <v>36</v>
      </c>
      <c r="G7" s="21" t="s">
        <v>37</v>
      </c>
      <c r="H7" s="21" t="s">
        <v>24</v>
      </c>
      <c r="I7" s="32">
        <v>169.33</v>
      </c>
      <c r="J7" s="19">
        <v>5</v>
      </c>
      <c r="K7" s="25">
        <f>J7-(SUM(M7:U7))</f>
        <v>5</v>
      </c>
      <c r="L7" s="26" t="str">
        <f t="shared" si="0"/>
        <v>OK</v>
      </c>
      <c r="M7" s="60"/>
      <c r="N7" s="60"/>
      <c r="O7" s="17"/>
      <c r="P7" s="17"/>
      <c r="Q7" s="17"/>
      <c r="R7" s="17"/>
      <c r="S7" s="17"/>
      <c r="T7" s="17"/>
      <c r="U7" s="17"/>
    </row>
    <row r="8" spans="1:21" ht="50.1" customHeight="1" x14ac:dyDescent="0.25">
      <c r="A8" s="86"/>
      <c r="B8" s="35">
        <v>7</v>
      </c>
      <c r="C8" s="87"/>
      <c r="D8" s="44" t="s">
        <v>17</v>
      </c>
      <c r="E8" s="21" t="s">
        <v>21</v>
      </c>
      <c r="F8" s="43" t="s">
        <v>36</v>
      </c>
      <c r="G8" s="21" t="s">
        <v>40</v>
      </c>
      <c r="H8" s="21" t="s">
        <v>24</v>
      </c>
      <c r="I8" s="32">
        <v>2.2999999999999998</v>
      </c>
      <c r="J8" s="19">
        <v>20</v>
      </c>
      <c r="K8" s="25">
        <f>J8-(SUM(M8:U8))</f>
        <v>20</v>
      </c>
      <c r="L8" s="26" t="str">
        <f t="shared" si="0"/>
        <v>OK</v>
      </c>
      <c r="M8" s="60"/>
      <c r="N8" s="60"/>
      <c r="O8" s="17"/>
      <c r="P8" s="17"/>
      <c r="Q8" s="17"/>
      <c r="R8" s="17"/>
      <c r="S8" s="17"/>
      <c r="T8" s="17"/>
      <c r="U8" s="17"/>
    </row>
    <row r="9" spans="1:21" ht="50.1" customHeight="1" x14ac:dyDescent="0.25">
      <c r="A9" s="83">
        <v>6</v>
      </c>
      <c r="B9" s="64">
        <v>8</v>
      </c>
      <c r="C9" s="85" t="s">
        <v>35</v>
      </c>
      <c r="D9" s="65" t="s">
        <v>30</v>
      </c>
      <c r="E9" s="66" t="s">
        <v>20</v>
      </c>
      <c r="F9" s="67" t="s">
        <v>36</v>
      </c>
      <c r="G9" s="66" t="s">
        <v>37</v>
      </c>
      <c r="H9" s="66" t="s">
        <v>24</v>
      </c>
      <c r="I9" s="68">
        <v>116.91</v>
      </c>
      <c r="J9" s="19">
        <v>40</v>
      </c>
      <c r="K9" s="25">
        <f>J9-(SUM(M9:U9))</f>
        <v>33</v>
      </c>
      <c r="L9" s="26" t="str">
        <f t="shared" si="0"/>
        <v>OK</v>
      </c>
      <c r="M9" s="60"/>
      <c r="N9" s="60"/>
      <c r="O9" s="17"/>
      <c r="P9" s="17"/>
      <c r="Q9" s="17">
        <v>7</v>
      </c>
      <c r="R9" s="17"/>
      <c r="S9" s="17"/>
      <c r="T9" s="17"/>
      <c r="U9" s="17"/>
    </row>
    <row r="10" spans="1:21" ht="50.1" customHeight="1" x14ac:dyDescent="0.25">
      <c r="A10" s="83"/>
      <c r="B10" s="64">
        <v>9</v>
      </c>
      <c r="C10" s="85"/>
      <c r="D10" s="69" t="s">
        <v>18</v>
      </c>
      <c r="E10" s="66" t="s">
        <v>22</v>
      </c>
      <c r="F10" s="67" t="s">
        <v>36</v>
      </c>
      <c r="G10" s="66" t="s">
        <v>40</v>
      </c>
      <c r="H10" s="66" t="s">
        <v>24</v>
      </c>
      <c r="I10" s="68">
        <v>1</v>
      </c>
      <c r="J10" s="19">
        <v>4500</v>
      </c>
      <c r="K10" s="25">
        <f>J10-(SUM(M10:U10))</f>
        <v>3500</v>
      </c>
      <c r="L10" s="26" t="str">
        <f t="shared" si="0"/>
        <v>OK</v>
      </c>
      <c r="M10" s="61"/>
      <c r="N10" s="61"/>
      <c r="O10" s="40"/>
      <c r="P10" s="113">
        <v>1000</v>
      </c>
      <c r="Q10" s="40"/>
      <c r="R10" s="41"/>
      <c r="S10" s="41"/>
      <c r="T10" s="41"/>
      <c r="U10" s="41"/>
    </row>
    <row r="11" spans="1:21" ht="63" customHeight="1" x14ac:dyDescent="0.25">
      <c r="A11" s="70">
        <v>7</v>
      </c>
      <c r="B11" s="35">
        <v>10</v>
      </c>
      <c r="C11" s="63" t="s">
        <v>35</v>
      </c>
      <c r="D11" s="44" t="s">
        <v>42</v>
      </c>
      <c r="E11" s="21" t="s">
        <v>20</v>
      </c>
      <c r="F11" s="43" t="s">
        <v>36</v>
      </c>
      <c r="G11" s="21" t="s">
        <v>37</v>
      </c>
      <c r="H11" s="21" t="s">
        <v>24</v>
      </c>
      <c r="I11" s="32">
        <v>164.41</v>
      </c>
      <c r="J11" s="19">
        <v>111</v>
      </c>
      <c r="K11" s="25">
        <f>J11-(SUM(M11:U11))</f>
        <v>107</v>
      </c>
      <c r="L11" s="26" t="str">
        <f t="shared" si="0"/>
        <v>OK</v>
      </c>
      <c r="M11" s="41"/>
      <c r="N11" s="41"/>
      <c r="O11" s="41"/>
      <c r="P11" s="17">
        <v>4</v>
      </c>
      <c r="Q11" s="41"/>
      <c r="R11" s="41"/>
      <c r="S11" s="41"/>
      <c r="T11" s="41"/>
      <c r="U11" s="41"/>
    </row>
    <row r="12" spans="1:21" x14ac:dyDescent="0.25">
      <c r="D12" s="3"/>
      <c r="M12" s="59">
        <f>SUMPRODUCT(I4:I11,M4:M11)</f>
        <v>363.3</v>
      </c>
      <c r="N12" s="59">
        <f>SUMPRODUCT(I4:I11,N4:N11)</f>
        <v>1141.0899999999999</v>
      </c>
    </row>
    <row r="13" spans="1:21" x14ac:dyDescent="0.25">
      <c r="D13" s="3"/>
    </row>
  </sheetData>
  <mergeCells count="19">
    <mergeCell ref="M1:M2"/>
    <mergeCell ref="S1:S2"/>
    <mergeCell ref="O1:O2"/>
    <mergeCell ref="P1:P2"/>
    <mergeCell ref="Q1:Q2"/>
    <mergeCell ref="A9:A10"/>
    <mergeCell ref="C9:C10"/>
    <mergeCell ref="U1:U2"/>
    <mergeCell ref="A5:A6"/>
    <mergeCell ref="C5:C6"/>
    <mergeCell ref="A7:A8"/>
    <mergeCell ref="C7:C8"/>
    <mergeCell ref="N1:N2"/>
    <mergeCell ref="A1:C1"/>
    <mergeCell ref="D1:I1"/>
    <mergeCell ref="J1:L1"/>
    <mergeCell ref="T1:T2"/>
    <mergeCell ref="A2:L2"/>
    <mergeCell ref="R1:R2"/>
  </mergeCells>
  <conditionalFormatting sqref="M5:T9 O4:U4">
    <cfRule type="cellIs" dxfId="71" priority="40" stopIfTrue="1" operator="greaterThan">
      <formula>0</formula>
    </cfRule>
    <cfRule type="cellIs" dxfId="70" priority="41" stopIfTrue="1" operator="greaterThan">
      <formula>0</formula>
    </cfRule>
    <cfRule type="cellIs" dxfId="69" priority="42" stopIfTrue="1" operator="greaterThan">
      <formula>0</formula>
    </cfRule>
  </conditionalFormatting>
  <conditionalFormatting sqref="U5:U9">
    <cfRule type="cellIs" dxfId="68" priority="43" stopIfTrue="1" operator="greaterThan">
      <formula>0</formula>
    </cfRule>
    <cfRule type="cellIs" dxfId="67" priority="44" stopIfTrue="1" operator="greaterThan">
      <formula>0</formula>
    </cfRule>
    <cfRule type="cellIs" dxfId="66" priority="45" stopIfTrue="1" operator="greaterThan">
      <formula>0</formula>
    </cfRule>
  </conditionalFormatting>
  <conditionalFormatting sqref="N4">
    <cfRule type="cellIs" dxfId="65" priority="4" stopIfTrue="1" operator="greaterThan">
      <formula>0</formula>
    </cfRule>
    <cfRule type="cellIs" dxfId="64" priority="5" stopIfTrue="1" operator="greaterThan">
      <formula>0</formula>
    </cfRule>
    <cfRule type="cellIs" dxfId="63" priority="6" stopIfTrue="1" operator="greaterThan">
      <formula>0</formula>
    </cfRule>
  </conditionalFormatting>
  <conditionalFormatting sqref="P11">
    <cfRule type="cellIs" dxfId="62" priority="1" stopIfTrue="1" operator="greaterThan">
      <formula>0</formula>
    </cfRule>
    <cfRule type="cellIs" dxfId="61" priority="2" stopIfTrue="1" operator="greaterThan">
      <formula>0</formula>
    </cfRule>
    <cfRule type="cellIs" dxfId="60" priority="3" stopIfTrue="1" operator="greaterThan">
      <formula>0</formula>
    </cfRule>
  </conditionalFormatting>
  <conditionalFormatting sqref="M4">
    <cfRule type="cellIs" dxfId="59" priority="7" stopIfTrue="1" operator="greaterThan">
      <formula>0</formula>
    </cfRule>
    <cfRule type="cellIs" dxfId="58" priority="8" stopIfTrue="1" operator="greaterThan">
      <formula>0</formula>
    </cfRule>
    <cfRule type="cellIs" dxfId="57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3"/>
  <sheetViews>
    <sheetView zoomScale="84" zoomScaleNormal="84" workbookViewId="0">
      <selection activeCell="S17" sqref="S17"/>
    </sheetView>
  </sheetViews>
  <sheetFormatPr defaultColWidth="9.7109375" defaultRowHeight="15" x14ac:dyDescent="0.25"/>
  <cols>
    <col min="1" max="1" width="8.140625" style="38" customWidth="1"/>
    <col min="2" max="2" width="5.5703125" style="38" bestFit="1" customWidth="1"/>
    <col min="3" max="3" width="30" style="27" customWidth="1"/>
    <col min="4" max="4" width="60.28515625" style="38" customWidth="1"/>
    <col min="5" max="5" width="12.42578125" style="38" customWidth="1"/>
    <col min="6" max="6" width="15.140625" style="38" customWidth="1"/>
    <col min="7" max="7" width="16.42578125" style="38" customWidth="1"/>
    <col min="8" max="8" width="16.7109375" style="38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89" t="s">
        <v>43</v>
      </c>
      <c r="B1" s="89"/>
      <c r="C1" s="89"/>
      <c r="D1" s="89" t="s">
        <v>25</v>
      </c>
      <c r="E1" s="89"/>
      <c r="F1" s="89"/>
      <c r="G1" s="89"/>
      <c r="H1" s="89"/>
      <c r="I1" s="89"/>
      <c r="J1" s="89" t="s">
        <v>44</v>
      </c>
      <c r="K1" s="89"/>
      <c r="L1" s="89"/>
      <c r="M1" s="88" t="s">
        <v>65</v>
      </c>
      <c r="N1" s="88" t="s">
        <v>66</v>
      </c>
      <c r="O1" s="88" t="s">
        <v>45</v>
      </c>
      <c r="P1" s="88" t="s">
        <v>45</v>
      </c>
      <c r="Q1" s="88" t="s">
        <v>45</v>
      </c>
      <c r="R1" s="88" t="s">
        <v>45</v>
      </c>
      <c r="S1" s="88" t="s">
        <v>45</v>
      </c>
      <c r="T1" s="88" t="s">
        <v>45</v>
      </c>
      <c r="U1" s="88" t="s">
        <v>45</v>
      </c>
      <c r="V1" s="88" t="s">
        <v>45</v>
      </c>
      <c r="W1" s="88" t="s">
        <v>45</v>
      </c>
      <c r="X1" s="88" t="s">
        <v>45</v>
      </c>
    </row>
    <row r="2" spans="1:24" ht="26.25" customHeight="1" x14ac:dyDescent="0.25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s="3" customFormat="1" ht="45" x14ac:dyDescent="0.2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52" t="s">
        <v>32</v>
      </c>
      <c r="G3" s="52" t="s">
        <v>33</v>
      </c>
      <c r="H3" s="52" t="s">
        <v>34</v>
      </c>
      <c r="I3" s="54" t="s">
        <v>3</v>
      </c>
      <c r="J3" s="55" t="s">
        <v>7</v>
      </c>
      <c r="K3" s="56" t="s">
        <v>0</v>
      </c>
      <c r="L3" s="57" t="s">
        <v>4</v>
      </c>
      <c r="M3" s="37" t="s">
        <v>67</v>
      </c>
      <c r="N3" s="37" t="s">
        <v>68</v>
      </c>
      <c r="O3" s="37" t="s">
        <v>2</v>
      </c>
      <c r="P3" s="37" t="s">
        <v>2</v>
      </c>
      <c r="Q3" s="37" t="s">
        <v>2</v>
      </c>
      <c r="R3" s="37" t="s">
        <v>2</v>
      </c>
      <c r="S3" s="37" t="s">
        <v>2</v>
      </c>
      <c r="T3" s="37" t="s">
        <v>2</v>
      </c>
      <c r="U3" s="37" t="s">
        <v>2</v>
      </c>
      <c r="V3" s="37" t="s">
        <v>2</v>
      </c>
      <c r="W3" s="37" t="s">
        <v>2</v>
      </c>
      <c r="X3" s="37" t="s">
        <v>2</v>
      </c>
    </row>
    <row r="4" spans="1:24" ht="72" customHeight="1" x14ac:dyDescent="0.25">
      <c r="A4" s="62">
        <v>1</v>
      </c>
      <c r="B4" s="35">
        <v>1</v>
      </c>
      <c r="C4" s="63" t="s">
        <v>35</v>
      </c>
      <c r="D4" s="71" t="s">
        <v>16</v>
      </c>
      <c r="E4" s="72" t="s">
        <v>19</v>
      </c>
      <c r="F4" s="73" t="s">
        <v>36</v>
      </c>
      <c r="G4" s="72" t="s">
        <v>37</v>
      </c>
      <c r="H4" s="72" t="s">
        <v>23</v>
      </c>
      <c r="I4" s="32">
        <v>363.3</v>
      </c>
      <c r="J4" s="18"/>
      <c r="K4" s="25">
        <f>J4-(SUM(M4:X4))</f>
        <v>0</v>
      </c>
      <c r="L4" s="26" t="str">
        <f>IF(K4&lt;0,"ATENÇÃO","OK")</f>
        <v>OK</v>
      </c>
      <c r="M4" s="60"/>
      <c r="N4" s="6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83">
        <v>4</v>
      </c>
      <c r="B5" s="64">
        <v>4</v>
      </c>
      <c r="C5" s="85" t="s">
        <v>35</v>
      </c>
      <c r="D5" s="74" t="s">
        <v>38</v>
      </c>
      <c r="E5" s="75" t="s">
        <v>20</v>
      </c>
      <c r="F5" s="76" t="s">
        <v>36</v>
      </c>
      <c r="G5" s="75" t="s">
        <v>37</v>
      </c>
      <c r="H5" s="75" t="s">
        <v>23</v>
      </c>
      <c r="I5" s="68">
        <v>163.33000000000001</v>
      </c>
      <c r="J5" s="19">
        <v>3</v>
      </c>
      <c r="K5" s="25">
        <f t="shared" ref="K5:K11" si="0">J5-(SUM(M5:X5))</f>
        <v>2</v>
      </c>
      <c r="L5" s="26" t="str">
        <f t="shared" ref="L5:L11" si="1">IF(K5&lt;0,"ATENÇÃO","OK")</f>
        <v>OK</v>
      </c>
      <c r="M5" s="60">
        <v>1</v>
      </c>
      <c r="N5" s="6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84"/>
      <c r="B6" s="64">
        <v>5</v>
      </c>
      <c r="C6" s="85"/>
      <c r="D6" s="74" t="s">
        <v>39</v>
      </c>
      <c r="E6" s="75" t="s">
        <v>5</v>
      </c>
      <c r="F6" s="76" t="s">
        <v>36</v>
      </c>
      <c r="G6" s="75" t="s">
        <v>40</v>
      </c>
      <c r="H6" s="75" t="s">
        <v>23</v>
      </c>
      <c r="I6" s="68">
        <v>1.44</v>
      </c>
      <c r="J6" s="19">
        <f>1010+115</f>
        <v>1125</v>
      </c>
      <c r="K6" s="25">
        <f t="shared" si="0"/>
        <v>0</v>
      </c>
      <c r="L6" s="26" t="str">
        <f t="shared" si="1"/>
        <v>OK</v>
      </c>
      <c r="M6" s="60">
        <v>815</v>
      </c>
      <c r="N6" s="60">
        <v>310</v>
      </c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86">
        <v>5</v>
      </c>
      <c r="B7" s="35">
        <v>6</v>
      </c>
      <c r="C7" s="87" t="s">
        <v>35</v>
      </c>
      <c r="D7" s="42" t="s">
        <v>41</v>
      </c>
      <c r="E7" s="21" t="s">
        <v>20</v>
      </c>
      <c r="F7" s="43" t="s">
        <v>36</v>
      </c>
      <c r="G7" s="21" t="s">
        <v>37</v>
      </c>
      <c r="H7" s="21" t="s">
        <v>24</v>
      </c>
      <c r="I7" s="32">
        <v>169.33</v>
      </c>
      <c r="J7" s="19">
        <v>8</v>
      </c>
      <c r="K7" s="25">
        <f t="shared" si="0"/>
        <v>8</v>
      </c>
      <c r="L7" s="26" t="str">
        <f t="shared" si="1"/>
        <v>OK</v>
      </c>
      <c r="M7" s="60"/>
      <c r="N7" s="6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50.1" customHeight="1" x14ac:dyDescent="0.25">
      <c r="A8" s="86"/>
      <c r="B8" s="35">
        <v>7</v>
      </c>
      <c r="C8" s="87"/>
      <c r="D8" s="44" t="s">
        <v>17</v>
      </c>
      <c r="E8" s="21" t="s">
        <v>21</v>
      </c>
      <c r="F8" s="43" t="s">
        <v>36</v>
      </c>
      <c r="G8" s="21" t="s">
        <v>40</v>
      </c>
      <c r="H8" s="21" t="s">
        <v>24</v>
      </c>
      <c r="I8" s="32">
        <v>2.2999999999999998</v>
      </c>
      <c r="J8" s="19">
        <v>1360</v>
      </c>
      <c r="K8" s="25">
        <f t="shared" si="0"/>
        <v>1360</v>
      </c>
      <c r="L8" s="26" t="str">
        <f t="shared" si="1"/>
        <v>OK</v>
      </c>
      <c r="M8" s="60"/>
      <c r="N8" s="60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50.1" customHeight="1" x14ac:dyDescent="0.25">
      <c r="A9" s="83">
        <v>6</v>
      </c>
      <c r="B9" s="64">
        <v>8</v>
      </c>
      <c r="C9" s="85" t="s">
        <v>35</v>
      </c>
      <c r="D9" s="65" t="s">
        <v>30</v>
      </c>
      <c r="E9" s="66" t="s">
        <v>20</v>
      </c>
      <c r="F9" s="67" t="s">
        <v>36</v>
      </c>
      <c r="G9" s="66" t="s">
        <v>37</v>
      </c>
      <c r="H9" s="66" t="s">
        <v>24</v>
      </c>
      <c r="I9" s="68">
        <v>116.91</v>
      </c>
      <c r="J9" s="19">
        <v>14</v>
      </c>
      <c r="K9" s="25">
        <f t="shared" si="0"/>
        <v>14</v>
      </c>
      <c r="L9" s="26" t="str">
        <f t="shared" si="1"/>
        <v>OK</v>
      </c>
      <c r="M9" s="60"/>
      <c r="N9" s="60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50.1" customHeight="1" x14ac:dyDescent="0.25">
      <c r="A10" s="83"/>
      <c r="B10" s="64">
        <v>9</v>
      </c>
      <c r="C10" s="85"/>
      <c r="D10" s="69" t="s">
        <v>18</v>
      </c>
      <c r="E10" s="66" t="s">
        <v>22</v>
      </c>
      <c r="F10" s="67" t="s">
        <v>36</v>
      </c>
      <c r="G10" s="66" t="s">
        <v>40</v>
      </c>
      <c r="H10" s="66" t="s">
        <v>24</v>
      </c>
      <c r="I10" s="68">
        <v>1</v>
      </c>
      <c r="J10" s="19">
        <v>400</v>
      </c>
      <c r="K10" s="25">
        <f t="shared" si="0"/>
        <v>400</v>
      </c>
      <c r="L10" s="26" t="str">
        <f t="shared" si="1"/>
        <v>OK</v>
      </c>
      <c r="M10" s="61"/>
      <c r="N10" s="61"/>
      <c r="O10" s="40"/>
      <c r="P10" s="40"/>
      <c r="Q10" s="40"/>
      <c r="R10" s="40"/>
      <c r="S10" s="41"/>
      <c r="T10" s="41"/>
      <c r="U10" s="41"/>
      <c r="V10" s="41"/>
      <c r="W10" s="41"/>
      <c r="X10" s="41"/>
    </row>
    <row r="11" spans="1:24" ht="63" customHeight="1" x14ac:dyDescent="0.25">
      <c r="A11" s="70">
        <v>7</v>
      </c>
      <c r="B11" s="35">
        <v>10</v>
      </c>
      <c r="C11" s="63" t="s">
        <v>35</v>
      </c>
      <c r="D11" s="44" t="s">
        <v>42</v>
      </c>
      <c r="E11" s="21" t="s">
        <v>20</v>
      </c>
      <c r="F11" s="43" t="s">
        <v>36</v>
      </c>
      <c r="G11" s="21" t="s">
        <v>37</v>
      </c>
      <c r="H11" s="21" t="s">
        <v>24</v>
      </c>
      <c r="I11" s="32">
        <v>164.41</v>
      </c>
      <c r="J11" s="19"/>
      <c r="K11" s="25">
        <f t="shared" si="0"/>
        <v>0</v>
      </c>
      <c r="L11" s="26" t="str">
        <f t="shared" si="1"/>
        <v>OK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x14ac:dyDescent="0.25">
      <c r="D12" s="3"/>
      <c r="M12" s="59">
        <f>SUMPRODUCT(I4:I11,M4:M11)</f>
        <v>1336.9299999999998</v>
      </c>
      <c r="N12" s="59">
        <f>SUMPRODUCT(I4:I11,N4:N11)</f>
        <v>446.4</v>
      </c>
    </row>
    <row r="13" spans="1:24" x14ac:dyDescent="0.25">
      <c r="D13" s="3"/>
    </row>
  </sheetData>
  <mergeCells count="22">
    <mergeCell ref="W1:W2"/>
    <mergeCell ref="X1:X2"/>
    <mergeCell ref="S1:S2"/>
    <mergeCell ref="O1:O2"/>
    <mergeCell ref="P1:P2"/>
    <mergeCell ref="Q1:Q2"/>
    <mergeCell ref="R1:R2"/>
    <mergeCell ref="T1:T2"/>
    <mergeCell ref="U1:U2"/>
    <mergeCell ref="A7:A8"/>
    <mergeCell ref="C7:C8"/>
    <mergeCell ref="A9:A10"/>
    <mergeCell ref="C9:C10"/>
    <mergeCell ref="V1:V2"/>
    <mergeCell ref="D1:I1"/>
    <mergeCell ref="J1:L1"/>
    <mergeCell ref="A2:L2"/>
    <mergeCell ref="M1:M2"/>
    <mergeCell ref="N1:N2"/>
    <mergeCell ref="A1:C1"/>
    <mergeCell ref="A5:A6"/>
    <mergeCell ref="C5:C6"/>
  </mergeCells>
  <conditionalFormatting sqref="S4:X4">
    <cfRule type="cellIs" dxfId="50" priority="19" stopIfTrue="1" operator="greaterThan">
      <formula>0</formula>
    </cfRule>
    <cfRule type="cellIs" dxfId="49" priority="20" stopIfTrue="1" operator="greaterThan">
      <formula>0</formula>
    </cfRule>
    <cfRule type="cellIs" dxfId="48" priority="21" stopIfTrue="1" operator="greaterThan">
      <formula>0</formula>
    </cfRule>
  </conditionalFormatting>
  <conditionalFormatting sqref="O4:R4">
    <cfRule type="cellIs" dxfId="47" priority="16" stopIfTrue="1" operator="greaterThan">
      <formula>0</formula>
    </cfRule>
    <cfRule type="cellIs" dxfId="46" priority="17" stopIfTrue="1" operator="greaterThan">
      <formula>0</formula>
    </cfRule>
    <cfRule type="cellIs" dxfId="45" priority="18" stopIfTrue="1" operator="greaterThan">
      <formula>0</formula>
    </cfRule>
  </conditionalFormatting>
  <conditionalFormatting sqref="O5:X9">
    <cfRule type="cellIs" dxfId="44" priority="22" stopIfTrue="1" operator="greaterThan">
      <formula>0</formula>
    </cfRule>
    <cfRule type="cellIs" dxfId="43" priority="23" stopIfTrue="1" operator="greaterThan">
      <formula>0</formula>
    </cfRule>
    <cfRule type="cellIs" dxfId="42" priority="24" stopIfTrue="1" operator="greaterThan">
      <formula>0</formula>
    </cfRule>
  </conditionalFormatting>
  <conditionalFormatting sqref="M4">
    <cfRule type="cellIs" dxfId="8" priority="4" stopIfTrue="1" operator="greaterThan">
      <formula>0</formula>
    </cfRule>
    <cfRule type="cellIs" dxfId="7" priority="5" stopIfTrue="1" operator="greaterThan">
      <formula>0</formula>
    </cfRule>
    <cfRule type="cellIs" dxfId="6" priority="6" stopIfTrue="1" operator="greaterThan">
      <formula>0</formula>
    </cfRule>
  </conditionalFormatting>
  <conditionalFormatting sqref="N4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conditionalFormatting sqref="M5:N9">
    <cfRule type="cellIs" dxfId="2" priority="7" stopIfTrue="1" operator="greaterThan">
      <formula>0</formula>
    </cfRule>
    <cfRule type="cellIs" dxfId="1" priority="8" stopIfTrue="1" operator="greaterThan">
      <formula>0</formula>
    </cfRule>
    <cfRule type="cellIs" dxfId="0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40E8-ED6E-40B8-9859-8F287F5DDE65}">
  <dimension ref="A1:X13"/>
  <sheetViews>
    <sheetView zoomScale="84" zoomScaleNormal="84" workbookViewId="0">
      <selection activeCell="J7" sqref="J7"/>
    </sheetView>
  </sheetViews>
  <sheetFormatPr defaultColWidth="9.7109375" defaultRowHeight="15" x14ac:dyDescent="0.25"/>
  <cols>
    <col min="1" max="1" width="8.140625" style="38" customWidth="1"/>
    <col min="2" max="2" width="5.5703125" style="38" bestFit="1" customWidth="1"/>
    <col min="3" max="3" width="30" style="27" customWidth="1"/>
    <col min="4" max="4" width="60.28515625" style="38" customWidth="1"/>
    <col min="5" max="5" width="12.42578125" style="38" customWidth="1"/>
    <col min="6" max="6" width="15.140625" style="38" customWidth="1"/>
    <col min="7" max="7" width="16.42578125" style="38" customWidth="1"/>
    <col min="8" max="8" width="16.7109375" style="38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16" width="13.7109375" style="6" customWidth="1"/>
    <col min="17" max="24" width="12" style="6" customWidth="1"/>
    <col min="25" max="16384" width="9.7109375" style="2"/>
  </cols>
  <sheetData>
    <row r="1" spans="1:24" ht="32.25" customHeight="1" x14ac:dyDescent="0.25">
      <c r="A1" s="89" t="s">
        <v>43</v>
      </c>
      <c r="B1" s="89"/>
      <c r="C1" s="89"/>
      <c r="D1" s="89" t="s">
        <v>25</v>
      </c>
      <c r="E1" s="89"/>
      <c r="F1" s="89"/>
      <c r="G1" s="89"/>
      <c r="H1" s="89"/>
      <c r="I1" s="89"/>
      <c r="J1" s="89" t="s">
        <v>44</v>
      </c>
      <c r="K1" s="89"/>
      <c r="L1" s="89"/>
      <c r="M1" s="88" t="s">
        <v>53</v>
      </c>
      <c r="N1" s="88" t="s">
        <v>54</v>
      </c>
      <c r="O1" s="88" t="s">
        <v>55</v>
      </c>
      <c r="P1" s="88" t="s">
        <v>63</v>
      </c>
      <c r="Q1" s="114" t="s">
        <v>64</v>
      </c>
      <c r="R1" s="88" t="s">
        <v>45</v>
      </c>
      <c r="S1" s="88" t="s">
        <v>45</v>
      </c>
      <c r="T1" s="88" t="s">
        <v>45</v>
      </c>
      <c r="U1" s="88" t="s">
        <v>45</v>
      </c>
      <c r="V1" s="88" t="s">
        <v>45</v>
      </c>
      <c r="W1" s="88" t="s">
        <v>45</v>
      </c>
      <c r="X1" s="88" t="s">
        <v>45</v>
      </c>
    </row>
    <row r="2" spans="1:24" ht="26.25" customHeight="1" x14ac:dyDescent="0.25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114"/>
      <c r="R2" s="88"/>
      <c r="S2" s="88"/>
      <c r="T2" s="88"/>
      <c r="U2" s="88"/>
      <c r="V2" s="88"/>
      <c r="W2" s="88"/>
      <c r="X2" s="88"/>
    </row>
    <row r="3" spans="1:24" s="3" customFormat="1" ht="30" x14ac:dyDescent="0.2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52" t="s">
        <v>32</v>
      </c>
      <c r="G3" s="52" t="s">
        <v>33</v>
      </c>
      <c r="H3" s="52" t="s">
        <v>34</v>
      </c>
      <c r="I3" s="54" t="s">
        <v>3</v>
      </c>
      <c r="J3" s="55" t="s">
        <v>7</v>
      </c>
      <c r="K3" s="56" t="s">
        <v>0</v>
      </c>
      <c r="L3" s="57" t="s">
        <v>4</v>
      </c>
      <c r="M3" s="80">
        <v>44110</v>
      </c>
      <c r="N3" s="80">
        <v>44141</v>
      </c>
      <c r="O3" s="80">
        <v>44225</v>
      </c>
      <c r="P3" s="80">
        <v>44400</v>
      </c>
      <c r="Q3" s="80">
        <v>44413</v>
      </c>
      <c r="R3" s="37" t="s">
        <v>2</v>
      </c>
      <c r="S3" s="37" t="s">
        <v>2</v>
      </c>
      <c r="T3" s="37" t="s">
        <v>2</v>
      </c>
      <c r="U3" s="37" t="s">
        <v>2</v>
      </c>
      <c r="V3" s="37" t="s">
        <v>2</v>
      </c>
      <c r="W3" s="37" t="s">
        <v>2</v>
      </c>
      <c r="X3" s="37" t="s">
        <v>2</v>
      </c>
    </row>
    <row r="4" spans="1:24" ht="72" customHeight="1" x14ac:dyDescent="0.25">
      <c r="A4" s="78">
        <v>1</v>
      </c>
      <c r="B4" s="35">
        <v>1</v>
      </c>
      <c r="C4" s="79" t="s">
        <v>35</v>
      </c>
      <c r="D4" s="71" t="s">
        <v>16</v>
      </c>
      <c r="E4" s="72" t="s">
        <v>19</v>
      </c>
      <c r="F4" s="73" t="s">
        <v>36</v>
      </c>
      <c r="G4" s="72" t="s">
        <v>37</v>
      </c>
      <c r="H4" s="72" t="s">
        <v>23</v>
      </c>
      <c r="I4" s="32">
        <v>363.3</v>
      </c>
      <c r="J4" s="18">
        <f>2+2+7+3+4</f>
        <v>18</v>
      </c>
      <c r="K4" s="25">
        <f>J4-(SUM(M4:X4))</f>
        <v>4</v>
      </c>
      <c r="L4" s="26" t="str">
        <f>IF(K4&lt;0,"ATENÇÃO","OK")</f>
        <v>OK</v>
      </c>
      <c r="M4" s="60">
        <v>2</v>
      </c>
      <c r="N4" s="60">
        <v>2</v>
      </c>
      <c r="O4" s="17">
        <v>10</v>
      </c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83">
        <v>4</v>
      </c>
      <c r="B5" s="64">
        <v>4</v>
      </c>
      <c r="C5" s="85" t="s">
        <v>35</v>
      </c>
      <c r="D5" s="74" t="s">
        <v>38</v>
      </c>
      <c r="E5" s="75" t="s">
        <v>20</v>
      </c>
      <c r="F5" s="76" t="s">
        <v>36</v>
      </c>
      <c r="G5" s="75" t="s">
        <v>37</v>
      </c>
      <c r="H5" s="75" t="s">
        <v>23</v>
      </c>
      <c r="I5" s="68">
        <v>163.33000000000001</v>
      </c>
      <c r="J5" s="19">
        <f>1</f>
        <v>1</v>
      </c>
      <c r="K5" s="25">
        <f t="shared" ref="K5:K11" si="0">J5-(SUM(M5:X5))</f>
        <v>0</v>
      </c>
      <c r="L5" s="26" t="str">
        <f t="shared" ref="L5:L11" si="1">IF(K5&lt;0,"ATENÇÃO","OK")</f>
        <v>OK</v>
      </c>
      <c r="M5" s="60"/>
      <c r="N5" s="60"/>
      <c r="O5" s="17"/>
      <c r="P5" s="17">
        <v>1</v>
      </c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84"/>
      <c r="B6" s="64">
        <v>5</v>
      </c>
      <c r="C6" s="85"/>
      <c r="D6" s="74" t="s">
        <v>39</v>
      </c>
      <c r="E6" s="75" t="s">
        <v>5</v>
      </c>
      <c r="F6" s="76" t="s">
        <v>36</v>
      </c>
      <c r="G6" s="75" t="s">
        <v>40</v>
      </c>
      <c r="H6" s="75" t="s">
        <v>23</v>
      </c>
      <c r="I6" s="68">
        <v>1.44</v>
      </c>
      <c r="J6" s="19">
        <f>500+606+500</f>
        <v>1606</v>
      </c>
      <c r="K6" s="25">
        <f t="shared" si="0"/>
        <v>0</v>
      </c>
      <c r="L6" s="26" t="str">
        <f t="shared" si="1"/>
        <v>OK</v>
      </c>
      <c r="M6" s="60"/>
      <c r="N6" s="60"/>
      <c r="O6" s="17"/>
      <c r="P6" s="17">
        <v>1000</v>
      </c>
      <c r="Q6" s="17">
        <v>606</v>
      </c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86">
        <v>5</v>
      </c>
      <c r="B7" s="35">
        <v>6</v>
      </c>
      <c r="C7" s="87" t="s">
        <v>35</v>
      </c>
      <c r="D7" s="42" t="s">
        <v>41</v>
      </c>
      <c r="E7" s="21" t="s">
        <v>20</v>
      </c>
      <c r="F7" s="43" t="s">
        <v>36</v>
      </c>
      <c r="G7" s="21" t="s">
        <v>37</v>
      </c>
      <c r="H7" s="21" t="s">
        <v>24</v>
      </c>
      <c r="I7" s="32">
        <v>169.33</v>
      </c>
      <c r="J7" s="19"/>
      <c r="K7" s="25">
        <f t="shared" si="0"/>
        <v>0</v>
      </c>
      <c r="L7" s="26" t="str">
        <f t="shared" si="1"/>
        <v>OK</v>
      </c>
      <c r="M7" s="60"/>
      <c r="N7" s="6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50.1" customHeight="1" x14ac:dyDescent="0.25">
      <c r="A8" s="86"/>
      <c r="B8" s="35">
        <v>7</v>
      </c>
      <c r="C8" s="87"/>
      <c r="D8" s="44" t="s">
        <v>17</v>
      </c>
      <c r="E8" s="21" t="s">
        <v>21</v>
      </c>
      <c r="F8" s="43" t="s">
        <v>36</v>
      </c>
      <c r="G8" s="21" t="s">
        <v>40</v>
      </c>
      <c r="H8" s="21" t="s">
        <v>24</v>
      </c>
      <c r="I8" s="32">
        <v>2.2999999999999998</v>
      </c>
      <c r="J8" s="19"/>
      <c r="K8" s="25">
        <f t="shared" si="0"/>
        <v>0</v>
      </c>
      <c r="L8" s="26" t="str">
        <f t="shared" si="1"/>
        <v>OK</v>
      </c>
      <c r="M8" s="60"/>
      <c r="N8" s="60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50.1" customHeight="1" x14ac:dyDescent="0.25">
      <c r="A9" s="83">
        <v>6</v>
      </c>
      <c r="B9" s="64">
        <v>8</v>
      </c>
      <c r="C9" s="85" t="s">
        <v>35</v>
      </c>
      <c r="D9" s="65" t="s">
        <v>30</v>
      </c>
      <c r="E9" s="66" t="s">
        <v>20</v>
      </c>
      <c r="F9" s="67" t="s">
        <v>36</v>
      </c>
      <c r="G9" s="66" t="s">
        <v>37</v>
      </c>
      <c r="H9" s="66" t="s">
        <v>24</v>
      </c>
      <c r="I9" s="68">
        <v>116.91</v>
      </c>
      <c r="J9" s="19"/>
      <c r="K9" s="25">
        <f t="shared" si="0"/>
        <v>0</v>
      </c>
      <c r="L9" s="26" t="str">
        <f t="shared" si="1"/>
        <v>OK</v>
      </c>
      <c r="M9" s="60"/>
      <c r="N9" s="60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50.1" customHeight="1" x14ac:dyDescent="0.25">
      <c r="A10" s="83"/>
      <c r="B10" s="64">
        <v>9</v>
      </c>
      <c r="C10" s="85"/>
      <c r="D10" s="69" t="s">
        <v>18</v>
      </c>
      <c r="E10" s="66" t="s">
        <v>22</v>
      </c>
      <c r="F10" s="67" t="s">
        <v>36</v>
      </c>
      <c r="G10" s="66" t="s">
        <v>40</v>
      </c>
      <c r="H10" s="66" t="s">
        <v>24</v>
      </c>
      <c r="I10" s="68">
        <v>1</v>
      </c>
      <c r="J10" s="19"/>
      <c r="K10" s="25">
        <f t="shared" si="0"/>
        <v>0</v>
      </c>
      <c r="L10" s="26" t="str">
        <f t="shared" si="1"/>
        <v>OK</v>
      </c>
      <c r="M10" s="61"/>
      <c r="N10" s="61"/>
      <c r="O10" s="40"/>
      <c r="P10" s="40"/>
      <c r="Q10" s="40"/>
      <c r="R10" s="40"/>
      <c r="S10" s="41"/>
      <c r="T10" s="41"/>
      <c r="U10" s="41"/>
      <c r="V10" s="41"/>
      <c r="W10" s="41"/>
      <c r="X10" s="41"/>
    </row>
    <row r="11" spans="1:24" ht="63" customHeight="1" x14ac:dyDescent="0.25">
      <c r="A11" s="70">
        <v>7</v>
      </c>
      <c r="B11" s="35">
        <v>10</v>
      </c>
      <c r="C11" s="79" t="s">
        <v>35</v>
      </c>
      <c r="D11" s="44" t="s">
        <v>42</v>
      </c>
      <c r="E11" s="21" t="s">
        <v>20</v>
      </c>
      <c r="F11" s="43" t="s">
        <v>36</v>
      </c>
      <c r="G11" s="21" t="s">
        <v>37</v>
      </c>
      <c r="H11" s="21" t="s">
        <v>24</v>
      </c>
      <c r="I11" s="32">
        <v>164.41</v>
      </c>
      <c r="J11" s="19"/>
      <c r="K11" s="25">
        <f t="shared" si="0"/>
        <v>0</v>
      </c>
      <c r="L11" s="26" t="str">
        <f t="shared" si="1"/>
        <v>OK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x14ac:dyDescent="0.25">
      <c r="D12" s="3"/>
      <c r="M12" s="59">
        <f>SUMPRODUCT($I$4:$I$11,M4:M11)</f>
        <v>726.6</v>
      </c>
      <c r="N12" s="59">
        <f>SUMPRODUCT($I$4:$I$11,N4:N11)</f>
        <v>726.6</v>
      </c>
      <c r="O12" s="59">
        <f>SUMPRODUCT($I$4:$I$11,O4:O11)</f>
        <v>3633</v>
      </c>
      <c r="P12" s="59">
        <f>SUMPRODUCT($I$4:$I$11,P4:P11)</f>
        <v>1603.33</v>
      </c>
      <c r="Q12" s="59">
        <f>SUMPRODUCT($I$4:$I$11,Q4:Q11)</f>
        <v>872.64</v>
      </c>
    </row>
    <row r="13" spans="1:24" x14ac:dyDescent="0.25">
      <c r="D13" s="3"/>
    </row>
  </sheetData>
  <mergeCells count="22">
    <mergeCell ref="W1:W2"/>
    <mergeCell ref="X1:X2"/>
    <mergeCell ref="A2:L2"/>
    <mergeCell ref="A5:A6"/>
    <mergeCell ref="C5:C6"/>
    <mergeCell ref="P1:P2"/>
    <mergeCell ref="Q1:Q2"/>
    <mergeCell ref="R1:R2"/>
    <mergeCell ref="S1:S2"/>
    <mergeCell ref="T1:T2"/>
    <mergeCell ref="U1:U2"/>
    <mergeCell ref="A1:C1"/>
    <mergeCell ref="D1:I1"/>
    <mergeCell ref="J1:L1"/>
    <mergeCell ref="M1:M2"/>
    <mergeCell ref="N1:N2"/>
    <mergeCell ref="A7:A8"/>
    <mergeCell ref="C7:C8"/>
    <mergeCell ref="A9:A10"/>
    <mergeCell ref="C9:C10"/>
    <mergeCell ref="V1:V2"/>
    <mergeCell ref="O1:O2"/>
  </mergeCells>
  <conditionalFormatting sqref="S4:X4">
    <cfRule type="cellIs" dxfId="41" priority="34" stopIfTrue="1" operator="greaterThan">
      <formula>0</formula>
    </cfRule>
    <cfRule type="cellIs" dxfId="40" priority="35" stopIfTrue="1" operator="greaterThan">
      <formula>0</formula>
    </cfRule>
    <cfRule type="cellIs" dxfId="39" priority="36" stopIfTrue="1" operator="greaterThan">
      <formula>0</formula>
    </cfRule>
  </conditionalFormatting>
  <conditionalFormatting sqref="R4">
    <cfRule type="cellIs" dxfId="38" priority="31" stopIfTrue="1" operator="greaterThan">
      <formula>0</formula>
    </cfRule>
    <cfRule type="cellIs" dxfId="37" priority="32" stopIfTrue="1" operator="greaterThan">
      <formula>0</formula>
    </cfRule>
    <cfRule type="cellIs" dxfId="36" priority="33" stopIfTrue="1" operator="greaterThan">
      <formula>0</formula>
    </cfRule>
  </conditionalFormatting>
  <conditionalFormatting sqref="R5:X9">
    <cfRule type="cellIs" dxfId="35" priority="37" stopIfTrue="1" operator="greaterThan">
      <formula>0</formula>
    </cfRule>
    <cfRule type="cellIs" dxfId="34" priority="38" stopIfTrue="1" operator="greaterThan">
      <formula>0</formula>
    </cfRule>
    <cfRule type="cellIs" dxfId="33" priority="39" stopIfTrue="1" operator="greaterThan">
      <formula>0</formula>
    </cfRule>
  </conditionalFormatting>
  <conditionalFormatting sqref="M4">
    <cfRule type="cellIs" dxfId="20" priority="4" stopIfTrue="1" operator="greaterThan">
      <formula>0</formula>
    </cfRule>
    <cfRule type="cellIs" dxfId="19" priority="5" stopIfTrue="1" operator="greaterThan">
      <formula>0</formula>
    </cfRule>
    <cfRule type="cellIs" dxfId="18" priority="6" stopIfTrue="1" operator="greaterThan">
      <formula>0</formula>
    </cfRule>
  </conditionalFormatting>
  <conditionalFormatting sqref="N4">
    <cfRule type="cellIs" dxfId="17" priority="1" stopIfTrue="1" operator="greaterThan">
      <formula>0</formula>
    </cfRule>
    <cfRule type="cellIs" dxfId="16" priority="2" stopIfTrue="1" operator="greaterThan">
      <formula>0</formula>
    </cfRule>
    <cfRule type="cellIs" dxfId="15" priority="3" stopIfTrue="1" operator="greaterThan">
      <formula>0</formula>
    </cfRule>
  </conditionalFormatting>
  <conditionalFormatting sqref="O4:Q4">
    <cfRule type="cellIs" dxfId="14" priority="7" stopIfTrue="1" operator="greaterThan">
      <formula>0</formula>
    </cfRule>
    <cfRule type="cellIs" dxfId="13" priority="8" stopIfTrue="1" operator="greaterThan">
      <formula>0</formula>
    </cfRule>
    <cfRule type="cellIs" dxfId="12" priority="9" stopIfTrue="1" operator="greaterThan">
      <formula>0</formula>
    </cfRule>
  </conditionalFormatting>
  <conditionalFormatting sqref="M5:Q9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4"/>
  <sheetViews>
    <sheetView tabSelected="1" zoomScale="80" zoomScaleNormal="80" workbookViewId="0">
      <selection activeCell="H4" sqref="H4"/>
    </sheetView>
  </sheetViews>
  <sheetFormatPr defaultColWidth="9.7109375" defaultRowHeight="15" x14ac:dyDescent="0.25"/>
  <cols>
    <col min="1" max="1" width="9.140625" style="1" customWidth="1"/>
    <col min="2" max="2" width="10" style="1" customWidth="1"/>
    <col min="3" max="3" width="34.5703125" style="27" customWidth="1"/>
    <col min="4" max="4" width="62.85546875" style="1" customWidth="1"/>
    <col min="5" max="5" width="12.42578125" style="1" customWidth="1"/>
    <col min="6" max="6" width="12.7109375" style="34" bestFit="1" customWidth="1"/>
    <col min="7" max="7" width="20.5703125" style="4" customWidth="1"/>
    <col min="8" max="8" width="18.7109375" style="28" customWidth="1"/>
    <col min="9" max="9" width="18.85546875" style="5" customWidth="1"/>
    <col min="10" max="10" width="20.5703125" style="2" customWidth="1"/>
    <col min="11" max="11" width="19.42578125" style="2" customWidth="1"/>
    <col min="12" max="16384" width="9.7109375" style="2"/>
  </cols>
  <sheetData>
    <row r="1" spans="1:11" ht="32.25" customHeight="1" x14ac:dyDescent="0.25">
      <c r="A1" s="97" t="s">
        <v>46</v>
      </c>
      <c r="B1" s="98"/>
      <c r="C1" s="99"/>
      <c r="D1" s="97" t="s">
        <v>25</v>
      </c>
      <c r="E1" s="98"/>
      <c r="F1" s="99"/>
      <c r="G1" s="93" t="s">
        <v>44</v>
      </c>
      <c r="H1" s="94"/>
      <c r="I1" s="94"/>
      <c r="J1" s="94"/>
      <c r="K1" s="95"/>
    </row>
    <row r="2" spans="1:11" ht="26.25" customHeight="1" x14ac:dyDescent="0.25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3" customFormat="1" ht="45" x14ac:dyDescent="0.2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31" t="s">
        <v>3</v>
      </c>
      <c r="G3" s="23" t="s">
        <v>7</v>
      </c>
      <c r="H3" s="24" t="s">
        <v>14</v>
      </c>
      <c r="I3" s="22" t="s">
        <v>6</v>
      </c>
      <c r="J3" s="29" t="s">
        <v>8</v>
      </c>
      <c r="K3" s="29" t="s">
        <v>9</v>
      </c>
    </row>
    <row r="4" spans="1:11" ht="50.1" customHeight="1" x14ac:dyDescent="0.25">
      <c r="A4" s="39">
        <v>1</v>
      </c>
      <c r="B4" s="35">
        <v>1</v>
      </c>
      <c r="C4" s="36" t="s">
        <v>35</v>
      </c>
      <c r="D4" s="42" t="s">
        <v>16</v>
      </c>
      <c r="E4" s="21" t="s">
        <v>19</v>
      </c>
      <c r="F4" s="32">
        <v>363.3</v>
      </c>
      <c r="G4" s="18">
        <f>CESFI!J4+ESAG!J4+CEART!J4+FAED!J4+CEFID!J4+CERES!J4+CEAD!J4+REITORIA!J4</f>
        <v>54</v>
      </c>
      <c r="H4" s="25">
        <f>(CESFI!J4-CESFI!K4)+(ESAG!J4-ESAG!K4)+(CEART!J4-CEART!K4)+(FAED!J4-FAED!K4)+(CEFID!J4-CEFID!K4)+(CERES!J4-CERES!K4)+(REITORIA!J4-REITORIA!K4)</f>
        <v>35</v>
      </c>
      <c r="I4" s="30">
        <f>G4-H4</f>
        <v>19</v>
      </c>
      <c r="J4" s="20">
        <f>F4*G4</f>
        <v>19618.2</v>
      </c>
      <c r="K4" s="20">
        <f>F4*H4</f>
        <v>12715.5</v>
      </c>
    </row>
    <row r="5" spans="1:11" ht="50.1" customHeight="1" x14ac:dyDescent="0.25">
      <c r="A5" s="86">
        <v>4</v>
      </c>
      <c r="B5" s="35">
        <v>4</v>
      </c>
      <c r="C5" s="87" t="s">
        <v>35</v>
      </c>
      <c r="D5" s="42" t="s">
        <v>38</v>
      </c>
      <c r="E5" s="21" t="s">
        <v>20</v>
      </c>
      <c r="F5" s="33">
        <v>163.33000000000001</v>
      </c>
      <c r="G5" s="18">
        <f>CESFI!J5+ESAG!J5+CEART!J5+FAED!J5+CEFID!J5+CERES!J5+CEAD!J5+REITORIA!J5</f>
        <v>35</v>
      </c>
      <c r="H5" s="25">
        <f>(CESFI!J5-CESFI!K5)+(ESAG!J5-ESAG!K5)+(CEART!J5-CEART!K5)+(FAED!J5-FAED!K5)+(CEFID!J5-CEFID!K5)+(CERES!J5-CERES!K5)+(REITORIA!J5-REITORIA!K5)</f>
        <v>5</v>
      </c>
      <c r="I5" s="30">
        <f t="shared" ref="I5:I11" si="0">G5-H5</f>
        <v>30</v>
      </c>
      <c r="J5" s="20">
        <f t="shared" ref="J5:J11" si="1">F5*G5</f>
        <v>5716.55</v>
      </c>
      <c r="K5" s="20">
        <f t="shared" ref="K5:K11" si="2">F5*H5</f>
        <v>816.65000000000009</v>
      </c>
    </row>
    <row r="6" spans="1:11" ht="50.1" customHeight="1" x14ac:dyDescent="0.25">
      <c r="A6" s="103"/>
      <c r="B6" s="35">
        <v>5</v>
      </c>
      <c r="C6" s="87"/>
      <c r="D6" s="42" t="s">
        <v>39</v>
      </c>
      <c r="E6" s="21" t="s">
        <v>5</v>
      </c>
      <c r="F6" s="33">
        <v>1.44</v>
      </c>
      <c r="G6" s="18">
        <f>CESFI!J6+ESAG!J6+CEART!J6+FAED!J6+CEFID!J6+CERES!J6+CEAD!J6+REITORIA!J6</f>
        <v>4120</v>
      </c>
      <c r="H6" s="25">
        <f>(CESFI!J6-CESFI!K6)+(ESAG!J6-ESAG!K6)+(CEART!J6-CEART!K6)+(FAED!J6-FAED!K6)+(CEFID!J6-CEFID!K6)+(CERES!J6-CERES!K6)+(REITORIA!J6-REITORIA!K6)</f>
        <v>4059</v>
      </c>
      <c r="I6" s="30">
        <f t="shared" si="0"/>
        <v>61</v>
      </c>
      <c r="J6" s="20">
        <f t="shared" si="1"/>
        <v>5932.8</v>
      </c>
      <c r="K6" s="20">
        <f t="shared" si="2"/>
        <v>5844.96</v>
      </c>
    </row>
    <row r="7" spans="1:11" ht="50.1" customHeight="1" x14ac:dyDescent="0.25">
      <c r="A7" s="104">
        <v>5</v>
      </c>
      <c r="B7" s="46">
        <v>6</v>
      </c>
      <c r="C7" s="105" t="s">
        <v>35</v>
      </c>
      <c r="D7" s="51" t="s">
        <v>41</v>
      </c>
      <c r="E7" s="49" t="s">
        <v>20</v>
      </c>
      <c r="F7" s="50">
        <v>169.33</v>
      </c>
      <c r="G7" s="18">
        <f>CESFI!J7+ESAG!J7+CEART!J7+FAED!J7+CEFID!J7+CERES!J7+CEAD!J7+REITORIA!J7</f>
        <v>28</v>
      </c>
      <c r="H7" s="25">
        <f>(CESFI!J7-CESFI!K7)+(ESAG!J7-ESAG!K7)+(CEART!J7-CEART!K7)+(FAED!J7-FAED!K7)+(CEFID!J7-CEFID!K7)+(CERES!J7-CERES!K7)+(REITORIA!J7-REITORIA!K7)</f>
        <v>1</v>
      </c>
      <c r="I7" s="30">
        <f t="shared" si="0"/>
        <v>27</v>
      </c>
      <c r="J7" s="20">
        <f t="shared" si="1"/>
        <v>4741.2400000000007</v>
      </c>
      <c r="K7" s="20">
        <f t="shared" si="2"/>
        <v>169.33</v>
      </c>
    </row>
    <row r="8" spans="1:11" ht="50.1" customHeight="1" x14ac:dyDescent="0.25">
      <c r="A8" s="104"/>
      <c r="B8" s="46">
        <v>7</v>
      </c>
      <c r="C8" s="105"/>
      <c r="D8" s="48" t="s">
        <v>17</v>
      </c>
      <c r="E8" s="49" t="s">
        <v>21</v>
      </c>
      <c r="F8" s="50">
        <v>2.2999999999999998</v>
      </c>
      <c r="G8" s="18">
        <f>CESFI!J8+ESAG!J8+CEART!J8+FAED!J8+CEFID!J8+CERES!J8+CEAD!J8+REITORIA!J8</f>
        <v>2040</v>
      </c>
      <c r="H8" s="25">
        <f>(CESFI!J8-CESFI!K8)+(ESAG!J8-ESAG!K8)+(CEART!J8-CEART!K8)+(FAED!J8-FAED!K8)+(CEFID!J8-CEFID!K8)+(CERES!J8-CERES!K8)+(REITORIA!J8-REITORIA!K8)</f>
        <v>60</v>
      </c>
      <c r="I8" s="30">
        <f t="shared" si="0"/>
        <v>1980</v>
      </c>
      <c r="J8" s="20">
        <f t="shared" si="1"/>
        <v>4692</v>
      </c>
      <c r="K8" s="20">
        <f t="shared" si="2"/>
        <v>138</v>
      </c>
    </row>
    <row r="9" spans="1:11" ht="50.1" customHeight="1" x14ac:dyDescent="0.25">
      <c r="A9" s="86">
        <v>6</v>
      </c>
      <c r="B9" s="35">
        <v>8</v>
      </c>
      <c r="C9" s="87" t="s">
        <v>35</v>
      </c>
      <c r="D9" s="42" t="s">
        <v>30</v>
      </c>
      <c r="E9" s="21" t="s">
        <v>20</v>
      </c>
      <c r="F9" s="33">
        <v>116.91</v>
      </c>
      <c r="G9" s="18">
        <f>CESFI!J9+ESAG!J9+CEART!J9+FAED!J9+CEFID!J9+CERES!J9+CEAD!J9+REITORIA!J9</f>
        <v>54</v>
      </c>
      <c r="H9" s="25">
        <f>(CESFI!J9-CESFI!K9)+(ESAG!J9-ESAG!K9)+(CEART!J9-CEART!K9)+(FAED!J9-FAED!K9)+(CEFID!J9-CEFID!K9)+(CERES!J9-CERES!K9)+(REITORIA!J9-REITORIA!K9)</f>
        <v>7</v>
      </c>
      <c r="I9" s="30">
        <f t="shared" si="0"/>
        <v>47</v>
      </c>
      <c r="J9" s="20">
        <f t="shared" si="1"/>
        <v>6313.1399999999994</v>
      </c>
      <c r="K9" s="20">
        <f t="shared" si="2"/>
        <v>818.37</v>
      </c>
    </row>
    <row r="10" spans="1:11" ht="50.1" customHeight="1" x14ac:dyDescent="0.25">
      <c r="A10" s="86"/>
      <c r="B10" s="35">
        <v>9</v>
      </c>
      <c r="C10" s="87"/>
      <c r="D10" s="44" t="s">
        <v>18</v>
      </c>
      <c r="E10" s="21" t="s">
        <v>22</v>
      </c>
      <c r="F10" s="33">
        <v>1</v>
      </c>
      <c r="G10" s="18">
        <f>CESFI!J10+ESAG!J10+CEART!J10+FAED!J10+CEFID!J10+CERES!J10+CEAD!J10+REITORIA!J10</f>
        <v>4900</v>
      </c>
      <c r="H10" s="25">
        <f>(CESFI!J10-CESFI!K10)+(ESAG!J10-ESAG!K10)+(CEART!J10-CEART!K10)+(FAED!J10-FAED!K10)+(CEFID!J10-CEFID!K10)+(CERES!J10-CERES!K10)+(REITORIA!J10-REITORIA!K10)</f>
        <v>1000</v>
      </c>
      <c r="I10" s="30">
        <f t="shared" si="0"/>
        <v>3900</v>
      </c>
      <c r="J10" s="20">
        <f t="shared" si="1"/>
        <v>4900</v>
      </c>
      <c r="K10" s="20">
        <f t="shared" si="2"/>
        <v>1000</v>
      </c>
    </row>
    <row r="11" spans="1:11" ht="72" customHeight="1" x14ac:dyDescent="0.25">
      <c r="A11" s="45">
        <v>7</v>
      </c>
      <c r="B11" s="46">
        <v>10</v>
      </c>
      <c r="C11" s="47" t="s">
        <v>35</v>
      </c>
      <c r="D11" s="48" t="s">
        <v>42</v>
      </c>
      <c r="E11" s="49" t="s">
        <v>20</v>
      </c>
      <c r="F11" s="50">
        <v>164.41</v>
      </c>
      <c r="G11" s="18">
        <f>CESFI!J11+ESAG!J11+CEART!J11+FAED!J11+CEFID!J11+CERES!J11+CEAD!J11+REITORIA!J11</f>
        <v>111</v>
      </c>
      <c r="H11" s="25">
        <f>(CESFI!J11-CESFI!K11)+(ESAG!J11-ESAG!K11)+(CEART!J11-CEART!K11)+(FAED!J11-FAED!K11)+(CEFID!J11-CEFID!K11)+(CERES!J11-CERES!K11)+(REITORIA!J11-REITORIA!K11)</f>
        <v>4</v>
      </c>
      <c r="I11" s="30">
        <f t="shared" si="0"/>
        <v>107</v>
      </c>
      <c r="J11" s="20">
        <f t="shared" si="1"/>
        <v>18249.509999999998</v>
      </c>
      <c r="K11" s="20">
        <f t="shared" si="2"/>
        <v>657.64</v>
      </c>
    </row>
    <row r="12" spans="1:11" ht="44.25" customHeight="1" x14ac:dyDescent="0.25">
      <c r="J12" s="77">
        <f>SUM(J4:J11)</f>
        <v>70163.44</v>
      </c>
      <c r="K12" s="58">
        <f>SUM(K4:K11)</f>
        <v>22160.45</v>
      </c>
    </row>
    <row r="14" spans="1:11" ht="31.5" customHeight="1" x14ac:dyDescent="0.25"/>
    <row r="16" spans="1:11" ht="16.5" customHeight="1" x14ac:dyDescent="0.25"/>
    <row r="17" spans="7:11" ht="15.75" x14ac:dyDescent="0.25">
      <c r="G17" s="100" t="str">
        <f>A1</f>
        <v>PROCESSO: 547/2020</v>
      </c>
      <c r="H17" s="101"/>
      <c r="I17" s="101"/>
      <c r="J17" s="101"/>
      <c r="K17" s="102"/>
    </row>
    <row r="18" spans="7:11" ht="15" customHeight="1" x14ac:dyDescent="0.25">
      <c r="G18" s="106" t="str">
        <f>D1</f>
        <v>COLETA DE RESÍDUOS QUÍMICOS, LABORATORIAIS, HOSPITALARES, ENTULHOS E LÂMPADAS PARA O CAMPUS I, CERES E CESFI DA UDESC</v>
      </c>
      <c r="H18" s="107"/>
      <c r="I18" s="107"/>
      <c r="J18" s="107"/>
      <c r="K18" s="108"/>
    </row>
    <row r="19" spans="7:11" ht="15.75" x14ac:dyDescent="0.25">
      <c r="G19" s="109" t="str">
        <f>G1</f>
        <v>VIGÊNCIA DA ATA: 19/08/2020 até 19/08/2021</v>
      </c>
      <c r="H19" s="110"/>
      <c r="I19" s="110"/>
      <c r="J19" s="110"/>
      <c r="K19" s="111"/>
    </row>
    <row r="20" spans="7:11" ht="15.75" x14ac:dyDescent="0.25">
      <c r="G20" s="11" t="s">
        <v>10</v>
      </c>
      <c r="H20" s="12"/>
      <c r="I20" s="12"/>
      <c r="J20" s="12"/>
      <c r="K20" s="7">
        <f>J12</f>
        <v>70163.44</v>
      </c>
    </row>
    <row r="21" spans="7:11" ht="15.75" x14ac:dyDescent="0.25">
      <c r="G21" s="13" t="s">
        <v>11</v>
      </c>
      <c r="H21" s="14"/>
      <c r="I21" s="14"/>
      <c r="J21" s="14"/>
      <c r="K21" s="8">
        <f>K12</f>
        <v>22160.45</v>
      </c>
    </row>
    <row r="22" spans="7:11" ht="15.75" x14ac:dyDescent="0.25">
      <c r="G22" s="13" t="s">
        <v>12</v>
      </c>
      <c r="H22" s="14"/>
      <c r="I22" s="14"/>
      <c r="J22" s="14"/>
      <c r="K22" s="10"/>
    </row>
    <row r="23" spans="7:11" ht="15.75" x14ac:dyDescent="0.25">
      <c r="G23" s="15" t="s">
        <v>13</v>
      </c>
      <c r="H23" s="16"/>
      <c r="I23" s="16"/>
      <c r="J23" s="16"/>
      <c r="K23" s="9">
        <f>K21/K20</f>
        <v>0.31584041489413861</v>
      </c>
    </row>
    <row r="24" spans="7:11" ht="15.75" x14ac:dyDescent="0.25">
      <c r="G24" s="90" t="s">
        <v>31</v>
      </c>
      <c r="H24" s="91"/>
      <c r="I24" s="91"/>
      <c r="J24" s="91"/>
      <c r="K24" s="92"/>
    </row>
  </sheetData>
  <mergeCells count="14">
    <mergeCell ref="G24:K24"/>
    <mergeCell ref="G1:K1"/>
    <mergeCell ref="A2:K2"/>
    <mergeCell ref="A1:C1"/>
    <mergeCell ref="D1:F1"/>
    <mergeCell ref="G17:K17"/>
    <mergeCell ref="A5:A6"/>
    <mergeCell ref="C5:C6"/>
    <mergeCell ref="A7:A8"/>
    <mergeCell ref="C7:C8"/>
    <mergeCell ref="A9:A10"/>
    <mergeCell ref="C9:C10"/>
    <mergeCell ref="G18:K18"/>
    <mergeCell ref="G19:K19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CESFI</vt:lpstr>
      <vt:lpstr>ESAG</vt:lpstr>
      <vt:lpstr>CEAD</vt:lpstr>
      <vt:lpstr>CEART</vt:lpstr>
      <vt:lpstr>FAED</vt:lpstr>
      <vt:lpstr>CEFID</vt:lpstr>
      <vt:lpstr>CERES</vt:lpstr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2015-07-08T21:27:45Z</cp:lastPrinted>
  <dcterms:created xsi:type="dcterms:W3CDTF">2010-06-19T20:43:11Z</dcterms:created>
  <dcterms:modified xsi:type="dcterms:W3CDTF">2021-10-01T12:45:41Z</dcterms:modified>
</cp:coreProperties>
</file>