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2021\Janeiro - OK\"/>
    </mc:Choice>
  </mc:AlternateContent>
  <xr:revisionPtr revIDLastSave="0" documentId="13_ncr:1_{D47E0D0E-8887-403F-97B8-F8241E42BB06}" xr6:coauthVersionLast="46" xr6:coauthVersionMax="46" xr10:uidLastSave="{00000000-0000-0000-0000-000000000000}"/>
  <bookViews>
    <workbookView xWindow="-28920" yWindow="4950" windowWidth="29040" windowHeight="15840" tabRatio="857" activeTab="6" xr2:uid="{00000000-000D-0000-FFFF-FFFF00000000}"/>
  </bookViews>
  <sheets>
    <sheet name="REITORIA PROEX" sheetId="163" r:id="rId1"/>
    <sheet name="REITORIA SCII " sheetId="175" r:id="rId2"/>
    <sheet name="PROPPG" sheetId="161" r:id="rId3"/>
    <sheet name="CEART" sheetId="164" r:id="rId4"/>
    <sheet name="CEPLAN" sheetId="172" r:id="rId5"/>
    <sheet name="CEAD" sheetId="165" r:id="rId6"/>
    <sheet name="FAED" sheetId="166" r:id="rId7"/>
    <sheet name="CEFID" sheetId="167" r:id="rId8"/>
    <sheet name="CESFI" sheetId="170" r:id="rId9"/>
    <sheet name="CAV" sheetId="174" r:id="rId10"/>
    <sheet name="CEAVI" sheetId="173" r:id="rId11"/>
    <sheet name="CCT" sheetId="169" r:id="rId12"/>
    <sheet name="CERES" sheetId="168" r:id="rId13"/>
    <sheet name="CEO" sheetId="171" r:id="rId14"/>
    <sheet name="GESTOR" sheetId="162" r:id="rId15"/>
    <sheet name="Modelo Anexo II IN 002_2014" sheetId="77" r:id="rId16"/>
  </sheets>
  <definedNames>
    <definedName name="diasuteis" localSheetId="9">#REF!</definedName>
    <definedName name="diasuteis" localSheetId="10">#REF!</definedName>
    <definedName name="diasuteis" localSheetId="4">#REF!</definedName>
    <definedName name="diasuteis" localSheetId="14">#REF!</definedName>
    <definedName name="diasuteis" localSheetId="2">#REF!</definedName>
    <definedName name="diasuteis" localSheetId="1">#REF!</definedName>
    <definedName name="diasuteis">#REF!</definedName>
    <definedName name="Ferias" localSheetId="9">#REF!</definedName>
    <definedName name="Ferias" localSheetId="10">#REF!</definedName>
    <definedName name="Ferias" localSheetId="4">#REF!</definedName>
    <definedName name="Ferias" localSheetId="14">#REF!</definedName>
    <definedName name="Ferias" localSheetId="2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21" i="166" l="1"/>
  <c r="I21" i="164"/>
  <c r="L23" i="171"/>
  <c r="L23" i="175" l="1"/>
  <c r="I14" i="166" l="1"/>
  <c r="I14" i="167"/>
  <c r="J5" i="174"/>
  <c r="J6" i="174"/>
  <c r="J7" i="174"/>
  <c r="J8" i="174"/>
  <c r="J9" i="174"/>
  <c r="J10" i="174"/>
  <c r="J11" i="174"/>
  <c r="J12" i="174"/>
  <c r="J13" i="174"/>
  <c r="J14" i="174"/>
  <c r="J15" i="174"/>
  <c r="J16" i="174"/>
  <c r="J17" i="174"/>
  <c r="J18" i="174"/>
  <c r="J19" i="174"/>
  <c r="J20" i="174"/>
  <c r="J21" i="174"/>
  <c r="J22" i="174"/>
  <c r="J4" i="174"/>
  <c r="M23" i="164" l="1"/>
  <c r="I4" i="164" l="1"/>
  <c r="I4" i="175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K21" i="162" s="1"/>
  <c r="H22" i="162"/>
  <c r="H4" i="162"/>
  <c r="B22" i="162"/>
  <c r="C22" i="162"/>
  <c r="D22" i="162"/>
  <c r="E22" i="162"/>
  <c r="F22" i="162"/>
  <c r="A21" i="162"/>
  <c r="B21" i="162"/>
  <c r="C21" i="162"/>
  <c r="D21" i="162"/>
  <c r="E21" i="162"/>
  <c r="F21" i="162"/>
  <c r="B15" i="162"/>
  <c r="A18" i="162"/>
  <c r="B18" i="162"/>
  <c r="C18" i="162"/>
  <c r="D18" i="162"/>
  <c r="E18" i="162"/>
  <c r="F18" i="162"/>
  <c r="C19" i="162"/>
  <c r="D19" i="162"/>
  <c r="E19" i="162"/>
  <c r="F19" i="162"/>
  <c r="C20" i="162"/>
  <c r="D20" i="162"/>
  <c r="E20" i="162"/>
  <c r="F20" i="162"/>
  <c r="A15" i="162"/>
  <c r="C15" i="162"/>
  <c r="D15" i="162"/>
  <c r="E15" i="162"/>
  <c r="F15" i="162"/>
  <c r="C16" i="162"/>
  <c r="D16" i="162"/>
  <c r="E16" i="162"/>
  <c r="F16" i="162"/>
  <c r="C17" i="162"/>
  <c r="D17" i="162"/>
  <c r="E17" i="162"/>
  <c r="F17" i="162"/>
  <c r="C4" i="162"/>
  <c r="D4" i="162"/>
  <c r="E4" i="162"/>
  <c r="F4" i="162"/>
  <c r="C5" i="162"/>
  <c r="D5" i="162"/>
  <c r="E5" i="162"/>
  <c r="F5" i="162"/>
  <c r="C6" i="162"/>
  <c r="D6" i="162"/>
  <c r="E6" i="162"/>
  <c r="F6" i="162"/>
  <c r="C7" i="162"/>
  <c r="D7" i="162"/>
  <c r="E7" i="162"/>
  <c r="F7" i="162"/>
  <c r="C8" i="162"/>
  <c r="D8" i="162"/>
  <c r="E8" i="162"/>
  <c r="F8" i="162"/>
  <c r="C9" i="162"/>
  <c r="D9" i="162"/>
  <c r="E9" i="162"/>
  <c r="F9" i="162"/>
  <c r="C10" i="162"/>
  <c r="D10" i="162"/>
  <c r="E10" i="162"/>
  <c r="F10" i="162"/>
  <c r="C11" i="162"/>
  <c r="D11" i="162"/>
  <c r="E11" i="162"/>
  <c r="F11" i="162"/>
  <c r="C12" i="162"/>
  <c r="D12" i="162"/>
  <c r="E12" i="162"/>
  <c r="F12" i="162"/>
  <c r="C13" i="162"/>
  <c r="D13" i="162"/>
  <c r="E13" i="162"/>
  <c r="F13" i="162"/>
  <c r="C14" i="162"/>
  <c r="D14" i="162"/>
  <c r="E14" i="162"/>
  <c r="F14" i="162"/>
  <c r="K5" i="162"/>
  <c r="K6" i="162"/>
  <c r="K7" i="162"/>
  <c r="K20" i="162" l="1"/>
  <c r="K17" i="162"/>
  <c r="K16" i="162"/>
  <c r="K15" i="162"/>
  <c r="K4" i="162"/>
  <c r="J22" i="171"/>
  <c r="K22" i="171" s="1"/>
  <c r="J21" i="171"/>
  <c r="K21" i="171" s="1"/>
  <c r="J20" i="171"/>
  <c r="K20" i="171" s="1"/>
  <c r="J19" i="171"/>
  <c r="K19" i="171" s="1"/>
  <c r="J18" i="171"/>
  <c r="J17" i="171"/>
  <c r="J16" i="171"/>
  <c r="J15" i="17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J16" i="168"/>
  <c r="J15" i="168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22" i="169"/>
  <c r="K22" i="169" s="1"/>
  <c r="J21" i="169"/>
  <c r="K21" i="169" s="1"/>
  <c r="J20" i="169"/>
  <c r="K20" i="169" s="1"/>
  <c r="J19" i="169"/>
  <c r="K19" i="169" s="1"/>
  <c r="J18" i="169"/>
  <c r="K18" i="169" s="1"/>
  <c r="J17" i="169"/>
  <c r="J16" i="169"/>
  <c r="J15" i="169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J16" i="173"/>
  <c r="J15" i="173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K22" i="174"/>
  <c r="K21" i="174"/>
  <c r="K20" i="174"/>
  <c r="K19" i="174"/>
  <c r="K18" i="174"/>
  <c r="K14" i="174"/>
  <c r="K13" i="174"/>
  <c r="K12" i="174"/>
  <c r="K11" i="174"/>
  <c r="K10" i="174"/>
  <c r="K9" i="174"/>
  <c r="K8" i="174"/>
  <c r="K7" i="174"/>
  <c r="K6" i="174"/>
  <c r="K5" i="174"/>
  <c r="K4" i="174"/>
  <c r="J22" i="170"/>
  <c r="K22" i="170" s="1"/>
  <c r="J21" i="170"/>
  <c r="K21" i="170" s="1"/>
  <c r="J20" i="170"/>
  <c r="K20" i="170" s="1"/>
  <c r="J19" i="170"/>
  <c r="K19" i="170" s="1"/>
  <c r="J18" i="170"/>
  <c r="K18" i="170" s="1"/>
  <c r="J17" i="170"/>
  <c r="J16" i="170"/>
  <c r="J15" i="170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J16" i="167"/>
  <c r="J15" i="167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J16" i="166"/>
  <c r="J15" i="166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J16" i="165"/>
  <c r="J15" i="165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22" i="172"/>
  <c r="K22" i="172" s="1"/>
  <c r="J21" i="172"/>
  <c r="K21" i="172" s="1"/>
  <c r="J20" i="172"/>
  <c r="K20" i="172" s="1"/>
  <c r="J19" i="172"/>
  <c r="K19" i="172" s="1"/>
  <c r="J18" i="172"/>
  <c r="K18" i="172" s="1"/>
  <c r="J17" i="172"/>
  <c r="J16" i="172"/>
  <c r="J15" i="172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J16" i="164"/>
  <c r="J15" i="164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22" i="161"/>
  <c r="K22" i="161" s="1"/>
  <c r="J21" i="161"/>
  <c r="K21" i="161" s="1"/>
  <c r="J20" i="161"/>
  <c r="K20" i="161" s="1"/>
  <c r="J19" i="161"/>
  <c r="K19" i="161" s="1"/>
  <c r="J18" i="161"/>
  <c r="K18" i="161" s="1"/>
  <c r="J17" i="161"/>
  <c r="J16" i="161"/>
  <c r="J15" i="16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J22" i="163"/>
  <c r="J21" i="163"/>
  <c r="J20" i="163"/>
  <c r="J19" i="163"/>
  <c r="J18" i="163"/>
  <c r="K18" i="163" s="1"/>
  <c r="J17" i="163"/>
  <c r="J16" i="163"/>
  <c r="J15" i="163"/>
  <c r="J14" i="163"/>
  <c r="J13" i="163"/>
  <c r="J12" i="163"/>
  <c r="J11" i="163"/>
  <c r="J10" i="163"/>
  <c r="J9" i="163"/>
  <c r="J8" i="163"/>
  <c r="J7" i="163"/>
  <c r="J6" i="163"/>
  <c r="J5" i="163"/>
  <c r="J4" i="163"/>
  <c r="K4" i="163" s="1"/>
  <c r="J22" i="175"/>
  <c r="K22" i="175" s="1"/>
  <c r="J21" i="175"/>
  <c r="K21" i="175" s="1"/>
  <c r="J20" i="175"/>
  <c r="K20" i="175" s="1"/>
  <c r="J19" i="175"/>
  <c r="K19" i="175" s="1"/>
  <c r="J18" i="175"/>
  <c r="K18" i="175" s="1"/>
  <c r="J17" i="175"/>
  <c r="J16" i="175"/>
  <c r="J15" i="175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K8" i="163" l="1"/>
  <c r="I8" i="162"/>
  <c r="K9" i="163"/>
  <c r="I9" i="162"/>
  <c r="K12" i="163"/>
  <c r="I12" i="162"/>
  <c r="I16" i="162"/>
  <c r="K20" i="163"/>
  <c r="I20" i="162"/>
  <c r="I15" i="162"/>
  <c r="K5" i="163"/>
  <c r="I5" i="162"/>
  <c r="K6" i="163"/>
  <c r="I6" i="162"/>
  <c r="I10" i="162"/>
  <c r="K13" i="163"/>
  <c r="I13" i="162"/>
  <c r="I17" i="162"/>
  <c r="K21" i="163"/>
  <c r="I21" i="162"/>
  <c r="K11" i="163"/>
  <c r="I11" i="162"/>
  <c r="K19" i="163"/>
  <c r="I19" i="162"/>
  <c r="K7" i="163"/>
  <c r="I7" i="162"/>
  <c r="K10" i="163"/>
  <c r="K14" i="163"/>
  <c r="I14" i="162"/>
  <c r="K22" i="163"/>
  <c r="I22" i="162"/>
  <c r="K18" i="171"/>
  <c r="I18" i="162"/>
  <c r="K4" i="175"/>
  <c r="I4" i="162"/>
  <c r="H31" i="162"/>
  <c r="H30" i="162"/>
  <c r="H29" i="162"/>
  <c r="K9" i="162"/>
  <c r="K10" i="162"/>
  <c r="K12" i="162"/>
  <c r="K19" i="162"/>
  <c r="K22" i="162"/>
  <c r="L21" i="162" l="1"/>
  <c r="J21" i="162"/>
  <c r="L16" i="162"/>
  <c r="J16" i="162"/>
  <c r="L5" i="162"/>
  <c r="J5" i="162"/>
  <c r="J17" i="162"/>
  <c r="L17" i="162"/>
  <c r="L6" i="162"/>
  <c r="J6" i="162"/>
  <c r="J15" i="162"/>
  <c r="L15" i="162"/>
  <c r="L7" i="162"/>
  <c r="J7" i="162"/>
  <c r="L20" i="162"/>
  <c r="J20" i="162"/>
  <c r="L4" i="162"/>
  <c r="J4" i="162"/>
  <c r="K14" i="162"/>
  <c r="L19" i="162"/>
  <c r="K13" i="162"/>
  <c r="L18" i="162"/>
  <c r="L14" i="162"/>
  <c r="K8" i="162"/>
  <c r="K18" i="162"/>
  <c r="K11" i="162"/>
  <c r="L8" i="162"/>
  <c r="L10" i="162"/>
  <c r="L12" i="162"/>
  <c r="J19" i="162" l="1"/>
  <c r="J18" i="162"/>
  <c r="J22" i="162"/>
  <c r="L22" i="162"/>
  <c r="J10" i="162"/>
  <c r="J12" i="162"/>
  <c r="J8" i="162"/>
  <c r="J14" i="162"/>
  <c r="J9" i="162" l="1"/>
  <c r="L9" i="162"/>
  <c r="L11" i="162"/>
  <c r="J11" i="162"/>
  <c r="L13" i="162"/>
  <c r="J13" i="162"/>
  <c r="K23" i="162"/>
  <c r="L32" i="162" s="1"/>
  <c r="L23" i="162" l="1"/>
  <c r="L33" i="162" s="1"/>
  <c r="L35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Coordenadoria de Licitação e Compras</author>
    <author>Muraro</author>
  </authors>
  <commentList>
    <comment ref="L1" authorId="0" shapeId="0" xr:uid="{B3648903-B347-4292-989A-EE32C5FC13EA}">
      <text>
        <r>
          <rPr>
            <b/>
            <sz val="9"/>
            <color indexed="81"/>
            <rFont val="Segoe UI"/>
            <family val="2"/>
          </rPr>
          <t>29/09/20: QUANTITATIVO CEDIDO PARA USO DA BU.</t>
        </r>
      </text>
    </comment>
    <comment ref="I4" authorId="1" shapeId="0" xr:uid="{00000000-0006-0000-0100-000002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30 unidades para o CEART em 15/02/21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8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-30 Laudas cedidas ao CCT 24/03/2021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I4" authorId="0" shapeId="0" xr:uid="{00000000-0006-0000-0300-000001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30 unidades pela SCII em 15/02/21</t>
        </r>
      </text>
    </comment>
    <comment ref="I21" authorId="0" shapeId="0" xr:uid="{55F9D285-CE7A-4E57-90E7-A5203CD56F95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9 unds cedidas à FAED em 05/04/21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18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- 02 unidades cedidas para o CEO 22/02/2021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  <author>Muraro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-15 laudas cedidas ao CEFID 26/03/2021</t>
        </r>
      </text>
    </comment>
    <comment ref="I12" authorId="0" shapeId="0" xr:uid="{00000000-0006-0000-06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-15 laudas cedidas ao CEFID 26/03/2021</t>
        </r>
      </text>
    </comment>
    <comment ref="I14" authorId="1" shapeId="0" xr:uid="{00000000-0006-0000-0600-000003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20 unid. pelo CEFID em 08/03/21</t>
        </r>
      </text>
    </comment>
    <comment ref="I21" authorId="1" shapeId="0" xr:uid="{8AA98E96-6E9F-4929-9C2A-B485724ACA8B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9 unds cedidas pelo CEART em 05/04/21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  <author>Muraro</author>
  </authors>
  <commentList>
    <comment ref="I8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+15 laudas cedidas pela FAED</t>
        </r>
      </text>
    </comment>
    <comment ref="I12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+15 laudas cedidas pela FAED</t>
        </r>
      </text>
    </comment>
    <comment ref="I14" authorId="1" shapeId="0" xr:uid="{00000000-0006-0000-0700-000003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20 unid. para a FAED em 08/03/21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8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+ 30 laudas cedidas pela PROPPG 24/03/2021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18" authorId="0" shapeId="0" xr:uid="{00000000-0006-0000-0D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02 Unidades cedidas pelo CEAD 22/02/2021</t>
        </r>
      </text>
    </comment>
  </commentList>
</comments>
</file>

<file path=xl/sharedStrings.xml><?xml version="1.0" encoding="utf-8"?>
<sst xmlns="http://schemas.openxmlformats.org/spreadsheetml/2006/main" count="1840" uniqueCount="110">
  <si>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</si>
  <si>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</si>
  <si>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</si>
  <si>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</si>
  <si>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</si>
  <si>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</si>
  <si>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</si>
  <si>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</si>
  <si>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</si>
  <si>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</si>
  <si>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</si>
  <si>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</si>
  <si>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</si>
  <si>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</si>
  <si>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</si>
  <si>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</si>
  <si>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</si>
  <si>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</si>
  <si>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</si>
  <si>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</si>
  <si>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</si>
  <si>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</si>
  <si>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</si>
  <si>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</si>
  <si>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</si>
  <si>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</si>
  <si>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</si>
  <si>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</si>
  <si>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</si>
  <si>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</si>
  <si>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</si>
  <si>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</si>
  <si>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</si>
  <si>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</si>
  <si>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</si>
  <si>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</si>
  <si>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</si>
  <si>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</si>
  <si>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</si>
  <si>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</si>
  <si>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HORA</t>
  </si>
  <si>
    <t>EMPRESA</t>
  </si>
  <si>
    <t>Detalhamento da Despesa</t>
  </si>
  <si>
    <t>Códico NUC</t>
  </si>
  <si>
    <t xml:space="preserve"> MS TRADUCOES LTDA ­ ME CNPJ 08.966.620/0001-91</t>
  </si>
  <si>
    <t>339039-99</t>
  </si>
  <si>
    <t>50244-005</t>
  </si>
  <si>
    <t>50244-006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</si>
  <si>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</si>
  <si>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50244-003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</si>
  <si>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</si>
  <si>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</si>
  <si>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 - LIBRAS</t>
    </r>
    <r>
      <rPr>
        <sz val="11"/>
        <rFont val="Arial"/>
        <family val="2"/>
      </rPr>
      <t>: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 para a língua Portuguesa e da língua Portuguesa para a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. </t>
    </r>
  </si>
  <si>
    <t xml:space="preserve">Resumo Atualizado em </t>
  </si>
  <si>
    <t>PROCESSO: PE 550/2020</t>
  </si>
  <si>
    <t>OBJETO: CONTRATAÇÃO DE EMPRESA PRESTADORA DE SERVIÇO DE REVISÃO, TRADUÇÃO DE TEXTOS E TRADUÇÃO SIMULTÂNEA PARA A UDESC</t>
  </si>
  <si>
    <t>VIGÊNCIA DA ATA: 28/07/2020 até 28/07/2021</t>
  </si>
  <si>
    <t xml:space="preserve"> AF/OS nº  xxxx/2020 Qtde. 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</si>
  <si>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</si>
  <si>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</si>
  <si>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</si>
  <si>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</si>
  <si>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</si>
  <si>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</si>
  <si>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</si>
  <si>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</si>
  <si>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</si>
  <si>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</si>
  <si>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Espanhola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</si>
  <si>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t>H&amp;L PROMOCOES E EVENTOS EMPRESARIAIS EIRELI - EPP - CNPJ 09.231.613/0001-04</t>
  </si>
  <si>
    <t>PARTICIPANTES/DIA</t>
  </si>
  <si>
    <r>
      <rPr>
        <b/>
        <sz val="11"/>
        <rFont val="Arial"/>
        <family val="2"/>
      </rPr>
      <t>PRESTAÇÃO DE SERVIÇOS DE LOCAÇÃO E MONTAGEM DE EQUIPAMENTOS DE TRADUÇÃO SIMULTÂNEA, para 100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</si>
  <si>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r>
      <rPr>
        <b/>
        <sz val="11"/>
        <rFont val="Arial"/>
        <family val="2"/>
      </rPr>
      <t>PRESTAÇÃO DE SERVIÇOS DE LOCAÇÃO E MONTAGEM DE EQUIPAMENTOS DE TRADUÇÃO SIMULTÂNEA, para 150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</si>
  <si>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r>
      <rPr>
        <b/>
        <sz val="11"/>
        <rFont val="Arial"/>
        <family val="2"/>
      </rPr>
      <t>PRESTAÇÃO DE SERVIÇOS DE LOCAÇÃO E MONTAGEM DE EQUIPAMENTOS DE TRADUÇÃO SIMULTÂNEA, para 300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</si>
  <si>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50147-007</t>
  </si>
  <si>
    <t>ASSCON-PP ASSESSORIA E CONSULTORIA PUBLICA E PRIVADA LTDA - EPP - CNPJ 17.688.208/0001-48</t>
  </si>
  <si>
    <r>
      <rPr>
        <b/>
        <sz val="11"/>
        <rFont val="Arial"/>
        <family val="2"/>
      </rPr>
      <t>PRESTAÇÃO DE SERVIÇO DE AUDIODESCRIÇÃO</t>
    </r>
    <r>
      <rPr>
        <sz val="11"/>
        <rFont val="Arial"/>
        <family val="2"/>
      </rPr>
      <t>: audiodescrição clara e objetiva, prestado por, no mínimo, 1 (um) audiodescritor e 1 (um) consultor, em língua portuguesa e integrada ao som original do vídeo do evento, em conformidade com as normas técnicas vigentes.</t>
    </r>
  </si>
  <si>
    <r>
      <t xml:space="preserve">OS nº 724/2020 Qtde. </t>
    </r>
    <r>
      <rPr>
        <b/>
        <sz val="11"/>
        <color rgb="FFFF0000"/>
        <rFont val="Calibri"/>
        <family val="2"/>
        <scheme val="minor"/>
      </rPr>
      <t>(demanda BU)</t>
    </r>
  </si>
  <si>
    <t xml:space="preserve"> AF/OS nº 698/2020</t>
  </si>
  <si>
    <t xml:space="preserve"> AF/OS nº  757/2020 Qtde. </t>
  </si>
  <si>
    <t xml:space="preserve"> AF/OS nº  1061/2020 Qtde. </t>
  </si>
  <si>
    <t xml:space="preserve"> AF/OS nº  630/2020 Qtde. </t>
  </si>
  <si>
    <t xml:space="preserve"> AF/OS nº  774/2020 Qtde. </t>
  </si>
  <si>
    <t xml:space="preserve"> AF/OS nº  839/2020 Qtde. </t>
  </si>
  <si>
    <t xml:space="preserve"> AF/OS nº  601/2020 Qtde. </t>
  </si>
  <si>
    <t xml:space="preserve"> AF/OS nº  614/2020 Qtde. </t>
  </si>
  <si>
    <t xml:space="preserve"> AF/OS nº  626/2020 Qtde. </t>
  </si>
  <si>
    <t xml:space="preserve"> AF/OS nº  627/2020 Qtde. </t>
  </si>
  <si>
    <t xml:space="preserve"> AF/OS nº  628/2020 Qtde. </t>
  </si>
  <si>
    <t xml:space="preserve"> AF/OS nº  633/2020 Qtde. </t>
  </si>
  <si>
    <t xml:space="preserve"> AF/OS nº  632/2020 Qtde. </t>
  </si>
  <si>
    <t xml:space="preserve"> AF/OS nº  638/2020 Qtde. </t>
  </si>
  <si>
    <t xml:space="preserve"> AF/OS nº  639/2020 Qtde. </t>
  </si>
  <si>
    <t xml:space="preserve"> AF/OS nº  659/2020 Qtde. </t>
  </si>
  <si>
    <t xml:space="preserve"> AF/OS nº  669/2020 Qtde. </t>
  </si>
  <si>
    <t xml:space="preserve"> AF/OS nº  708/2020 Qtde. </t>
  </si>
  <si>
    <t xml:space="preserve"> AF/OS nº  735/2020 Qtde. </t>
  </si>
  <si>
    <t xml:space="preserve"> AF/OS nº  842/2020 Qtde. </t>
  </si>
  <si>
    <t xml:space="preserve"> AF/OS nº  866/2020 Qtde. </t>
  </si>
  <si>
    <t xml:space="preserve"> AF/OS nº  868/2020 Qtde. </t>
  </si>
  <si>
    <t xml:space="preserve"> AF/OS nº  869/2020 Qtde. </t>
  </si>
  <si>
    <t xml:space="preserve"> AF/OS nº  896/2020 Qtde. </t>
  </si>
  <si>
    <t xml:space="preserve"> AF/OS nº  971/2020 Qtde. </t>
  </si>
  <si>
    <t xml:space="preserve"> AF/OS nº  1010/2020 Qtde. </t>
  </si>
  <si>
    <t xml:space="preserve"> AF/OS nº  1064/2020 Qtde. </t>
  </si>
  <si>
    <t xml:space="preserve"> AF/OS nº  936/2020 Qtde. </t>
  </si>
  <si>
    <t>MS tradução textual</t>
  </si>
  <si>
    <t xml:space="preserve">OS nº  93/2021 - H&amp;L Promoções e Eventos </t>
  </si>
  <si>
    <t xml:space="preserve"> AF/OS nº  0615/2020 Qtde. </t>
  </si>
  <si>
    <t xml:space="preserve"> AF/OS nº  0641/2020 Qtde.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</si>
</sst>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4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20" borderId="0" applyNumberFormat="0" applyBorder="0" applyAlignment="0" applyProtection="0"/>
  </cellStyleXfs>
  <cellXfs count="13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4" fillId="8" borderId="6" xfId="1" applyNumberFormat="1" applyFont="1" applyFill="1" applyBorder="1" applyAlignment="1" applyProtection="1">
      <alignment horizontal="right"/>
      <protection locked="0"/>
    </xf>
    <xf numFmtId="168" fontId="14" fillId="8" borderId="11" xfId="1" applyNumberFormat="1" applyFont="1" applyFill="1" applyBorder="1" applyAlignment="1" applyProtection="1">
      <alignment horizontal="right"/>
      <protection locked="0"/>
    </xf>
    <xf numFmtId="2" fontId="14" fillId="8" borderId="11" xfId="1" applyNumberFormat="1" applyFont="1" applyFill="1" applyBorder="1" applyAlignment="1">
      <alignment horizontal="right"/>
    </xf>
    <xf numFmtId="0" fontId="14" fillId="8" borderId="12" xfId="1" applyFont="1" applyFill="1" applyBorder="1" applyAlignment="1" applyProtection="1">
      <alignment horizontal="left"/>
      <protection locked="0"/>
    </xf>
    <xf numFmtId="0" fontId="14" fillId="8" borderId="17" xfId="1" applyFont="1" applyFill="1" applyBorder="1" applyAlignment="1" applyProtection="1">
      <alignment horizontal="left"/>
      <protection locked="0"/>
    </xf>
    <xf numFmtId="0" fontId="14" fillId="8" borderId="13" xfId="1" applyFont="1" applyFill="1" applyBorder="1" applyAlignment="1" applyProtection="1">
      <alignment horizontal="left"/>
      <protection locked="0"/>
    </xf>
    <xf numFmtId="0" fontId="14" fillId="8" borderId="0" xfId="1" applyFont="1" applyFill="1" applyBorder="1" applyAlignment="1" applyProtection="1">
      <alignment horizontal="left"/>
      <protection locked="0"/>
    </xf>
    <xf numFmtId="0" fontId="14" fillId="8" borderId="14" xfId="1" applyFont="1" applyFill="1" applyBorder="1" applyAlignment="1" applyProtection="1">
      <alignment horizontal="left"/>
      <protection locked="0"/>
    </xf>
    <xf numFmtId="0" fontId="14" fillId="8" borderId="16" xfId="1" applyFont="1" applyFill="1" applyBorder="1" applyAlignment="1" applyProtection="1">
      <alignment horizontal="left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4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3" borderId="1" xfId="25" applyFont="1" applyFill="1" applyBorder="1" applyAlignment="1">
      <alignment horizontal="center" vertical="center"/>
    </xf>
    <xf numFmtId="0" fontId="18" fillId="13" borderId="1" xfId="26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4" fillId="0" borderId="1" xfId="1" applyFont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6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47" applyFont="1" applyFill="1" applyBorder="1" applyAlignment="1">
      <alignment horizontal="center" vertical="center"/>
    </xf>
    <xf numFmtId="0" fontId="14" fillId="21" borderId="1" xfId="25" applyFont="1" applyFill="1" applyBorder="1" applyAlignment="1">
      <alignment horizontal="center" vertical="center"/>
    </xf>
    <xf numFmtId="0" fontId="19" fillId="21" borderId="1" xfId="26" applyFont="1" applyFill="1" applyBorder="1" applyAlignment="1">
      <alignment horizontal="justify" vertical="top" wrapText="1"/>
    </xf>
    <xf numFmtId="0" fontId="19" fillId="21" borderId="9" xfId="27" applyFont="1" applyFill="1" applyBorder="1" applyAlignment="1">
      <alignment horizontal="center" vertical="center"/>
    </xf>
    <xf numFmtId="0" fontId="18" fillId="21" borderId="1" xfId="26" applyFont="1" applyFill="1" applyBorder="1" applyAlignment="1">
      <alignment horizontal="center" vertical="center"/>
    </xf>
    <xf numFmtId="0" fontId="19" fillId="21" borderId="1" xfId="28" applyFont="1" applyFill="1" applyBorder="1" applyAlignment="1">
      <alignment horizontal="justify" vertical="top" wrapText="1"/>
    </xf>
    <xf numFmtId="0" fontId="4" fillId="21" borderId="1" xfId="26" applyFont="1" applyFill="1" applyBorder="1" applyAlignment="1">
      <alignment horizontal="center" vertical="center"/>
    </xf>
    <xf numFmtId="0" fontId="19" fillId="13" borderId="1" xfId="27" applyFont="1" applyFill="1" applyBorder="1" applyAlignment="1">
      <alignment horizontal="justify" vertical="top" wrapText="1"/>
    </xf>
    <xf numFmtId="0" fontId="19" fillId="13" borderId="9" xfId="27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 wrapText="1"/>
    </xf>
    <xf numFmtId="0" fontId="19" fillId="21" borderId="1" xfId="27" applyFont="1" applyFill="1" applyBorder="1" applyAlignment="1">
      <alignment horizontal="left" vertical="center" wrapText="1"/>
    </xf>
    <xf numFmtId="8" fontId="18" fillId="21" borderId="1" xfId="25" applyNumberFormat="1" applyFont="1" applyFill="1" applyBorder="1" applyAlignment="1">
      <alignment horizontal="right" vertical="center"/>
    </xf>
    <xf numFmtId="8" fontId="18" fillId="13" borderId="1" xfId="25" applyNumberFormat="1" applyFont="1" applyFill="1" applyBorder="1" applyAlignment="1">
      <alignment horizontal="right" vertical="center"/>
    </xf>
    <xf numFmtId="44" fontId="4" fillId="0" borderId="0" xfId="8" applyFont="1" applyAlignment="1" applyProtection="1">
      <alignment wrapText="1"/>
      <protection locked="0"/>
    </xf>
    <xf numFmtId="0" fontId="16" fillId="13" borderId="7" xfId="25" applyFont="1" applyFill="1" applyBorder="1" applyAlignment="1">
      <alignment horizontal="center" vertical="center"/>
    </xf>
    <xf numFmtId="0" fontId="16" fillId="13" borderId="7" xfId="25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wrapText="1"/>
      <protection locked="0"/>
    </xf>
    <xf numFmtId="0" fontId="19" fillId="13" borderId="9" xfId="27" applyFont="1" applyFill="1" applyBorder="1" applyAlignment="1">
      <alignment horizontal="center" vertical="center" textRotation="90"/>
    </xf>
    <xf numFmtId="0" fontId="19" fillId="13" borderId="1" xfId="28" applyFont="1" applyFill="1" applyBorder="1" applyAlignment="1">
      <alignment horizontal="justify" vertical="top" wrapText="1"/>
    </xf>
    <xf numFmtId="0" fontId="19" fillId="21" borderId="9" xfId="27" applyFont="1" applyFill="1" applyBorder="1" applyAlignment="1">
      <alignment horizontal="center" vertical="center" textRotation="90"/>
    </xf>
    <xf numFmtId="0" fontId="4" fillId="21" borderId="1" xfId="26" applyFont="1" applyFill="1" applyBorder="1" applyAlignment="1">
      <alignment horizontal="center" vertical="center" textRotation="90"/>
    </xf>
    <xf numFmtId="0" fontId="18" fillId="13" borderId="1" xfId="26" applyFont="1" applyFill="1" applyBorder="1" applyAlignment="1">
      <alignment horizontal="center" vertical="center" textRotation="90"/>
    </xf>
    <xf numFmtId="0" fontId="19" fillId="21" borderId="1" xfId="27" applyFont="1" applyFill="1" applyBorder="1" applyAlignment="1">
      <alignment horizontal="justify" vertical="top" wrapText="1"/>
    </xf>
    <xf numFmtId="0" fontId="19" fillId="13" borderId="9" xfId="27" applyFont="1" applyFill="1" applyBorder="1" applyAlignment="1">
      <alignment horizontal="center" vertical="center" textRotation="90" wrapText="1"/>
    </xf>
    <xf numFmtId="0" fontId="18" fillId="21" borderId="1" xfId="26" applyFont="1" applyFill="1" applyBorder="1" applyAlignment="1">
      <alignment horizontal="center" vertical="center" textRotation="90"/>
    </xf>
    <xf numFmtId="0" fontId="23" fillId="21" borderId="1" xfId="25" applyFont="1" applyFill="1" applyBorder="1" applyAlignment="1">
      <alignment horizontal="center" vertical="center" wrapText="1"/>
    </xf>
    <xf numFmtId="0" fontId="19" fillId="21" borderId="1" xfId="27" applyFont="1" applyFill="1" applyBorder="1" applyAlignment="1">
      <alignment horizontal="justify" vertical="center" wrapText="1"/>
    </xf>
    <xf numFmtId="0" fontId="19" fillId="13" borderId="1" xfId="27" applyFont="1" applyFill="1" applyBorder="1" applyAlignment="1">
      <alignment horizontal="justify" vertical="center" wrapText="1"/>
    </xf>
    <xf numFmtId="0" fontId="16" fillId="13" borderId="1" xfId="25" applyFont="1" applyFill="1" applyBorder="1" applyAlignment="1">
      <alignment horizontal="center" vertical="center"/>
    </xf>
    <xf numFmtId="0" fontId="23" fillId="13" borderId="1" xfId="25" applyFont="1" applyFill="1" applyBorder="1" applyAlignment="1">
      <alignment horizontal="center" vertical="center" wrapText="1"/>
    </xf>
    <xf numFmtId="0" fontId="4" fillId="13" borderId="9" xfId="26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7" borderId="1" xfId="1" applyNumberFormat="1" applyFont="1" applyFill="1" applyBorder="1" applyAlignment="1">
      <alignment horizontal="center" vertical="center" wrapText="1"/>
    </xf>
    <xf numFmtId="0" fontId="16" fillId="21" borderId="6" xfId="25" applyFont="1" applyFill="1" applyBorder="1" applyAlignment="1">
      <alignment horizontal="center" vertical="center"/>
    </xf>
    <xf numFmtId="0" fontId="16" fillId="21" borderId="11" xfId="25" applyFont="1" applyFill="1" applyBorder="1" applyAlignment="1">
      <alignment horizontal="center" vertical="center"/>
    </xf>
    <xf numFmtId="0" fontId="16" fillId="21" borderId="7" xfId="25" applyFont="1" applyFill="1" applyBorder="1" applyAlignment="1">
      <alignment horizontal="center" vertical="center"/>
    </xf>
    <xf numFmtId="0" fontId="23" fillId="21" borderId="6" xfId="25" applyFont="1" applyFill="1" applyBorder="1" applyAlignment="1">
      <alignment horizontal="center" vertical="center" wrapText="1"/>
    </xf>
    <xf numFmtId="0" fontId="23" fillId="21" borderId="11" xfId="25" applyFont="1" applyFill="1" applyBorder="1" applyAlignment="1">
      <alignment horizontal="center" vertical="center" wrapText="1"/>
    </xf>
    <xf numFmtId="0" fontId="23" fillId="21" borderId="7" xfId="25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8" borderId="1" xfId="0" applyNumberFormat="1" applyFont="1" applyFill="1" applyBorder="1" applyAlignment="1">
      <alignment horizontal="left" vertical="center" wrapText="1"/>
    </xf>
    <xf numFmtId="0" fontId="16" fillId="13" borderId="6" xfId="25" applyFont="1" applyFill="1" applyBorder="1" applyAlignment="1">
      <alignment horizontal="center" vertical="center"/>
    </xf>
    <xf numFmtId="0" fontId="16" fillId="13" borderId="11" xfId="25" applyFont="1" applyFill="1" applyBorder="1" applyAlignment="1">
      <alignment horizontal="center" vertical="center"/>
    </xf>
    <xf numFmtId="0" fontId="16" fillId="13" borderId="7" xfId="25" applyFont="1" applyFill="1" applyBorder="1" applyAlignment="1">
      <alignment horizontal="center" vertical="center"/>
    </xf>
    <xf numFmtId="0" fontId="23" fillId="13" borderId="6" xfId="25" applyFont="1" applyFill="1" applyBorder="1" applyAlignment="1">
      <alignment horizontal="center" vertical="center" wrapText="1"/>
    </xf>
    <xf numFmtId="0" fontId="23" fillId="13" borderId="11" xfId="25" applyFont="1" applyFill="1" applyBorder="1" applyAlignment="1">
      <alignment horizontal="center" vertical="center" wrapText="1"/>
    </xf>
    <xf numFmtId="0" fontId="23" fillId="13" borderId="7" xfId="25" applyFont="1" applyFill="1" applyBorder="1" applyAlignment="1">
      <alignment horizontal="center" vertical="center" wrapText="1"/>
    </xf>
    <xf numFmtId="0" fontId="16" fillId="21" borderId="6" xfId="25" applyFont="1" applyFill="1" applyBorder="1" applyAlignment="1">
      <alignment horizontal="center" vertical="center" wrapText="1"/>
    </xf>
    <xf numFmtId="0" fontId="16" fillId="21" borderId="11" xfId="25" applyFont="1" applyFill="1" applyBorder="1" applyAlignment="1">
      <alignment horizontal="center" vertical="center" wrapText="1"/>
    </xf>
    <xf numFmtId="0" fontId="16" fillId="21" borderId="7" xfId="25" applyFont="1" applyFill="1" applyBorder="1" applyAlignment="1">
      <alignment horizontal="center" vertical="center" wrapText="1"/>
    </xf>
    <xf numFmtId="0" fontId="14" fillId="8" borderId="8" xfId="1" applyFont="1" applyFill="1" applyBorder="1" applyAlignment="1" applyProtection="1">
      <alignment horizontal="left"/>
      <protection locked="0"/>
    </xf>
    <xf numFmtId="0" fontId="14" fillId="8" borderId="9" xfId="1" applyFont="1" applyFill="1" applyBorder="1" applyAlignment="1" applyProtection="1">
      <alignment horizontal="left"/>
      <protection locked="0"/>
    </xf>
    <xf numFmtId="0" fontId="14" fillId="8" borderId="10" xfId="1" applyFont="1" applyFill="1" applyBorder="1" applyAlignment="1" applyProtection="1">
      <alignment horizontal="left"/>
      <protection locked="0"/>
    </xf>
    <xf numFmtId="0" fontId="14" fillId="8" borderId="1" xfId="1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4" fillId="8" borderId="16" xfId="1" applyFont="1" applyFill="1" applyBorder="1" applyAlignment="1">
      <alignment vertical="center" wrapText="1"/>
    </xf>
    <xf numFmtId="0" fontId="14" fillId="8" borderId="15" xfId="1" applyFont="1" applyFill="1" applyBorder="1" applyAlignment="1">
      <alignment vertical="center" wrapText="1"/>
    </xf>
    <xf numFmtId="0" fontId="16" fillId="13" borderId="6" xfId="25" applyFont="1" applyFill="1" applyBorder="1" applyAlignment="1">
      <alignment horizontal="center" vertical="center" wrapText="1"/>
    </xf>
    <xf numFmtId="0" fontId="16" fillId="13" borderId="11" xfId="25" applyFont="1" applyFill="1" applyBorder="1" applyAlignment="1">
      <alignment horizontal="center" vertical="center" wrapText="1"/>
    </xf>
    <xf numFmtId="0" fontId="16" fillId="13" borderId="7" xfId="25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8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3" xfId="31" xr:uid="{00000000-0005-0000-0000-00000A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3" xfId="35" xr:uid="{00000000-0005-0000-0000-00000E000000}"/>
    <cellStyle name="Moeda 5" xfId="21" xr:uid="{00000000-0005-0000-0000-00000F000000}"/>
    <cellStyle name="Moeda 5 2" xfId="43" xr:uid="{00000000-0005-0000-0000-000010000000}"/>
    <cellStyle name="Moeda 6" xfId="34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3" xfId="33" xr:uid="{00000000-0005-0000-0000-00001A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3" xfId="37" xr:uid="{00000000-0005-0000-0000-00001E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5" xfId="30" xr:uid="{00000000-0005-0000-0000-000021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3" xfId="32" xr:uid="{00000000-0005-0000-0000-000026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3" xfId="36" xr:uid="{00000000-0005-0000-0000-00002A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5" xfId="29" xr:uid="{00000000-0005-0000-0000-00002D000000}"/>
    <cellStyle name="Separador de milhares 3" xfId="3" xr:uid="{00000000-0005-0000-0000-00002E000000}"/>
    <cellStyle name="Título 5" xfId="4" xr:uid="{00000000-0005-0000-0000-00002F000000}"/>
  </cellStyles>
  <dxfs count="9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zoomScale="80" zoomScaleNormal="80" workbookViewId="0">
      <selection activeCell="P7" sqref="P7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30</v>
      </c>
      <c r="J4" s="28">
        <f>I4-(SUM(L4:AB4))</f>
        <v>30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30</v>
      </c>
      <c r="J8" s="28">
        <f>I8-(SUM(L8:AB8))</f>
        <v>30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30</v>
      </c>
      <c r="J10" s="28">
        <f t="shared" si="0"/>
        <v>30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40</v>
      </c>
      <c r="J12" s="28">
        <f t="shared" si="0"/>
        <v>40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40</v>
      </c>
      <c r="J14" s="28">
        <f t="shared" si="0"/>
        <v>40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Z1:Z2"/>
    <mergeCell ref="AA1:AA2"/>
    <mergeCell ref="AB1:AB2"/>
    <mergeCell ref="N1:N2"/>
    <mergeCell ref="A4:A14"/>
    <mergeCell ref="B4:B14"/>
    <mergeCell ref="D1:H1"/>
    <mergeCell ref="A1:C1"/>
    <mergeCell ref="U1:U2"/>
    <mergeCell ref="M1:M2"/>
    <mergeCell ref="Y1:Y2"/>
    <mergeCell ref="A18:A20"/>
    <mergeCell ref="B18:B20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  <mergeCell ref="A15:A17"/>
    <mergeCell ref="B15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3"/>
  <sheetViews>
    <sheetView topLeftCell="K1" zoomScale="80" zoomScaleNormal="80" workbookViewId="0">
      <selection activeCell="J8" sqref="J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33" width="12.73046875" style="15" customWidth="1"/>
    <col min="34" max="16384" width="9.73046875" style="15"/>
  </cols>
  <sheetData>
    <row r="1" spans="1:33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84</v>
      </c>
      <c r="M1" s="105" t="s">
        <v>85</v>
      </c>
      <c r="N1" s="105" t="s">
        <v>86</v>
      </c>
      <c r="O1" s="105" t="s">
        <v>87</v>
      </c>
      <c r="P1" s="105" t="s">
        <v>88</v>
      </c>
      <c r="Q1" s="105" t="s">
        <v>89</v>
      </c>
      <c r="R1" s="105" t="s">
        <v>90</v>
      </c>
      <c r="S1" s="105" t="s">
        <v>91</v>
      </c>
      <c r="T1" s="105" t="s">
        <v>92</v>
      </c>
      <c r="U1" s="105" t="s">
        <v>93</v>
      </c>
      <c r="V1" s="105" t="s">
        <v>94</v>
      </c>
      <c r="W1" s="105" t="s">
        <v>95</v>
      </c>
      <c r="X1" s="105" t="s">
        <v>96</v>
      </c>
      <c r="Y1" s="105" t="s">
        <v>97</v>
      </c>
      <c r="Z1" s="105" t="s">
        <v>98</v>
      </c>
      <c r="AA1" s="105" t="s">
        <v>99</v>
      </c>
      <c r="AB1" s="105" t="s">
        <v>99</v>
      </c>
      <c r="AC1" s="105" t="s">
        <v>100</v>
      </c>
      <c r="AD1" s="105" t="s">
        <v>101</v>
      </c>
      <c r="AE1" s="105" t="s">
        <v>102</v>
      </c>
      <c r="AF1" s="105" t="s">
        <v>103</v>
      </c>
      <c r="AG1" s="105" t="s">
        <v>104</v>
      </c>
    </row>
    <row r="2" spans="1:33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44056</v>
      </c>
      <c r="M3" s="89">
        <v>44064</v>
      </c>
      <c r="N3" s="89">
        <v>44064</v>
      </c>
      <c r="O3" s="89">
        <v>44064</v>
      </c>
      <c r="P3" s="89">
        <v>44064</v>
      </c>
      <c r="Q3" s="89">
        <v>44069</v>
      </c>
      <c r="R3" s="89">
        <v>44069</v>
      </c>
      <c r="S3" s="89">
        <v>44071</v>
      </c>
      <c r="T3" s="89">
        <v>44071</v>
      </c>
      <c r="U3" s="89">
        <v>44088</v>
      </c>
      <c r="V3" s="89">
        <v>40437</v>
      </c>
      <c r="W3" s="95">
        <v>44110</v>
      </c>
      <c r="X3" s="95">
        <v>44110</v>
      </c>
      <c r="Y3" s="95">
        <v>44130</v>
      </c>
      <c r="Z3" s="95">
        <v>44141</v>
      </c>
      <c r="AA3" s="95">
        <v>44141</v>
      </c>
      <c r="AB3" s="95">
        <v>44141</v>
      </c>
      <c r="AC3" s="95">
        <v>44141</v>
      </c>
      <c r="AD3" s="95">
        <v>44141</v>
      </c>
      <c r="AE3" s="95">
        <v>44145</v>
      </c>
      <c r="AF3" s="95">
        <v>44145</v>
      </c>
      <c r="AG3" s="95">
        <v>44158</v>
      </c>
    </row>
    <row r="4" spans="1:33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I4-(SUM(L4:AG4))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I5-(SUM(L5:AG5))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800</v>
      </c>
      <c r="J8" s="28">
        <f t="shared" si="0"/>
        <v>427.7</v>
      </c>
      <c r="K8" s="29" t="str">
        <f t="shared" si="1"/>
        <v>OK</v>
      </c>
      <c r="L8" s="54"/>
      <c r="M8" s="90">
        <v>17</v>
      </c>
      <c r="N8" s="90">
        <v>13</v>
      </c>
      <c r="O8" s="90">
        <v>15.1</v>
      </c>
      <c r="P8" s="90">
        <v>19</v>
      </c>
      <c r="Q8" s="90">
        <v>24</v>
      </c>
      <c r="R8" s="90">
        <v>12</v>
      </c>
      <c r="S8" s="90">
        <v>20</v>
      </c>
      <c r="T8" s="90">
        <v>16</v>
      </c>
      <c r="U8" s="90">
        <v>13.5</v>
      </c>
      <c r="V8" s="90">
        <v>13</v>
      </c>
      <c r="W8" s="90">
        <v>15</v>
      </c>
      <c r="X8" s="96">
        <v>13</v>
      </c>
      <c r="Y8" s="96">
        <v>23</v>
      </c>
      <c r="Z8" s="96">
        <v>31</v>
      </c>
      <c r="AA8" s="96">
        <v>43</v>
      </c>
      <c r="AB8" s="47"/>
      <c r="AC8" s="96">
        <v>15</v>
      </c>
      <c r="AD8" s="96">
        <v>12</v>
      </c>
      <c r="AE8" s="96">
        <v>17.5</v>
      </c>
      <c r="AF8" s="96">
        <v>40.200000000000003</v>
      </c>
      <c r="AG8" s="97"/>
    </row>
    <row r="9" spans="1:33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700</v>
      </c>
      <c r="J12" s="28">
        <f t="shared" si="0"/>
        <v>527.74</v>
      </c>
      <c r="K12" s="29" t="str">
        <f t="shared" si="1"/>
        <v>OK</v>
      </c>
      <c r="L12" s="90">
        <v>55.56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98">
        <v>32.5</v>
      </c>
      <c r="AC12" s="47"/>
      <c r="AD12" s="47"/>
      <c r="AE12" s="47"/>
      <c r="AF12" s="47"/>
      <c r="AG12" s="96">
        <v>84.2</v>
      </c>
    </row>
    <row r="13" spans="1:33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x14ac:dyDescent="0.45">
      <c r="L23" s="71"/>
      <c r="M23" s="71"/>
    </row>
  </sheetData>
  <mergeCells count="32">
    <mergeCell ref="A18:A20"/>
    <mergeCell ref="B18:B20"/>
    <mergeCell ref="W1:W2"/>
    <mergeCell ref="T1:T2"/>
    <mergeCell ref="U1:U2"/>
    <mergeCell ref="A15:A17"/>
    <mergeCell ref="B15:B17"/>
    <mergeCell ref="N1:N2"/>
    <mergeCell ref="O1:O2"/>
    <mergeCell ref="P1:P2"/>
    <mergeCell ref="Q1:Q2"/>
    <mergeCell ref="AA1:AA2"/>
    <mergeCell ref="AB1:AB2"/>
    <mergeCell ref="A2:K2"/>
    <mergeCell ref="A4:A14"/>
    <mergeCell ref="B4:B14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3"/>
  <sheetViews>
    <sheetView topLeftCell="E1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105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3" t="s">
        <v>106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190</v>
      </c>
      <c r="J8" s="28">
        <f>I8-(SUM(L8:AB8))</f>
        <v>123.82</v>
      </c>
      <c r="K8" s="29" t="str">
        <f t="shared" si="1"/>
        <v>OK</v>
      </c>
      <c r="L8" s="54">
        <v>66.180000000000007</v>
      </c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A18:A20"/>
    <mergeCell ref="B18:B2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3"/>
  <sheetViews>
    <sheetView topLeftCell="D1" zoomScale="80" zoomScaleNormal="80" workbookViewId="0">
      <selection activeCell="L1" sqref="L1:M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108</v>
      </c>
      <c r="M1" s="105" t="s">
        <v>109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44063</v>
      </c>
      <c r="M3" s="89">
        <v>44070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98</v>
      </c>
      <c r="J6" s="28">
        <f t="shared" si="0"/>
        <v>98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317</v>
      </c>
      <c r="J8" s="28">
        <f>I8-(SUM(L8:AB8))</f>
        <v>237</v>
      </c>
      <c r="K8" s="29" t="str">
        <f t="shared" si="1"/>
        <v>OK</v>
      </c>
      <c r="L8" s="54">
        <v>60</v>
      </c>
      <c r="M8" s="54">
        <v>20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20</v>
      </c>
      <c r="J10" s="28">
        <f t="shared" si="0"/>
        <v>20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v>10</v>
      </c>
      <c r="J21" s="28">
        <f t="shared" si="0"/>
        <v>10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3"/>
  <sheetViews>
    <sheetView zoomScale="80" zoomScaleNormal="80" workbookViewId="0">
      <selection activeCell="M8" sqref="M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100</v>
      </c>
      <c r="J4" s="28">
        <f>I4-(SUM(L4:AB4))</f>
        <v>100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25</v>
      </c>
      <c r="J5" s="28">
        <f t="shared" ref="J5:J22" si="0">I5-(SUM(L5:AB5))</f>
        <v>25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200</v>
      </c>
      <c r="J8" s="28">
        <f>I8-(SUM(L8:AB8))</f>
        <v>200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300</v>
      </c>
      <c r="J12" s="28">
        <f t="shared" si="0"/>
        <v>300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3"/>
  <sheetViews>
    <sheetView topLeftCell="D16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107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44252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350</v>
      </c>
      <c r="J8" s="28">
        <f>I8-(SUM(L8:AB8))</f>
        <v>350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75</v>
      </c>
      <c r="J10" s="28">
        <f t="shared" si="0"/>
        <v>75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150</v>
      </c>
      <c r="J12" s="28">
        <f t="shared" si="0"/>
        <v>150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100</v>
      </c>
      <c r="J14" s="28">
        <f t="shared" si="0"/>
        <v>100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</v>
      </c>
      <c r="J18" s="28">
        <f t="shared" si="0"/>
        <v>0</v>
      </c>
      <c r="K18" s="29" t="str">
        <f t="shared" si="1"/>
        <v>OK</v>
      </c>
      <c r="L18" s="90">
        <v>2</v>
      </c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>
        <f>L18*H18</f>
        <v>1226.26</v>
      </c>
      <c r="M23" s="71"/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conditionalFormatting sqref="K14:K17 R4:V13 P14:V17">
    <cfRule type="cellIs" dxfId="8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K4:K13 P4:Q13">
    <cfRule type="cellIs" dxfId="7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K4:K13 P4:Q13">
    <cfRule type="cellIs" dxfId="6" priority="11" operator="greaterThan">
      <formula>0</formula>
    </cfRule>
  </conditionalFormatting>
  <conditionalFormatting sqref="M14:O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M4:O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M4:O13">
    <cfRule type="cellIs" dxfId="3" priority="6" operator="greaterThan">
      <formula>0</formula>
    </cfRule>
  </conditionalFormatting>
  <conditionalFormatting sqref="L14:L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L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L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6"/>
  <sheetViews>
    <sheetView zoomScale="80" zoomScaleNormal="80" workbookViewId="0">
      <selection activeCell="P20" sqref="P20"/>
    </sheetView>
  </sheetViews>
  <sheetFormatPr defaultColWidth="9.73046875" defaultRowHeight="14.25" x14ac:dyDescent="0.45"/>
  <cols>
    <col min="1" max="1" width="11.265625" style="1" customWidth="1"/>
    <col min="2" max="2" width="31.59765625" style="1" customWidth="1"/>
    <col min="3" max="3" width="10.265625" style="1" customWidth="1"/>
    <col min="4" max="4" width="55.1328125" style="30" customWidth="1"/>
    <col min="5" max="5" width="13.1328125" style="1" customWidth="1"/>
    <col min="6" max="6" width="16.3984375" style="1" customWidth="1"/>
    <col min="7" max="7" width="15.3984375" style="1" customWidth="1"/>
    <col min="8" max="8" width="13.73046875" style="19" customWidth="1"/>
    <col min="9" max="9" width="13.265625" style="31" customWidth="1"/>
    <col min="10" max="10" width="12.59765625" style="17" customWidth="1"/>
    <col min="11" max="11" width="15.73046875" style="15" customWidth="1"/>
    <col min="12" max="12" width="17" style="15" bestFit="1" customWidth="1"/>
    <col min="13" max="16384" width="9.73046875" style="15"/>
  </cols>
  <sheetData>
    <row r="1" spans="1:12" ht="65.25" customHeight="1" x14ac:dyDescent="0.45">
      <c r="A1" s="126" t="s">
        <v>54</v>
      </c>
      <c r="B1" s="126"/>
      <c r="C1" s="126"/>
      <c r="D1" s="126" t="s">
        <v>55</v>
      </c>
      <c r="E1" s="126"/>
      <c r="F1" s="126"/>
      <c r="G1" s="126"/>
      <c r="H1" s="126" t="s">
        <v>56</v>
      </c>
      <c r="I1" s="126"/>
      <c r="J1" s="126"/>
      <c r="K1" s="126"/>
      <c r="L1" s="126"/>
    </row>
    <row r="2" spans="1:12" ht="21.75" customHeight="1" x14ac:dyDescent="0.4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24" t="s">
        <v>3</v>
      </c>
      <c r="H3" s="42" t="s">
        <v>25</v>
      </c>
      <c r="I3" s="26" t="s">
        <v>27</v>
      </c>
      <c r="J3" s="23" t="s">
        <v>28</v>
      </c>
      <c r="K3" s="43" t="s">
        <v>29</v>
      </c>
      <c r="L3" s="43" t="s">
        <v>30</v>
      </c>
    </row>
    <row r="4" spans="1:12" ht="30" customHeight="1" x14ac:dyDescent="0.45">
      <c r="A4" s="99">
        <v>1</v>
      </c>
      <c r="B4" s="113" t="s">
        <v>44</v>
      </c>
      <c r="C4" s="58">
        <f>CEO!C4</f>
        <v>1</v>
      </c>
      <c r="D4" s="59" t="str">
        <f>CEO!D4</f>
        <v>PRESTAÇÃO DE SERVIÇO DE TRADUÇÃO DE TEXTO CORRIDO: Tradução de texto corrido nas língua Inglesa para a língua Portuguesa, no formato Word. Uma lauda equivale a 2100 caracteres com espaçamento, ou fração conforme memorial descritivo. Qualidade compativel com os periódicos Qualis A (CAPES).</v>
      </c>
      <c r="E4" s="60" t="str">
        <f>CEO!E4</f>
        <v>LAUDA</v>
      </c>
      <c r="F4" s="61" t="str">
        <f>CEO!F4</f>
        <v>339039-99</v>
      </c>
      <c r="G4" s="69">
        <v>19</v>
      </c>
      <c r="H4" s="44">
        <f>'REITORIA PROEX'!I4+PROPPG!I4+CEART!I4+CEAD!I4+FAED!I4+CEFID!I4+CERES!I4+CCT!I4+CEPLAN!I4+CEAVI!I4+CEO!I4+CAV!I4+CESFI!I4+'REITORIA SCII '!I4</f>
        <v>955</v>
      </c>
      <c r="I4" s="45">
        <f>('REITORIA PROEX'!I4-'REITORIA PROEX'!J4)+(PROPPG!I4-PROPPG!J4)+(CEART!I4-CEART!J4)+(CEAD!I4-CEAD!J4)+(FAED!I4-FAED!J4)+(CEFID!I4-CEFID!J4)+(CERES!I4-CERES!J4)+(CCT!I4-CCT!J4)+(CEPLAN!I4-CEPLAN!J4)+(CEAVI!I4-CEAVI!J4)+(CEO!I4-CEO!J4)+(CAV!I4-CAV!J4)+(CESFI!I4-CESFI!J4)+('REITORIA SCII '!I4-'REITORIA SCII '!J4)</f>
        <v>100</v>
      </c>
      <c r="J4" s="41">
        <f>H4-I4</f>
        <v>855</v>
      </c>
      <c r="K4" s="22">
        <f>G4*H4</f>
        <v>18145</v>
      </c>
      <c r="L4" s="22">
        <f>G4*I4</f>
        <v>1900</v>
      </c>
    </row>
    <row r="5" spans="1:12" s="20" customFormat="1" ht="30" customHeight="1" x14ac:dyDescent="0.45">
      <c r="A5" s="100"/>
      <c r="B5" s="114"/>
      <c r="C5" s="58">
        <f>CEO!C5</f>
        <v>2</v>
      </c>
      <c r="D5" s="59" t="str">
        <f>CEO!D5</f>
        <v>PRESTAÇÃO DE SERVIÇO DE TRADUÇÃO DE TEXTO CORRIDO: Tradução de texto corrido nas línguas Francesa para a língua Portuguesa, no formato Word. Uma lauda equivale a 2100 caracteres com espaçamento, ou fração conforme memorial descritivo. Qualidade compativel com os periódicos Qualis A (CAPES).</v>
      </c>
      <c r="E5" s="60" t="str">
        <f>CEO!E5</f>
        <v>LAUDA</v>
      </c>
      <c r="F5" s="61" t="str">
        <f>CEO!F5</f>
        <v>339039-99</v>
      </c>
      <c r="G5" s="69">
        <v>19</v>
      </c>
      <c r="H5" s="44">
        <f>'REITORIA PROEX'!I5+PROPPG!I5+CEART!I5+CEAD!I5+FAED!I5+CEFID!I5+CERES!I5+CCT!I5+CEPLAN!I5+CEAVI!I5+CEO!I5+CAV!I5+CESFI!I5+'REITORIA SCII '!I5</f>
        <v>300</v>
      </c>
      <c r="I5" s="45">
        <f>('REITORIA PROEX'!I5-'REITORIA PROEX'!J5)+(PROPPG!I5-PROPPG!J5)+(CEART!I5-CEART!J5)+(CEAD!I5-CEAD!J5)+(FAED!I5-FAED!J5)+(CEFID!I5-CEFID!J5)+(CERES!I5-CERES!J5)+(CCT!I5-CCT!J5)+(CEPLAN!I5-CEPLAN!J5)+(CEAVI!I5-CEAVI!J5)+(CEO!I5-CEO!J5)+(CAV!I5-CAV!J5)+(CESFI!I5-CESFI!J5)+('REITORIA SCII '!I5-'REITORIA SCII '!J5)</f>
        <v>60</v>
      </c>
      <c r="J5" s="41">
        <f t="shared" ref="J5:J22" si="0">H5-I5</f>
        <v>240</v>
      </c>
      <c r="K5" s="22">
        <f t="shared" ref="K5:K22" si="1">G5*H5</f>
        <v>5700</v>
      </c>
      <c r="L5" s="22">
        <f t="shared" ref="L5:L22" si="2">G5*I5</f>
        <v>1140</v>
      </c>
    </row>
    <row r="6" spans="1:12" s="20" customFormat="1" ht="30" customHeight="1" x14ac:dyDescent="0.45">
      <c r="A6" s="100"/>
      <c r="B6" s="114"/>
      <c r="C6" s="58">
        <f>CEO!C6</f>
        <v>3</v>
      </c>
      <c r="D6" s="59" t="str">
        <f>CEO!D6</f>
        <v>PRESTAÇÃO DE SERVIÇO DE TRADUÇÃO DE TEXTO CORRIDO: Tradução de texto corrido nas línguas Espanhola para a língua Portuguesa, no formato Word. Uma lauda equivale a 2100 caracteres com espaçamento, ou fração conforme memorial descritivo. Qualidade compativel com os periódicos Qualis A (CAPES).</v>
      </c>
      <c r="E6" s="60" t="str">
        <f>CEO!E6</f>
        <v>LAUDA</v>
      </c>
      <c r="F6" s="61" t="str">
        <f>CEO!F6</f>
        <v>339039-99</v>
      </c>
      <c r="G6" s="69">
        <v>19</v>
      </c>
      <c r="H6" s="44">
        <f>'REITORIA PROEX'!I6+PROPPG!I6+CEART!I6+CEAD!I6+FAED!I6+CEFID!I6+CERES!I6+CCT!I6+CEPLAN!I6+CEAVI!I6+CEO!I6+CAV!I6+CESFI!I6+'REITORIA SCII '!I6</f>
        <v>248</v>
      </c>
      <c r="I6" s="45">
        <f>('REITORIA PROEX'!I6-'REITORIA PROEX'!J6)+(PROPPG!I6-PROPPG!J6)+(CEART!I6-CEART!J6)+(CEAD!I6-CEAD!J6)+(FAED!I6-FAED!J6)+(CEFID!I6-CEFID!J6)+(CERES!I6-CERES!J6)+(CCT!I6-CCT!J6)+(CEPLAN!I6-CEPLAN!J6)+(CEAVI!I6-CEAVI!J6)+(CEO!I6-CEO!J6)+(CAV!I6-CAV!J6)+(CESFI!I6-CESFI!J6)+('REITORIA SCII '!I6-'REITORIA SCII '!J6)</f>
        <v>30</v>
      </c>
      <c r="J6" s="41">
        <f t="shared" si="0"/>
        <v>218</v>
      </c>
      <c r="K6" s="22">
        <f t="shared" si="1"/>
        <v>4712</v>
      </c>
      <c r="L6" s="22">
        <f t="shared" si="2"/>
        <v>570</v>
      </c>
    </row>
    <row r="7" spans="1:12" s="20" customFormat="1" ht="30" customHeight="1" x14ac:dyDescent="0.45">
      <c r="A7" s="100"/>
      <c r="B7" s="114"/>
      <c r="C7" s="58">
        <f>CEO!C7</f>
        <v>4</v>
      </c>
      <c r="D7" s="59" t="str">
        <f>CEO!D7</f>
        <v>PRESTAÇÃO DE SERVIÇO DE TRADUÇÃO DE TEXTO CORRIDO: Tradução de texto corrido nas línguas Italiana para a língua Portuguesa, no formato Word. Uma lauda equivale a 2100 caracteres com espaçamento, ou fração conforme memorial descritivo. Qualidade compativel com os periódicos Qualis A (CAPES).</v>
      </c>
      <c r="E7" s="60" t="str">
        <f>CEO!E7</f>
        <v>LAUDA</v>
      </c>
      <c r="F7" s="61" t="str">
        <f>CEO!F7</f>
        <v>339039-99</v>
      </c>
      <c r="G7" s="69">
        <v>19</v>
      </c>
      <c r="H7" s="44">
        <f>'REITORIA PROEX'!I7+PROPPG!I7+CEART!I7+CEAD!I7+FAED!I7+CEFID!I7+CERES!I7+CCT!I7+CEPLAN!I7+CEAVI!I7+CEO!I7+CAV!I7+CESFI!I7+'REITORIA SCII '!I7</f>
        <v>135</v>
      </c>
      <c r="I7" s="45">
        <f>('REITORIA PROEX'!I7-'REITORIA PROEX'!J7)+(PROPPG!I7-PROPPG!J7)+(CEART!I7-CEART!J7)+(CEAD!I7-CEAD!J7)+(FAED!I7-FAED!J7)+(CEFID!I7-CEFID!J7)+(CERES!I7-CERES!J7)+(CCT!I7-CCT!J7)+(CEPLAN!I7-CEPLAN!J7)+(CEAVI!I7-CEAVI!J7)+(CEO!I7-CEO!J7)+(CAV!I7-CAV!J7)+(CESFI!I7-CESFI!J7)+('REITORIA SCII '!I7-'REITORIA SCII '!J7)</f>
        <v>0</v>
      </c>
      <c r="J7" s="41">
        <f t="shared" si="0"/>
        <v>135</v>
      </c>
      <c r="K7" s="22">
        <f t="shared" si="1"/>
        <v>2565</v>
      </c>
      <c r="L7" s="22">
        <f t="shared" si="2"/>
        <v>0</v>
      </c>
    </row>
    <row r="8" spans="1:12" s="20" customFormat="1" ht="30" customHeight="1" x14ac:dyDescent="0.45">
      <c r="A8" s="100"/>
      <c r="B8" s="114"/>
      <c r="C8" s="58">
        <f>CEO!C8</f>
        <v>5</v>
      </c>
      <c r="D8" s="59" t="str">
        <f>CEO!D8</f>
        <v>PRESTAÇÃO DE SERVIÇO DE TRADUÇÃO DE TEXTO CORRIDO: Língua Portuguesa para as línguas Inglesa, no formato Word. Uma lauda equivale a 2100 caracteres com espaçamento, ou fração conforme memorial descritivo.  Qualidade compativel com os periódicos Qualis A (CAPES).</v>
      </c>
      <c r="E8" s="60" t="str">
        <f>CEO!E8</f>
        <v>LAUDA</v>
      </c>
      <c r="F8" s="61" t="str">
        <f>CEO!F8</f>
        <v>339039-99</v>
      </c>
      <c r="G8" s="69">
        <v>31</v>
      </c>
      <c r="H8" s="44">
        <f>'REITORIA PROEX'!I8+PROPPG!I8+CEART!I8+CEAD!I8+FAED!I8+CEFID!I8+CERES!I8+CCT!I8+CEPLAN!I8+CEAVI!I8+CEO!I8+CAV!I8+CESFI!I8+'REITORIA SCII '!I8</f>
        <v>3137</v>
      </c>
      <c r="I8" s="45">
        <f>('REITORIA PROEX'!I8-'REITORIA PROEX'!J8)+(PROPPG!I8-PROPPG!J8)+(CEART!I8-CEART!J8)+(CEAD!I8-CEAD!J8)+(FAED!I8-FAED!J8)+(CEFID!I8-CEFID!J8)+(CERES!I8-CERES!J8)+(CCT!I8-CCT!J8)+(CEPLAN!I8-CEPLAN!J8)+(CEAVI!I8-CEAVI!J8)+(CEO!I8-CEO!J8)+(CAV!I8-CAV!J8)+(CESFI!I8-CESFI!J8)+('REITORIA SCII '!I8-'REITORIA SCII '!J8)</f>
        <v>643.48</v>
      </c>
      <c r="J8" s="41">
        <f t="shared" si="0"/>
        <v>2493.52</v>
      </c>
      <c r="K8" s="22">
        <f t="shared" si="1"/>
        <v>97247</v>
      </c>
      <c r="L8" s="22">
        <f t="shared" si="2"/>
        <v>19947.88</v>
      </c>
    </row>
    <row r="9" spans="1:12" s="20" customFormat="1" ht="30" customHeight="1" x14ac:dyDescent="0.45">
      <c r="A9" s="100"/>
      <c r="B9" s="114"/>
      <c r="C9" s="58">
        <f>CEO!C9</f>
        <v>6</v>
      </c>
      <c r="D9" s="59" t="str">
        <f>CEO!D9</f>
        <v>PRESTAÇÃO DE SERVIÇO DE TRADUÇÃO DE TEXTO CORRIDO: Língua Portuguesa para as língua Francesa, no formato Word. Uma lauda equivale a 2100 caracteres com espaçamento, ou fração conforme memorial descritivo.  Qualidade compativel com os periódicos Qualis A (CAPES).</v>
      </c>
      <c r="E9" s="60" t="str">
        <f>CEO!E9</f>
        <v>LAUDA</v>
      </c>
      <c r="F9" s="61" t="str">
        <f>CEO!F9</f>
        <v>339039-99</v>
      </c>
      <c r="G9" s="69">
        <v>30</v>
      </c>
      <c r="H9" s="44">
        <f>'REITORIA PROEX'!I9+PROPPG!I9+CEART!I9+CEAD!I9+FAED!I9+CEFID!I9+CERES!I9+CCT!I9+CEPLAN!I9+CEAVI!I9+CEO!I9+CAV!I9+CESFI!I9+'REITORIA SCII '!I9</f>
        <v>560</v>
      </c>
      <c r="I9" s="45">
        <f>('REITORIA PROEX'!I9-'REITORIA PROEX'!J9)+(PROPPG!I9-PROPPG!J9)+(CEART!I9-CEART!J9)+(CEAD!I9-CEAD!J9)+(FAED!I9-FAED!J9)+(CEFID!I9-CEFID!J9)+(CERES!I9-CERES!J9)+(CCT!I9-CCT!J9)+(CEPLAN!I9-CEPLAN!J9)+(CEAVI!I9-CEAVI!J9)+(CEO!I9-CEO!J9)+(CAV!I9-CAV!J9)+(CESFI!I9-CESFI!J9)+('REITORIA SCII '!I9-'REITORIA SCII '!J9)</f>
        <v>3</v>
      </c>
      <c r="J9" s="41">
        <f t="shared" si="0"/>
        <v>557</v>
      </c>
      <c r="K9" s="22">
        <f t="shared" si="1"/>
        <v>16800</v>
      </c>
      <c r="L9" s="22">
        <f t="shared" si="2"/>
        <v>90</v>
      </c>
    </row>
    <row r="10" spans="1:12" s="20" customFormat="1" ht="30" customHeight="1" x14ac:dyDescent="0.45">
      <c r="A10" s="100"/>
      <c r="B10" s="114"/>
      <c r="C10" s="58">
        <f>CEO!C10</f>
        <v>7</v>
      </c>
      <c r="D10" s="59" t="str">
        <f>CEO!D10</f>
        <v>PRESTAÇÃO DE SERVIÇO DE TRADUÇÃO DE TEXTO CORRIDO: Língua Portuguesa para as línguas Espanhola, no formato Word. Uma lauda equivale a 2100 caracteres com espaçamento, ou fração conforme memorial descritivo.  Qualidade compativel com os periódicos Qualis A (CAPES).</v>
      </c>
      <c r="E10" s="60" t="str">
        <f>CEO!E10</f>
        <v>LAUDA</v>
      </c>
      <c r="F10" s="61" t="str">
        <f>CEO!F10</f>
        <v>339039-99</v>
      </c>
      <c r="G10" s="69">
        <v>25</v>
      </c>
      <c r="H10" s="44">
        <f>'REITORIA PROEX'!I10+PROPPG!I10+CEART!I10+CEAD!I10+FAED!I10+CEFID!I10+CERES!I10+CCT!I10+CEPLAN!I10+CEAVI!I10+CEO!I10+CAV!I10+CESFI!I10+'REITORIA SCII '!I10</f>
        <v>765</v>
      </c>
      <c r="I10" s="45">
        <f>('REITORIA PROEX'!I10-'REITORIA PROEX'!J10)+(PROPPG!I10-PROPPG!J10)+(CEART!I10-CEART!J10)+(CEAD!I10-CEAD!J10)+(FAED!I10-FAED!J10)+(CEFID!I10-CEFID!J10)+(CERES!I10-CERES!J10)+(CCT!I10-CCT!J10)+(CEPLAN!I10-CEPLAN!J10)+(CEAVI!I10-CEAVI!J10)+(CEO!I10-CEO!J10)+(CAV!I10-CAV!J10)+(CESFI!I10-CESFI!J10)+('REITORIA SCII '!I10-'REITORIA SCII '!J10)</f>
        <v>15</v>
      </c>
      <c r="J10" s="41">
        <f t="shared" si="0"/>
        <v>750</v>
      </c>
      <c r="K10" s="22">
        <f t="shared" si="1"/>
        <v>19125</v>
      </c>
      <c r="L10" s="22">
        <f t="shared" si="2"/>
        <v>375</v>
      </c>
    </row>
    <row r="11" spans="1:12" ht="30" customHeight="1" x14ac:dyDescent="0.45">
      <c r="A11" s="100"/>
      <c r="B11" s="114"/>
      <c r="C11" s="58">
        <f>CEO!C11</f>
        <v>8</v>
      </c>
      <c r="D11" s="59" t="str">
        <f>CEO!D11</f>
        <v>PRESTAÇÃO DE SERVIÇO DE TRADUÇÃO DE TEXTO CORRIDO: Língua Portuguesa para as língua Italiana, no formato Word. Uma lauda equivale a 2100 caracteres com espaçamento, ou fração conforme memorial descritivo.  Qualidade compativel com os periódicos Qualis A (CAPES).</v>
      </c>
      <c r="E11" s="60" t="str">
        <f>CEO!E11</f>
        <v>LAUDA</v>
      </c>
      <c r="F11" s="61" t="str">
        <f>CEO!F11</f>
        <v>339039-99</v>
      </c>
      <c r="G11" s="69">
        <v>25.5</v>
      </c>
      <c r="H11" s="44">
        <f>'REITORIA PROEX'!I11+PROPPG!I11+CEART!I11+CEAD!I11+FAED!I11+CEFID!I11+CERES!I11+CCT!I11+CEPLAN!I11+CEAVI!I11+CEO!I11+CAV!I11+CESFI!I11+'REITORIA SCII '!I11</f>
        <v>55</v>
      </c>
      <c r="I11" s="45">
        <f>('REITORIA PROEX'!I11-'REITORIA PROEX'!J11)+(PROPPG!I11-PROPPG!J11)+(CEART!I11-CEART!J11)+(CEAD!I11-CEAD!J11)+(FAED!I11-FAED!J11)+(CEFID!I11-CEFID!J11)+(CERES!I11-CERES!J11)+(CCT!I11-CCT!J11)+(CEPLAN!I11-CEPLAN!J11)+(CEAVI!I11-CEAVI!J11)+(CEO!I11-CEO!J11)+(CAV!I11-CAV!J11)+(CESFI!I11-CESFI!J11)+('REITORIA SCII '!I11-'REITORIA SCII '!J11)</f>
        <v>3</v>
      </c>
      <c r="J11" s="41">
        <f t="shared" si="0"/>
        <v>52</v>
      </c>
      <c r="K11" s="22">
        <f t="shared" si="1"/>
        <v>1402.5</v>
      </c>
      <c r="L11" s="22">
        <f t="shared" si="2"/>
        <v>76.5</v>
      </c>
    </row>
    <row r="12" spans="1:12" ht="30" customHeight="1" x14ac:dyDescent="0.45">
      <c r="A12" s="100"/>
      <c r="B12" s="114"/>
      <c r="C12" s="58">
        <f>CEO!C12</f>
        <v>9</v>
      </c>
      <c r="D12" s="62" t="str">
        <f>CEO!D12</f>
        <v>PRESTAÇÃO DE SERVIÇO DE REVISÃO DE TEXTO CORRIDO EM LINGUA ESTRANGEIRA: Revisão de texto corrido na língua estrangeira (Inglesa) corrido no formato Word. Uma lauda equivale a 2100 caracteres com espaçamento, ou fração conforme memorial descritivo.  Qualidade compativel com os periódicos Qualis A (CAPES).</v>
      </c>
      <c r="E12" s="63" t="str">
        <f>CEO!E12</f>
        <v>LAUDA</v>
      </c>
      <c r="F12" s="61" t="str">
        <f>CEO!F12</f>
        <v>339039-99</v>
      </c>
      <c r="G12" s="69">
        <v>26</v>
      </c>
      <c r="H12" s="44">
        <f>'REITORIA PROEX'!I12+PROPPG!I12+CEART!I12+CEAD!I12+FAED!I12+CEFID!I12+CERES!I12+CCT!I12+CEPLAN!I12+CEAVI!I12+CEO!I12+CAV!I12+CESFI!I12+'REITORIA SCII '!I12</f>
        <v>1895</v>
      </c>
      <c r="I12" s="45">
        <f>('REITORIA PROEX'!I12-'REITORIA PROEX'!J12)+(PROPPG!I12-PROPPG!J12)+(CEART!I12-CEART!J12)+(CEAD!I12-CEAD!J12)+(FAED!I12-FAED!J12)+(CEFID!I12-CEFID!J12)+(CERES!I12-CERES!J12)+(CCT!I12-CCT!J12)+(CEPLAN!I12-CEPLAN!J12)+(CEAVI!I12-CEAVI!J12)+(CEO!I12-CEO!J12)+(CAV!I12-CAV!J12)+(CESFI!I12-CESFI!J12)+('REITORIA SCII '!I12-'REITORIA SCII '!J12)</f>
        <v>223.26</v>
      </c>
      <c r="J12" s="41">
        <f t="shared" si="0"/>
        <v>1671.74</v>
      </c>
      <c r="K12" s="22">
        <f t="shared" si="1"/>
        <v>49270</v>
      </c>
      <c r="L12" s="22">
        <f t="shared" si="2"/>
        <v>5804.76</v>
      </c>
    </row>
    <row r="13" spans="1:12" ht="30" customHeight="1" x14ac:dyDescent="0.45">
      <c r="A13" s="100"/>
      <c r="B13" s="114"/>
      <c r="C13" s="58">
        <f>CEO!C13</f>
        <v>10</v>
      </c>
      <c r="D13" s="62" t="str">
        <f>CEO!D13</f>
        <v>PRESTAÇÃO DE SERVIÇO DE REVISÃO DE TEXTO CORRIDO EM LINGUA ESTRANGEIRA: Revisão de texto corrido na língua estrangeira (Francesa) corrido no formato Word. Uma lauda equivale a 2100 caracteres com espaçamento, ou fração conforme memorial descritivo.  Qualidade compativel com os periódicos Qualis A (CAPES).</v>
      </c>
      <c r="E13" s="63" t="str">
        <f>CEO!E13</f>
        <v>LAUDA</v>
      </c>
      <c r="F13" s="61" t="str">
        <f>CEO!F13</f>
        <v>339039-99</v>
      </c>
      <c r="G13" s="69">
        <v>18</v>
      </c>
      <c r="H13" s="44">
        <f>'REITORIA PROEX'!I13+PROPPG!I13+CEART!I13+CEAD!I13+FAED!I13+CEFID!I13+CERES!I13+CCT!I13+CEPLAN!I13+CEAVI!I13+CEO!I13+CAV!I13+CESFI!I13+'REITORIA SCII '!I13</f>
        <v>170</v>
      </c>
      <c r="I13" s="45">
        <f>('REITORIA PROEX'!I13-'REITORIA PROEX'!J13)+(PROPPG!I13-PROPPG!J13)+(CEART!I13-CEART!J13)+(CEAD!I13-CEAD!J13)+(FAED!I13-FAED!J13)+(CEFID!I13-CEFID!J13)+(CERES!I13-CERES!J13)+(CCT!I13-CCT!J13)+(CEPLAN!I13-CEPLAN!J13)+(CEAVI!I13-CEAVI!J13)+(CEO!I13-CEO!J13)+(CAV!I13-CAV!J13)+(CESFI!I13-CESFI!J13)+('REITORIA SCII '!I13-'REITORIA SCII '!J13)</f>
        <v>0</v>
      </c>
      <c r="J13" s="41">
        <f t="shared" si="0"/>
        <v>170</v>
      </c>
      <c r="K13" s="22">
        <f t="shared" si="1"/>
        <v>3060</v>
      </c>
      <c r="L13" s="22">
        <f t="shared" si="2"/>
        <v>0</v>
      </c>
    </row>
    <row r="14" spans="1:12" ht="30" customHeight="1" x14ac:dyDescent="0.45">
      <c r="A14" s="101"/>
      <c r="B14" s="115"/>
      <c r="C14" s="58">
        <f>CEO!C14</f>
        <v>11</v>
      </c>
      <c r="D14" s="62" t="str">
        <f>CEO!D14</f>
        <v>PRESTAÇÃO DE SERVIÇO DE REVISÃO DE TEXTO CORRIDO EM LINGUA ESTRANGEIRA: Revisão de texto corrido na língua estrangeira (Espanhola) corrido no formato Word. Uma lauda equivale a 2100 caracteres com espaçamento, ou fração conforme memorial descritivo.  Qualidade compativel com os periódicos Qualis A (CAPES).</v>
      </c>
      <c r="E14" s="63" t="str">
        <f>CEO!E14</f>
        <v>LAUDA</v>
      </c>
      <c r="F14" s="61" t="str">
        <f>CEO!F14</f>
        <v>339039-99</v>
      </c>
      <c r="G14" s="69">
        <v>18</v>
      </c>
      <c r="H14" s="44">
        <f>'REITORIA PROEX'!I14+PROPPG!I14+CEART!I14+CEAD!I14+FAED!I14+CEFID!I14+CERES!I14+CCT!I14+CEPLAN!I14+CEAVI!I14+CEO!I14+CAV!I14+CESFI!I14+'REITORIA SCII '!I14</f>
        <v>533</v>
      </c>
      <c r="I14" s="45">
        <f>('REITORIA PROEX'!I14-'REITORIA PROEX'!J14)+(PROPPG!I14-PROPPG!J14)+(CEART!I14-CEART!J14)+(CEAD!I14-CEAD!J14)+(FAED!I14-FAED!J14)+(CEFID!I14-CEFID!J14)+(CERES!I14-CERES!J14)+(CCT!I14-CCT!J14)+(CEPLAN!I14-CEPLAN!J14)+(CEAVI!I14-CEAVI!J14)+(CEO!I14-CEO!J14)+(CAV!I14-CAV!J14)+(CESFI!I14-CESFI!J14)+('REITORIA SCII '!I14-'REITORIA SCII '!J14)</f>
        <v>167</v>
      </c>
      <c r="J14" s="41">
        <f t="shared" si="0"/>
        <v>366</v>
      </c>
      <c r="K14" s="22">
        <f t="shared" si="1"/>
        <v>9594</v>
      </c>
      <c r="L14" s="22">
        <f t="shared" si="2"/>
        <v>3006</v>
      </c>
    </row>
    <row r="15" spans="1:12" ht="30" customHeight="1" x14ac:dyDescent="0.45">
      <c r="A15" s="107">
        <f>CEO!A15</f>
        <v>2</v>
      </c>
      <c r="B15" s="123" t="str">
        <f>CEO!B15</f>
        <v>H&amp;L PROMOCOES E EVENTOS EMPRESARIAIS EIRELI - EPP - CNPJ 09.231.613/0001-04</v>
      </c>
      <c r="C15" s="50">
        <f>CEO!C15</f>
        <v>12</v>
      </c>
      <c r="D15" s="76" t="str">
        <f>CEO!D15</f>
        <v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5" s="88" t="str">
        <f>CEO!E15</f>
        <v>PARTICIPANTES/DIA</v>
      </c>
      <c r="F15" s="51" t="str">
        <f>CEO!F15</f>
        <v>339039-99</v>
      </c>
      <c r="G15" s="70">
        <v>2050</v>
      </c>
      <c r="H15" s="44">
        <f>'REITORIA PROEX'!I15+PROPPG!I15+CEART!I15+CEAD!I15+FAED!I15+CEFID!I15+CERES!I15+CCT!I15+CEPLAN!I15+CEAVI!I15+CEO!I15+CAV!I15+CESFI!I15+'REITORIA SCII '!I15</f>
        <v>11</v>
      </c>
      <c r="I15" s="45">
        <f>('REITORIA PROEX'!I15-'REITORIA PROEX'!J15)+(PROPPG!I15-PROPPG!J15)+(CEART!I15-CEART!J15)+(CEAD!I15-CEAD!J15)+(FAED!I15-FAED!J15)+(CEFID!I15-CEFID!J15)+(CERES!I15-CERES!J15)+(CCT!I15-CCT!J15)+(CEPLAN!I15-CEPLAN!J15)+(CEAVI!I15-CEAVI!J15)+(CEO!I15-CEO!J15)+(CAV!I15-CAV!J15)+(CESFI!I15-CESFI!J15)+('REITORIA SCII '!I15-'REITORIA SCII '!J15)</f>
        <v>0</v>
      </c>
      <c r="J15" s="41">
        <f t="shared" si="0"/>
        <v>11</v>
      </c>
      <c r="K15" s="22">
        <f t="shared" si="1"/>
        <v>22550</v>
      </c>
      <c r="L15" s="22">
        <f t="shared" si="2"/>
        <v>0</v>
      </c>
    </row>
    <row r="16" spans="1:12" ht="30" customHeight="1" x14ac:dyDescent="0.45">
      <c r="A16" s="108"/>
      <c r="B16" s="124"/>
      <c r="C16" s="50">
        <f>CEO!C16</f>
        <v>13</v>
      </c>
      <c r="D16" s="76" t="str">
        <f>CEO!D16</f>
        <v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6" s="88" t="str">
        <f>CEO!E16</f>
        <v>PARTICIPANTES/DIA</v>
      </c>
      <c r="F16" s="51" t="str">
        <f>CEO!F16</f>
        <v>339039-99</v>
      </c>
      <c r="G16" s="70">
        <v>3265</v>
      </c>
      <c r="H16" s="44">
        <f>'REITORIA PROEX'!I16+PROPPG!I16+CEART!I16+CEAD!I16+FAED!I16+CEFID!I16+CERES!I16+CCT!I16+CEPLAN!I16+CEAVI!I16+CEO!I16+CAV!I16+CESFI!I16+'REITORIA SCII '!I16</f>
        <v>4</v>
      </c>
      <c r="I16" s="45">
        <f>('REITORIA PROEX'!I16-'REITORIA PROEX'!J16)+(PROPPG!I16-PROPPG!J16)+(CEART!I16-CEART!J16)+(CEAD!I16-CEAD!J16)+(FAED!I16-FAED!J16)+(CEFID!I16-CEFID!J16)+(CERES!I16-CERES!J16)+(CCT!I16-CCT!J16)+(CEPLAN!I16-CEPLAN!J16)+(CEAVI!I16-CEAVI!J16)+(CEO!I16-CEO!J16)+(CAV!I16-CAV!J16)+(CESFI!I16-CESFI!J16)+('REITORIA SCII '!I16-'REITORIA SCII '!J16)</f>
        <v>0</v>
      </c>
      <c r="J16" s="41">
        <f t="shared" si="0"/>
        <v>4</v>
      </c>
      <c r="K16" s="22">
        <f t="shared" si="1"/>
        <v>13060</v>
      </c>
      <c r="L16" s="22">
        <f t="shared" si="2"/>
        <v>0</v>
      </c>
    </row>
    <row r="17" spans="1:12" ht="30" customHeight="1" x14ac:dyDescent="0.45">
      <c r="A17" s="109"/>
      <c r="B17" s="125"/>
      <c r="C17" s="50">
        <f>CEO!C17</f>
        <v>14</v>
      </c>
      <c r="D17" s="76" t="str">
        <f>CEO!D17</f>
        <v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7" s="88" t="str">
        <f>CEO!E17</f>
        <v>PARTICIPANTES/DIA</v>
      </c>
      <c r="F17" s="51" t="str">
        <f>CEO!F17</f>
        <v>339039-99</v>
      </c>
      <c r="G17" s="70">
        <v>4870</v>
      </c>
      <c r="H17" s="44">
        <f>'REITORIA PROEX'!I17+PROPPG!I17+CEART!I17+CEAD!I17+FAED!I17+CEFID!I17+CERES!I17+CCT!I17+CEPLAN!I17+CEAVI!I17+CEO!I17+CAV!I17+CESFI!I17+'REITORIA SCII '!I17</f>
        <v>5</v>
      </c>
      <c r="I17" s="45">
        <f>('REITORIA PROEX'!I17-'REITORIA PROEX'!J17)+(PROPPG!I17-PROPPG!J17)+(CEART!I17-CEART!J17)+(CEAD!I17-CEAD!J17)+(FAED!I17-FAED!J17)+(CEFID!I17-CEFID!J17)+(CERES!I17-CERES!J17)+(CCT!I17-CCT!J17)+(CEPLAN!I17-CEPLAN!J17)+(CEAVI!I17-CEAVI!J17)+(CEO!I17-CEO!J17)+(CAV!I17-CAV!J17)+(CESFI!I17-CESFI!J17)+('REITORIA SCII '!I17-'REITORIA SCII '!J17)</f>
        <v>0</v>
      </c>
      <c r="J17" s="41">
        <f t="shared" si="0"/>
        <v>5</v>
      </c>
      <c r="K17" s="22">
        <f t="shared" si="1"/>
        <v>24350</v>
      </c>
      <c r="L17" s="22">
        <f t="shared" si="2"/>
        <v>0</v>
      </c>
    </row>
    <row r="18" spans="1:12" ht="30" customHeight="1" x14ac:dyDescent="0.45">
      <c r="A18" s="99">
        <f>CEO!A18</f>
        <v>3</v>
      </c>
      <c r="B18" s="113" t="str">
        <f>CEO!B18</f>
        <v>H&amp;L PROMOCOES E EVENTOS EMPRESARIAIS EIRELI - EPP - CNPJ 09.231.613/0001-04</v>
      </c>
      <c r="C18" s="58">
        <f>CEO!C18</f>
        <v>15</v>
      </c>
      <c r="D18" s="80" t="str">
        <f>CEO!D18</f>
        <v>PRESTAÇÃO DE SERVIÇO DE TRADUÇÃO SIMULTÂNEA: língua Inglesa para a língua Portuguesa e da língua Portuguesa para a língua Inglesa.</v>
      </c>
      <c r="E18" s="60" t="str">
        <f>CEO!E18</f>
        <v>HORA</v>
      </c>
      <c r="F18" s="61" t="str">
        <f>CEO!F18</f>
        <v>339039-99</v>
      </c>
      <c r="G18" s="69">
        <v>613.13</v>
      </c>
      <c r="H18" s="44">
        <f>'REITORIA PROEX'!I18+PROPPG!I18+CEART!I18+CEAD!I18+FAED!I18+CEFID!I18+CERES!I18+CCT!I18+CEPLAN!I18+CEAVI!I18+CEO!I18+CAV!I18+CESFI!I18+'REITORIA SCII '!I18</f>
        <v>50</v>
      </c>
      <c r="I18" s="45">
        <f>('REITORIA PROEX'!I18-'REITORIA PROEX'!J18)+(PROPPG!I18-PROPPG!J18)+(CEART!I18-CEART!J18)+(CEAD!I18-CEAD!J18)+(FAED!I18-FAED!J18)+(CEFID!I18-CEFID!J18)+(CERES!I18-CERES!J18)+(CCT!I18-CCT!J18)+(CEPLAN!I18-CEPLAN!J18)+(CEAVI!I18-CEAVI!J18)+(CEO!I18-CEO!J18)+(CAV!I18-CAV!J18)+(CESFI!I18-CESFI!J18)+('REITORIA SCII '!I18-'REITORIA SCII '!J18)</f>
        <v>2</v>
      </c>
      <c r="J18" s="41">
        <f t="shared" si="0"/>
        <v>48</v>
      </c>
      <c r="K18" s="22">
        <f t="shared" si="1"/>
        <v>30656.5</v>
      </c>
      <c r="L18" s="22">
        <f t="shared" si="2"/>
        <v>1226.26</v>
      </c>
    </row>
    <row r="19" spans="1:12" ht="42" customHeight="1" x14ac:dyDescent="0.45">
      <c r="A19" s="100"/>
      <c r="B19" s="114"/>
      <c r="C19" s="58">
        <f>CEO!C19</f>
        <v>16</v>
      </c>
      <c r="D19" s="80" t="str">
        <f>CEO!D19</f>
        <v>PRESTAÇÃO DE SERVIÇO DE TRADUÇÃO SIMULTÂNEA: língua francesa para a língua Portuguesa e da língua Portuguesa para a língua francesa.</v>
      </c>
      <c r="E19" s="60" t="str">
        <f>CEO!E19</f>
        <v>HORA</v>
      </c>
      <c r="F19" s="61" t="str">
        <f>CEO!F19</f>
        <v>339039-99</v>
      </c>
      <c r="G19" s="69">
        <v>720</v>
      </c>
      <c r="H19" s="44">
        <f>'REITORIA PROEX'!I19+PROPPG!I19+CEART!I19+CEAD!I19+FAED!I19+CEFID!I19+CERES!I19+CCT!I19+CEPLAN!I19+CEAVI!I19+CEO!I19+CAV!I19+CESFI!I19+'REITORIA SCII '!I19</f>
        <v>27</v>
      </c>
      <c r="I19" s="45">
        <f>('REITORIA PROEX'!I19-'REITORIA PROEX'!J19)+(PROPPG!I19-PROPPG!J19)+(CEART!I19-CEART!J19)+(CEAD!I19-CEAD!J19)+(FAED!I19-FAED!J19)+(CEFID!I19-CEFID!J19)+(CERES!I19-CERES!J19)+(CCT!I19-CCT!J19)+(CEPLAN!I19-CEPLAN!J19)+(CEAVI!I19-CEAVI!J19)+(CEO!I19-CEO!J19)+(CAV!I19-CAV!J19)+(CESFI!I19-CESFI!J19)+('REITORIA SCII '!I19-'REITORIA SCII '!J19)</f>
        <v>0</v>
      </c>
      <c r="J19" s="41">
        <f t="shared" si="0"/>
        <v>27</v>
      </c>
      <c r="K19" s="22">
        <f t="shared" si="1"/>
        <v>19440</v>
      </c>
      <c r="L19" s="22">
        <f t="shared" si="2"/>
        <v>0</v>
      </c>
    </row>
    <row r="20" spans="1:12" ht="40.5" x14ac:dyDescent="0.45">
      <c r="A20" s="101"/>
      <c r="B20" s="115"/>
      <c r="C20" s="58">
        <f>CEO!C20</f>
        <v>17</v>
      </c>
      <c r="D20" s="80" t="str">
        <f>CEO!D20</f>
        <v>PRESTAÇÃO DE SERVIÇO DE TRADUÇÃO SIMULTÂNEA: língua italiana para a língua Portuguesa e da língua Portuguesa para a língua italiana.</v>
      </c>
      <c r="E20" s="60" t="str">
        <f>CEO!E20</f>
        <v>HORA</v>
      </c>
      <c r="F20" s="61" t="str">
        <f>CEO!F20</f>
        <v>339039-99</v>
      </c>
      <c r="G20" s="69">
        <v>740.62</v>
      </c>
      <c r="H20" s="44">
        <f>'REITORIA PROEX'!I20+PROPPG!I20+CEART!I20+CEAD!I20+FAED!I20+CEFID!I20+CERES!I20+CCT!I20+CEPLAN!I20+CEAVI!I20+CEO!I20+CAV!I20+CESFI!I20+'REITORIA SCII '!I20</f>
        <v>15</v>
      </c>
      <c r="I20" s="45">
        <f>('REITORIA PROEX'!I20-'REITORIA PROEX'!J20)+(PROPPG!I20-PROPPG!J20)+(CEART!I20-CEART!J20)+(CEAD!I20-CEAD!J20)+(FAED!I20-FAED!J20)+(CEFID!I20-CEFID!J20)+(CERES!I20-CERES!J20)+(CCT!I20-CCT!J20)+(CEPLAN!I20-CEPLAN!J20)+(CEAVI!I20-CEAVI!J20)+(CEO!I20-CEO!J20)+(CAV!I20-CAV!J20)+(CESFI!I20-CESFI!J20)+('REITORIA SCII '!I20-'REITORIA SCII '!J20)</f>
        <v>0</v>
      </c>
      <c r="J20" s="41">
        <f t="shared" si="0"/>
        <v>15</v>
      </c>
      <c r="K20" s="22">
        <f t="shared" si="1"/>
        <v>11109.3</v>
      </c>
      <c r="L20" s="22">
        <f t="shared" si="2"/>
        <v>0</v>
      </c>
    </row>
    <row r="21" spans="1:12" ht="139.5" x14ac:dyDescent="0.45">
      <c r="A21" s="72">
        <f>CEO!A21</f>
        <v>4</v>
      </c>
      <c r="B21" s="73" t="str">
        <f>CEO!B21</f>
        <v>ASSCON-PP ASSESSORIA E CONSULTORIA PUBLICA E PRIVADA LTDA - EPP - CNPJ 17.688.208/0001-48</v>
      </c>
      <c r="C21" s="50">
        <f>CEO!C21</f>
        <v>18</v>
      </c>
      <c r="D21" s="64" t="str">
        <f>CEO!D21</f>
        <v xml:space="preserve">PRESTAÇÃO DE SERVIÇO DE TRADUÇÃO SIMULTÂNEA - LIBRAS: LIBRAS para a língua Portuguesa e da língua Portuguesa para a LIBRAS. </v>
      </c>
      <c r="E21" s="65" t="str">
        <f>CEO!E21</f>
        <v>HORA</v>
      </c>
      <c r="F21" s="51" t="str">
        <f>CEO!F21</f>
        <v>339039-99</v>
      </c>
      <c r="G21" s="70">
        <v>952</v>
      </c>
      <c r="H21" s="44">
        <f>'REITORIA PROEX'!I21+PROPPG!I21+CEART!I21+CEAD!I21+FAED!I21+CEFID!I21+CERES!I21+CCT!I21+CEPLAN!I21+CEAVI!I21+CEO!I21+CAV!I21+CESFI!I21+'REITORIA SCII '!I21</f>
        <v>42</v>
      </c>
      <c r="I21" s="45">
        <f>('REITORIA PROEX'!I21-'REITORIA PROEX'!J21)+(PROPPG!I21-PROPPG!J21)+(CEART!I21-CEART!J21)+(CEAD!I21-CEAD!J21)+(FAED!I21-FAED!J21)+(CEFID!I21-CEFID!J21)+(CERES!I21-CERES!J21)+(CCT!I21-CCT!J21)+(CEPLAN!I21-CEPLAN!J21)+(CEAVI!I21-CEAVI!J21)+(CEO!I21-CEO!J21)+(CAV!I21-CAV!J21)+(CESFI!I21-CESFI!J21)+('REITORIA SCII '!I21-'REITORIA SCII '!J21)</f>
        <v>2</v>
      </c>
      <c r="J21" s="41">
        <f t="shared" si="0"/>
        <v>40</v>
      </c>
      <c r="K21" s="22">
        <f t="shared" si="1"/>
        <v>39984</v>
      </c>
      <c r="L21" s="22">
        <f t="shared" si="2"/>
        <v>1904</v>
      </c>
    </row>
    <row r="22" spans="1:12" ht="139.5" x14ac:dyDescent="0.45">
      <c r="A22" s="66">
        <v>5</v>
      </c>
      <c r="B22" s="67" t="str">
        <f>CEO!B22</f>
        <v>ASSCON-PP ASSESSORIA E CONSULTORIA PUBLICA E PRIVADA LTDA - EPP - CNPJ 17.688.208/0001-48</v>
      </c>
      <c r="C22" s="58">
        <f>CEO!C22</f>
        <v>19</v>
      </c>
      <c r="D22" s="68" t="str">
        <f>CEO!D22</f>
        <v>PRESTAÇÃO DE SERVIÇO DE AUDIODESCRIÇÃO: audiodescrição clara e objetiva, prestado por, no mínimo, 1 (um) audiodescritor e 1 (um) consultor, em língua portuguesa e integrada ao som original do vídeo do evento, em conformidade com as normas técnicas vigentes.</v>
      </c>
      <c r="E22" s="60" t="str">
        <f>CEO!E22</f>
        <v>HORA</v>
      </c>
      <c r="F22" s="61" t="str">
        <f>CEO!F22</f>
        <v>339039-99</v>
      </c>
      <c r="G22" s="69">
        <v>358</v>
      </c>
      <c r="H22" s="44">
        <f>'REITORIA PROEX'!I22+PROPPG!I22+CEART!I22+CEAD!I22+FAED!I22+CEFID!I22+CERES!I22+CCT!I22+CEPLAN!I22+CEAVI!I22+CEO!I22+CAV!I22+CESFI!I22+'REITORIA SCII '!I22</f>
        <v>40</v>
      </c>
      <c r="I22" s="45">
        <f>('REITORIA PROEX'!I22-'REITORIA PROEX'!J22)+(PROPPG!I22-PROPPG!J22)+(CEART!I22-CEART!J22)+(CEAD!I22-CEAD!J22)+(FAED!I22-FAED!J22)+(CEFID!I22-CEFID!J22)+(CERES!I22-CERES!J22)+(CCT!I22-CCT!J22)+(CEPLAN!I22-CEPLAN!J22)+(CEAVI!I22-CEAVI!J22)+(CEO!I22-CEO!J22)+(CAV!I22-CAV!J22)+(CESFI!I22-CESFI!J22)+('REITORIA SCII '!I22-'REITORIA SCII '!J22)</f>
        <v>0</v>
      </c>
      <c r="J22" s="41">
        <f t="shared" si="0"/>
        <v>40</v>
      </c>
      <c r="K22" s="22">
        <f t="shared" si="1"/>
        <v>14320</v>
      </c>
      <c r="L22" s="22">
        <f t="shared" si="2"/>
        <v>0</v>
      </c>
    </row>
    <row r="23" spans="1:12" x14ac:dyDescent="0.45">
      <c r="H23" s="15"/>
      <c r="I23" s="15"/>
      <c r="J23" s="15"/>
      <c r="K23" s="52">
        <f>SUM(K4:K22)</f>
        <v>403090.3</v>
      </c>
      <c r="L23" s="52">
        <f>SUM(L4:L22)</f>
        <v>36040.400000000001</v>
      </c>
    </row>
    <row r="24" spans="1:12" x14ac:dyDescent="0.45">
      <c r="H24" s="15"/>
      <c r="I24" s="15"/>
      <c r="J24" s="15"/>
    </row>
    <row r="25" spans="1:12" x14ac:dyDescent="0.45">
      <c r="H25" s="15"/>
      <c r="I25" s="15"/>
      <c r="J25" s="15"/>
    </row>
    <row r="26" spans="1:12" x14ac:dyDescent="0.45">
      <c r="H26" s="15"/>
      <c r="I26" s="15"/>
      <c r="J26" s="15"/>
    </row>
    <row r="27" spans="1:12" x14ac:dyDescent="0.45">
      <c r="D27" s="15"/>
      <c r="E27" s="15"/>
      <c r="F27" s="15"/>
      <c r="H27" s="15"/>
      <c r="I27" s="15"/>
      <c r="J27" s="15"/>
    </row>
    <row r="28" spans="1:12" x14ac:dyDescent="0.45">
      <c r="D28" s="15"/>
      <c r="E28" s="15"/>
      <c r="F28" s="15"/>
      <c r="H28" s="15"/>
      <c r="I28" s="15"/>
      <c r="J28" s="15"/>
    </row>
    <row r="29" spans="1:12" ht="15.75" x14ac:dyDescent="0.45">
      <c r="H29" s="119" t="str">
        <f>A1</f>
        <v>PROCESSO: PE 550/2020</v>
      </c>
      <c r="I29" s="119"/>
      <c r="J29" s="119"/>
      <c r="K29" s="119"/>
      <c r="L29" s="119"/>
    </row>
    <row r="30" spans="1:12" ht="15.75" x14ac:dyDescent="0.45">
      <c r="B30" s="15"/>
      <c r="C30" s="15"/>
      <c r="D30" s="15"/>
      <c r="E30" s="15"/>
      <c r="F30" s="15"/>
      <c r="H30" s="119" t="str">
        <f>D1</f>
        <v>OBJETO: CONTRATAÇÃO DE EMPRESA PRESTADORA DE SERVIÇO DE REVISÃO, TRADUÇÃO DE TEXTOS E TRADUÇÃO SIMULTÂNEA PARA A UDESC</v>
      </c>
      <c r="I30" s="119"/>
      <c r="J30" s="119"/>
      <c r="K30" s="119"/>
      <c r="L30" s="119"/>
    </row>
    <row r="31" spans="1:12" ht="15.75" x14ac:dyDescent="0.45">
      <c r="H31" s="120" t="str">
        <f>H1</f>
        <v>VIGÊNCIA DA ATA: 28/07/2020 até 28/07/2021</v>
      </c>
      <c r="I31" s="121"/>
      <c r="J31" s="121"/>
      <c r="K31" s="121"/>
      <c r="L31" s="122"/>
    </row>
    <row r="32" spans="1:12" ht="15.75" x14ac:dyDescent="0.5">
      <c r="H32" s="35" t="s">
        <v>31</v>
      </c>
      <c r="I32" s="36"/>
      <c r="J32" s="36"/>
      <c r="K32" s="36"/>
      <c r="L32" s="32">
        <f>K23</f>
        <v>403090.3</v>
      </c>
    </row>
    <row r="33" spans="8:12" ht="15.75" x14ac:dyDescent="0.5">
      <c r="H33" s="37" t="s">
        <v>32</v>
      </c>
      <c r="I33" s="38"/>
      <c r="J33" s="38"/>
      <c r="K33" s="38"/>
      <c r="L33" s="33">
        <f>L23</f>
        <v>36040.400000000001</v>
      </c>
    </row>
    <row r="34" spans="8:12" ht="15.75" x14ac:dyDescent="0.5">
      <c r="H34" s="37" t="s">
        <v>33</v>
      </c>
      <c r="I34" s="38"/>
      <c r="J34" s="38"/>
      <c r="K34" s="38"/>
      <c r="L34" s="34"/>
    </row>
    <row r="35" spans="8:12" ht="15.75" x14ac:dyDescent="0.5">
      <c r="H35" s="39" t="s">
        <v>34</v>
      </c>
      <c r="I35" s="40"/>
      <c r="J35" s="40"/>
      <c r="K35" s="40"/>
      <c r="L35" s="46">
        <f>L33/L32</f>
        <v>8.9410238847226056E-2</v>
      </c>
    </row>
    <row r="36" spans="8:12" ht="15.75" x14ac:dyDescent="0.5">
      <c r="H36" s="116" t="s">
        <v>53</v>
      </c>
      <c r="I36" s="117"/>
      <c r="J36" s="117"/>
      <c r="K36" s="117"/>
      <c r="L36" s="118"/>
    </row>
  </sheetData>
  <mergeCells count="14">
    <mergeCell ref="A15:A17"/>
    <mergeCell ref="B15:B17"/>
    <mergeCell ref="H1:L1"/>
    <mergeCell ref="A2:L2"/>
    <mergeCell ref="A1:C1"/>
    <mergeCell ref="D1:G1"/>
    <mergeCell ref="A4:A14"/>
    <mergeCell ref="B4:B14"/>
    <mergeCell ref="A18:A20"/>
    <mergeCell ref="B18:B20"/>
    <mergeCell ref="H36:L36"/>
    <mergeCell ref="H29:L29"/>
    <mergeCell ref="H30:L30"/>
    <mergeCell ref="H31:L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28" t="s">
        <v>8</v>
      </c>
      <c r="B1" s="128"/>
      <c r="C1" s="128"/>
      <c r="D1" s="128"/>
      <c r="E1" s="128"/>
      <c r="F1" s="128"/>
      <c r="G1" s="128"/>
      <c r="H1" s="128"/>
    </row>
    <row r="2" spans="1:8" ht="20.65" x14ac:dyDescent="0.35">
      <c r="B2" s="3"/>
    </row>
    <row r="3" spans="1:8" ht="47.25" customHeight="1" x14ac:dyDescent="0.35">
      <c r="A3" s="129" t="s">
        <v>9</v>
      </c>
      <c r="B3" s="129"/>
      <c r="C3" s="129"/>
      <c r="D3" s="129"/>
      <c r="E3" s="129"/>
      <c r="F3" s="129"/>
      <c r="G3" s="129"/>
      <c r="H3" s="129"/>
    </row>
    <row r="4" spans="1:8" ht="35.25" customHeight="1" x14ac:dyDescent="0.35">
      <c r="B4" s="4"/>
    </row>
    <row r="5" spans="1:8" ht="15" customHeight="1" x14ac:dyDescent="0.35">
      <c r="A5" s="130" t="s">
        <v>10</v>
      </c>
      <c r="B5" s="130"/>
      <c r="C5" s="130"/>
      <c r="D5" s="130"/>
      <c r="E5" s="130"/>
      <c r="F5" s="130"/>
      <c r="G5" s="130"/>
      <c r="H5" s="130"/>
    </row>
    <row r="6" spans="1:8" ht="15" customHeight="1" x14ac:dyDescent="0.35">
      <c r="A6" s="130" t="s">
        <v>11</v>
      </c>
      <c r="B6" s="130"/>
      <c r="C6" s="130"/>
      <c r="D6" s="130"/>
      <c r="E6" s="130"/>
      <c r="F6" s="130"/>
      <c r="G6" s="130"/>
      <c r="H6" s="130"/>
    </row>
    <row r="7" spans="1:8" ht="15" customHeight="1" x14ac:dyDescent="0.35">
      <c r="A7" s="130" t="s">
        <v>12</v>
      </c>
      <c r="B7" s="130"/>
      <c r="C7" s="130"/>
      <c r="D7" s="130"/>
      <c r="E7" s="130"/>
      <c r="F7" s="130"/>
      <c r="G7" s="130"/>
      <c r="H7" s="130"/>
    </row>
    <row r="8" spans="1:8" ht="15" customHeight="1" x14ac:dyDescent="0.35">
      <c r="A8" s="130" t="s">
        <v>13</v>
      </c>
      <c r="B8" s="130"/>
      <c r="C8" s="130"/>
      <c r="D8" s="130"/>
      <c r="E8" s="130"/>
      <c r="F8" s="130"/>
      <c r="G8" s="130"/>
      <c r="H8" s="130"/>
    </row>
    <row r="9" spans="1:8" ht="30" customHeight="1" x14ac:dyDescent="0.35">
      <c r="B9" s="5"/>
    </row>
    <row r="10" spans="1:8" ht="105" customHeight="1" x14ac:dyDescent="0.35">
      <c r="A10" s="131" t="s">
        <v>14</v>
      </c>
      <c r="B10" s="131"/>
      <c r="C10" s="131"/>
      <c r="D10" s="131"/>
      <c r="E10" s="131"/>
      <c r="F10" s="131"/>
      <c r="G10" s="131"/>
      <c r="H10" s="131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32" t="s">
        <v>20</v>
      </c>
      <c r="B19" s="132"/>
      <c r="C19" s="132"/>
      <c r="D19" s="132"/>
      <c r="E19" s="132"/>
      <c r="F19" s="132"/>
      <c r="G19" s="132"/>
      <c r="H19" s="132"/>
    </row>
    <row r="20" spans="1:8" ht="13.9" x14ac:dyDescent="0.35">
      <c r="A20" s="133" t="s">
        <v>21</v>
      </c>
      <c r="B20" s="133"/>
      <c r="C20" s="133"/>
      <c r="D20" s="133"/>
      <c r="E20" s="133"/>
      <c r="F20" s="133"/>
      <c r="G20" s="133"/>
      <c r="H20" s="133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34" t="s">
        <v>22</v>
      </c>
      <c r="B24" s="134"/>
      <c r="C24" s="134"/>
      <c r="D24" s="134"/>
      <c r="E24" s="134"/>
      <c r="F24" s="134"/>
      <c r="G24" s="134"/>
      <c r="H24" s="134"/>
    </row>
    <row r="25" spans="1:8" ht="15" customHeight="1" x14ac:dyDescent="0.35">
      <c r="A25" s="134" t="s">
        <v>23</v>
      </c>
      <c r="B25" s="134"/>
      <c r="C25" s="134"/>
      <c r="D25" s="134"/>
      <c r="E25" s="134"/>
      <c r="F25" s="134"/>
      <c r="G25" s="134"/>
      <c r="H25" s="134"/>
    </row>
    <row r="26" spans="1:8" ht="15" customHeight="1" x14ac:dyDescent="0.35">
      <c r="A26" s="127" t="s">
        <v>24</v>
      </c>
      <c r="B26" s="127"/>
      <c r="C26" s="127"/>
      <c r="D26" s="127"/>
      <c r="E26" s="127"/>
      <c r="F26" s="127"/>
      <c r="G26" s="127"/>
      <c r="H26" s="12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topLeftCell="D1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77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44103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f>200-30</f>
        <v>170</v>
      </c>
      <c r="J4" s="28">
        <f>I4-(SUM(L4:AB4))</f>
        <v>170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10</v>
      </c>
      <c r="J5" s="28">
        <f t="shared" ref="J5:J22" si="0">I5-(SUM(L5:AB5))</f>
        <v>10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20</v>
      </c>
      <c r="J6" s="28">
        <f t="shared" si="0"/>
        <v>20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v>10</v>
      </c>
      <c r="J7" s="28">
        <f t="shared" si="0"/>
        <v>10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100</v>
      </c>
      <c r="J8" s="28">
        <f>I8-(SUM(L8:AB8))</f>
        <v>97</v>
      </c>
      <c r="K8" s="29" t="str">
        <f t="shared" si="1"/>
        <v>OK</v>
      </c>
      <c r="L8" s="90">
        <v>3</v>
      </c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10</v>
      </c>
      <c r="J9" s="28">
        <f t="shared" si="0"/>
        <v>7</v>
      </c>
      <c r="K9" s="29" t="str">
        <f t="shared" si="1"/>
        <v>OK</v>
      </c>
      <c r="L9" s="90">
        <v>3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20</v>
      </c>
      <c r="J10" s="28">
        <f t="shared" si="0"/>
        <v>17</v>
      </c>
      <c r="K10" s="29" t="str">
        <f t="shared" si="1"/>
        <v>OK</v>
      </c>
      <c r="L10" s="90">
        <v>3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10</v>
      </c>
      <c r="J11" s="28">
        <f t="shared" si="0"/>
        <v>7</v>
      </c>
      <c r="K11" s="29" t="str">
        <f t="shared" si="1"/>
        <v>OK</v>
      </c>
      <c r="L11" s="90">
        <v>3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10</v>
      </c>
      <c r="J13" s="28">
        <f t="shared" si="0"/>
        <v>10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20</v>
      </c>
      <c r="J14" s="28">
        <f t="shared" si="0"/>
        <v>20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>
        <v>2</v>
      </c>
      <c r="J15" s="28">
        <f t="shared" si="0"/>
        <v>2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</v>
      </c>
      <c r="J18" s="28">
        <f t="shared" si="0"/>
        <v>2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1</v>
      </c>
      <c r="J19" s="28">
        <f t="shared" si="0"/>
        <v>1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1</v>
      </c>
      <c r="J20" s="28">
        <f t="shared" si="0"/>
        <v>1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v>1</v>
      </c>
      <c r="J21" s="28">
        <f t="shared" si="0"/>
        <v>1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>
        <f>SUMPRODUCT(H4:H22,L4:L22)</f>
        <v>334.5</v>
      </c>
      <c r="M23" s="71"/>
    </row>
  </sheetData>
  <mergeCells count="27">
    <mergeCell ref="A18:A20"/>
    <mergeCell ref="B18:B20"/>
    <mergeCell ref="AA1:AA2"/>
    <mergeCell ref="AB1:AB2"/>
    <mergeCell ref="A2:K2"/>
    <mergeCell ref="A4:A14"/>
    <mergeCell ref="B4:B14"/>
    <mergeCell ref="A15:A17"/>
    <mergeCell ref="B15:B17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"/>
  <sheetViews>
    <sheetView topLeftCell="D10" zoomScale="80" zoomScaleNormal="80" workbookViewId="0">
      <selection activeCell="I8" sqref="I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30</v>
      </c>
      <c r="J8" s="28">
        <f>I8-(SUM(L8:AB8))</f>
        <v>30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A18:A20"/>
    <mergeCell ref="B18:B20"/>
    <mergeCell ref="Q1:Q2"/>
    <mergeCell ref="Z1:Z2"/>
    <mergeCell ref="AA1:AA2"/>
    <mergeCell ref="R1:R2"/>
    <mergeCell ref="S1:S2"/>
    <mergeCell ref="W1:W2"/>
    <mergeCell ref="T1:T2"/>
    <mergeCell ref="X1:X2"/>
    <mergeCell ref="Y1:Y2"/>
    <mergeCell ref="A15:A17"/>
    <mergeCell ref="B15:B17"/>
    <mergeCell ref="D1:H1"/>
    <mergeCell ref="I1:K1"/>
    <mergeCell ref="AB1:AB2"/>
    <mergeCell ref="A2:K2"/>
    <mergeCell ref="A4:A14"/>
    <mergeCell ref="B4:B14"/>
    <mergeCell ref="V1:V2"/>
    <mergeCell ref="O1:O2"/>
    <mergeCell ref="P1:P2"/>
    <mergeCell ref="A1:C1"/>
    <mergeCell ref="L1:L2"/>
    <mergeCell ref="M1:M2"/>
    <mergeCell ref="N1:N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3"/>
  <sheetViews>
    <sheetView topLeftCell="A16" zoomScale="80" zoomScaleNormal="80" workbookViewId="0">
      <selection activeCell="M22" sqref="M22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13" width="12.73046875" style="93" customWidth="1"/>
    <col min="14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78</v>
      </c>
      <c r="M1" s="105" t="s">
        <v>79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44098</v>
      </c>
      <c r="M3" s="89">
        <v>44109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f>100+30</f>
        <v>130</v>
      </c>
      <c r="J4" s="28">
        <f>I4-(SUM(L4:AB4))</f>
        <v>30</v>
      </c>
      <c r="K4" s="29" t="str">
        <f>IF(J4&lt;0,"ATENÇÃO","OK")</f>
        <v>OK</v>
      </c>
      <c r="L4" s="91">
        <v>80</v>
      </c>
      <c r="M4" s="91">
        <v>20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140</v>
      </c>
      <c r="J5" s="28">
        <f t="shared" ref="J5:J22" si="0">I5-(SUM(L5:AB5))</f>
        <v>80</v>
      </c>
      <c r="K5" s="29" t="str">
        <f t="shared" ref="K5:K22" si="1">IF(J5&lt;0,"ATENÇÃO","OK")</f>
        <v>OK</v>
      </c>
      <c r="L5" s="91"/>
      <c r="M5" s="91">
        <v>60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40</v>
      </c>
      <c r="J6" s="28">
        <f t="shared" si="0"/>
        <v>10</v>
      </c>
      <c r="K6" s="29" t="str">
        <f t="shared" si="1"/>
        <v>OK</v>
      </c>
      <c r="L6" s="91"/>
      <c r="M6" s="91">
        <v>30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91"/>
      <c r="M7" s="91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125</v>
      </c>
      <c r="J8" s="28">
        <f>I8-(SUM(L8:AB8))</f>
        <v>23</v>
      </c>
      <c r="K8" s="29" t="str">
        <f t="shared" si="1"/>
        <v>OK</v>
      </c>
      <c r="L8" s="54">
        <v>102</v>
      </c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60</v>
      </c>
      <c r="J9" s="28">
        <f t="shared" si="0"/>
        <v>60</v>
      </c>
      <c r="K9" s="29" t="str">
        <f t="shared" si="1"/>
        <v>OK</v>
      </c>
      <c r="L9" s="91"/>
      <c r="M9" s="91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45</v>
      </c>
      <c r="J10" s="28">
        <f t="shared" si="0"/>
        <v>45</v>
      </c>
      <c r="K10" s="29" t="str">
        <f t="shared" si="1"/>
        <v>OK</v>
      </c>
      <c r="L10" s="91"/>
      <c r="M10" s="91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20</v>
      </c>
      <c r="J11" s="28">
        <f t="shared" si="0"/>
        <v>20</v>
      </c>
      <c r="K11" s="29" t="str">
        <f t="shared" si="1"/>
        <v>OK</v>
      </c>
      <c r="L11" s="91"/>
      <c r="M11" s="91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60</v>
      </c>
      <c r="J12" s="28">
        <f t="shared" si="0"/>
        <v>9</v>
      </c>
      <c r="K12" s="29" t="str">
        <f t="shared" si="1"/>
        <v>OK</v>
      </c>
      <c r="L12" s="91">
        <v>51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35</v>
      </c>
      <c r="J13" s="28">
        <f t="shared" si="0"/>
        <v>35</v>
      </c>
      <c r="K13" s="29" t="str">
        <f t="shared" si="1"/>
        <v>OK</v>
      </c>
      <c r="L13" s="91"/>
      <c r="M13" s="91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45</v>
      </c>
      <c r="J14" s="28">
        <f t="shared" si="0"/>
        <v>45</v>
      </c>
      <c r="K14" s="29" t="str">
        <f t="shared" si="1"/>
        <v>OK</v>
      </c>
      <c r="L14" s="91"/>
      <c r="M14" s="91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>
        <v>9</v>
      </c>
      <c r="J15" s="28">
        <f t="shared" si="0"/>
        <v>9</v>
      </c>
      <c r="K15" s="29"/>
      <c r="L15" s="91"/>
      <c r="M15" s="91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91"/>
      <c r="M16" s="91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91"/>
      <c r="M17" s="91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18</v>
      </c>
      <c r="J18" s="28">
        <f t="shared" si="0"/>
        <v>18</v>
      </c>
      <c r="K18" s="29" t="str">
        <f t="shared" si="1"/>
        <v>OK</v>
      </c>
      <c r="L18" s="54"/>
      <c r="M18" s="5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14</v>
      </c>
      <c r="J19" s="28">
        <f t="shared" si="0"/>
        <v>14</v>
      </c>
      <c r="K19" s="29" t="str">
        <f t="shared" si="1"/>
        <v>OK</v>
      </c>
      <c r="L19" s="91"/>
      <c r="M19" s="91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6</v>
      </c>
      <c r="J20" s="28">
        <f t="shared" si="0"/>
        <v>6</v>
      </c>
      <c r="K20" s="29" t="str">
        <f t="shared" si="1"/>
        <v>OK</v>
      </c>
      <c r="L20" s="91"/>
      <c r="M20" s="91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f>18-9</f>
        <v>9</v>
      </c>
      <c r="J21" s="28">
        <f t="shared" si="0"/>
        <v>9</v>
      </c>
      <c r="K21" s="29" t="str">
        <f t="shared" si="1"/>
        <v>OK</v>
      </c>
      <c r="L21" s="91"/>
      <c r="M21" s="91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91"/>
      <c r="M22" s="91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92"/>
      <c r="M23" s="92">
        <f>SUMPRODUCT(H4:H22,M4:M22)</f>
        <v>2090</v>
      </c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"/>
  <sheetViews>
    <sheetView zoomScale="80" zoomScaleNormal="80" workbookViewId="0">
      <selection activeCell="M8" sqref="M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300</v>
      </c>
      <c r="J4" s="28">
        <f>I4-(SUM(L4:AB4))</f>
        <v>300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100</v>
      </c>
      <c r="J8" s="28">
        <f>I8-(SUM(L8:AB8))</f>
        <v>100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A18:A20"/>
    <mergeCell ref="B18:B2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3"/>
  <sheetViews>
    <sheetView topLeftCell="D1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80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44152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45</v>
      </c>
      <c r="J4" s="28">
        <f>I4-(SUM(L4:AB4))</f>
        <v>45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45</v>
      </c>
      <c r="J8" s="28">
        <f>I8-(SUM(L8:AB8))</f>
        <v>45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45</v>
      </c>
      <c r="J10" s="28">
        <f t="shared" si="0"/>
        <v>45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45</v>
      </c>
      <c r="J12" s="28">
        <f t="shared" si="0"/>
        <v>45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3</v>
      </c>
      <c r="J14" s="28">
        <f t="shared" si="0"/>
        <v>3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>
        <v>5</v>
      </c>
      <c r="J17" s="28">
        <f t="shared" si="0"/>
        <v>5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8</v>
      </c>
      <c r="J18" s="28">
        <f t="shared" si="0"/>
        <v>8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8</v>
      </c>
      <c r="J19" s="28">
        <f t="shared" si="0"/>
        <v>8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8</v>
      </c>
      <c r="J20" s="28">
        <f t="shared" si="0"/>
        <v>8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v>5</v>
      </c>
      <c r="J21" s="28">
        <f t="shared" si="0"/>
        <v>3</v>
      </c>
      <c r="K21" s="29" t="str">
        <f t="shared" si="1"/>
        <v>OK</v>
      </c>
      <c r="L21" s="90">
        <v>2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>
        <v>40</v>
      </c>
      <c r="J22" s="28">
        <f t="shared" si="0"/>
        <v>40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3"/>
  <sheetViews>
    <sheetView tabSelected="1" topLeftCell="A19" zoomScale="80" zoomScaleNormal="80" workbookViewId="0">
      <selection activeCell="I32" sqref="I32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81</v>
      </c>
      <c r="M1" s="105" t="s">
        <v>82</v>
      </c>
      <c r="N1" s="105" t="s">
        <v>83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44064</v>
      </c>
      <c r="M3" s="89">
        <v>44081</v>
      </c>
      <c r="N3" s="89">
        <v>44124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100</v>
      </c>
      <c r="J4" s="28">
        <f>I4-(SUM(L4:AB4))</f>
        <v>100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100</v>
      </c>
      <c r="J5" s="28">
        <f t="shared" ref="J5:J22" si="0">I5-(SUM(L5:AB5))</f>
        <v>100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v>100</v>
      </c>
      <c r="J7" s="28">
        <f t="shared" si="0"/>
        <v>100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200</v>
      </c>
      <c r="J8" s="28">
        <f>I8-(SUM(L8:AB8))</f>
        <v>180</v>
      </c>
      <c r="K8" s="29" t="str">
        <f t="shared" si="1"/>
        <v>OK</v>
      </c>
      <c r="L8" s="90">
        <v>12</v>
      </c>
      <c r="M8" s="90">
        <v>8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65</v>
      </c>
      <c r="J9" s="28">
        <f t="shared" si="0"/>
        <v>65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100</v>
      </c>
      <c r="J10" s="28">
        <f t="shared" si="0"/>
        <v>88</v>
      </c>
      <c r="K10" s="29" t="str">
        <f t="shared" si="1"/>
        <v>OK</v>
      </c>
      <c r="L10" s="94">
        <v>12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200</v>
      </c>
      <c r="J12" s="28">
        <f t="shared" si="0"/>
        <v>200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100</v>
      </c>
      <c r="J13" s="28">
        <f t="shared" si="0"/>
        <v>100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300+20</f>
        <v>320</v>
      </c>
      <c r="J14" s="28">
        <f t="shared" si="0"/>
        <v>153</v>
      </c>
      <c r="K14" s="29" t="str">
        <f t="shared" si="1"/>
        <v>OK</v>
      </c>
      <c r="L14" s="94">
        <v>104</v>
      </c>
      <c r="M14" s="53"/>
      <c r="N14" s="94">
        <v>63</v>
      </c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>
        <v>4</v>
      </c>
      <c r="J16" s="28">
        <f t="shared" si="0"/>
        <v>4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20</v>
      </c>
      <c r="J18" s="28">
        <f t="shared" si="0"/>
        <v>20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4</v>
      </c>
      <c r="J19" s="28">
        <f t="shared" si="0"/>
        <v>4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f>8+9</f>
        <v>17</v>
      </c>
      <c r="J21" s="28">
        <f t="shared" si="0"/>
        <v>17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A18:A20"/>
    <mergeCell ref="B18:B20"/>
    <mergeCell ref="X1:X2"/>
    <mergeCell ref="Y1:Y2"/>
    <mergeCell ref="Z1:Z2"/>
    <mergeCell ref="A4:A14"/>
    <mergeCell ref="B4:B14"/>
    <mergeCell ref="A15:A17"/>
    <mergeCell ref="B15:B17"/>
    <mergeCell ref="M1:M2"/>
    <mergeCell ref="N1:N2"/>
    <mergeCell ref="AA1:AA2"/>
    <mergeCell ref="AB1:AB2"/>
    <mergeCell ref="W1:W2"/>
    <mergeCell ref="A1:C1"/>
    <mergeCell ref="I1:K1"/>
    <mergeCell ref="D1:H1"/>
    <mergeCell ref="S1:S2"/>
    <mergeCell ref="T1:T2"/>
    <mergeCell ref="A2:K2"/>
    <mergeCell ref="V1:V2"/>
    <mergeCell ref="Q1:Q2"/>
    <mergeCell ref="R1:R2"/>
    <mergeCell ref="O1:O2"/>
    <mergeCell ref="P1:P2"/>
    <mergeCell ref="L1:L2"/>
    <mergeCell ref="U1:U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topLeftCell="D1" zoomScale="80" zoomScaleNormal="80" workbookViewId="0">
      <selection activeCell="I12" sqref="I12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80</v>
      </c>
      <c r="J4" s="28">
        <f>I4-(SUM(L4:AB4))</f>
        <v>80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25</v>
      </c>
      <c r="J5" s="28">
        <f t="shared" ref="J5:J22" si="0">I5-(SUM(L5:AB5))</f>
        <v>25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v>25</v>
      </c>
      <c r="J7" s="28">
        <f t="shared" si="0"/>
        <v>25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250</v>
      </c>
      <c r="J8" s="28">
        <f>I8-(SUM(L8:AB8))</f>
        <v>250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25</v>
      </c>
      <c r="J9" s="28">
        <f t="shared" si="0"/>
        <v>25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30</v>
      </c>
      <c r="J10" s="28">
        <f t="shared" si="0"/>
        <v>30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25</v>
      </c>
      <c r="J11" s="28">
        <f t="shared" si="0"/>
        <v>25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25</v>
      </c>
      <c r="J13" s="28">
        <f t="shared" si="0"/>
        <v>25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25-20</f>
        <v>5</v>
      </c>
      <c r="J14" s="28">
        <f t="shared" si="0"/>
        <v>5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AB1:AB2"/>
    <mergeCell ref="A18:A20"/>
    <mergeCell ref="B18:B20"/>
    <mergeCell ref="AA1:AA2"/>
    <mergeCell ref="M1:M2"/>
    <mergeCell ref="N1:N2"/>
    <mergeCell ref="V1:V2"/>
    <mergeCell ref="W1:W2"/>
    <mergeCell ref="R1:R2"/>
    <mergeCell ref="O1:O2"/>
    <mergeCell ref="P1:P2"/>
    <mergeCell ref="Q1:Q2"/>
    <mergeCell ref="Z1:Z2"/>
    <mergeCell ref="Y1:Y2"/>
    <mergeCell ref="A4:A14"/>
    <mergeCell ref="B4:B14"/>
    <mergeCell ref="A15:A17"/>
    <mergeCell ref="B15:B17"/>
    <mergeCell ref="X1:X2"/>
    <mergeCell ref="S1:S2"/>
    <mergeCell ref="T1:T2"/>
    <mergeCell ref="A1:C1"/>
    <mergeCell ref="L1:L2"/>
    <mergeCell ref="D1:H1"/>
    <mergeCell ref="I1:K1"/>
    <mergeCell ref="U1:U2"/>
    <mergeCell ref="A2:K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="80" zoomScaleNormal="80" workbookViewId="0">
      <selection activeCell="I4" sqref="I4:I22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0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1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106" t="s">
        <v>54</v>
      </c>
      <c r="B1" s="106"/>
      <c r="C1" s="106"/>
      <c r="D1" s="106" t="s">
        <v>55</v>
      </c>
      <c r="E1" s="106"/>
      <c r="F1" s="106"/>
      <c r="G1" s="106"/>
      <c r="H1" s="106"/>
      <c r="I1" s="106" t="s">
        <v>56</v>
      </c>
      <c r="J1" s="106"/>
      <c r="K1" s="106"/>
      <c r="L1" s="105" t="s">
        <v>57</v>
      </c>
      <c r="M1" s="105" t="s">
        <v>57</v>
      </c>
      <c r="N1" s="105" t="s">
        <v>57</v>
      </c>
      <c r="O1" s="105" t="s">
        <v>57</v>
      </c>
      <c r="P1" s="105" t="s">
        <v>57</v>
      </c>
      <c r="Q1" s="105" t="s">
        <v>57</v>
      </c>
      <c r="R1" s="105" t="s">
        <v>57</v>
      </c>
      <c r="S1" s="105" t="s">
        <v>57</v>
      </c>
      <c r="T1" s="105" t="s">
        <v>57</v>
      </c>
      <c r="U1" s="105" t="s">
        <v>57</v>
      </c>
      <c r="V1" s="105" t="s">
        <v>57</v>
      </c>
      <c r="W1" s="105" t="s">
        <v>57</v>
      </c>
      <c r="X1" s="105" t="s">
        <v>57</v>
      </c>
      <c r="Y1" s="105" t="s">
        <v>57</v>
      </c>
      <c r="Z1" s="105" t="s">
        <v>57</v>
      </c>
      <c r="AA1" s="105" t="s">
        <v>57</v>
      </c>
      <c r="AB1" s="105" t="s">
        <v>57</v>
      </c>
    </row>
    <row r="2" spans="1:28" ht="21.75" customHeight="1" x14ac:dyDescent="0.4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s="16" customFormat="1" ht="31.5" x14ac:dyDescent="0.35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45">
      <c r="A4" s="99">
        <v>1</v>
      </c>
      <c r="B4" s="113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45">
      <c r="A5" s="100"/>
      <c r="B5" s="114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45">
      <c r="A6" s="100"/>
      <c r="B6" s="114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45">
      <c r="A7" s="100"/>
      <c r="B7" s="114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45">
      <c r="A8" s="100"/>
      <c r="B8" s="114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400</v>
      </c>
      <c r="J8" s="28">
        <f>I8-(SUM(L8:AB8))</f>
        <v>400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45">
      <c r="A9" s="100"/>
      <c r="B9" s="114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400</v>
      </c>
      <c r="J9" s="28">
        <f t="shared" si="0"/>
        <v>400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45">
      <c r="A10" s="100"/>
      <c r="B10" s="114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400</v>
      </c>
      <c r="J10" s="28">
        <f t="shared" si="0"/>
        <v>400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45">
      <c r="A11" s="100"/>
      <c r="B11" s="114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45">
      <c r="A12" s="100"/>
      <c r="B12" s="114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45">
      <c r="A13" s="100"/>
      <c r="B13" s="114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69" x14ac:dyDescent="0.45">
      <c r="A14" s="101"/>
      <c r="B14" s="115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63.15" x14ac:dyDescent="0.45">
      <c r="A15" s="107">
        <v>2</v>
      </c>
      <c r="B15" s="110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63.15" x14ac:dyDescent="0.45">
      <c r="A16" s="108"/>
      <c r="B16" s="111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63.15" x14ac:dyDescent="0.45">
      <c r="A17" s="109"/>
      <c r="B17" s="112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45">
      <c r="A18" s="99">
        <v>3</v>
      </c>
      <c r="B18" s="102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45">
      <c r="A19" s="100"/>
      <c r="B19" s="103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45">
      <c r="A20" s="101"/>
      <c r="B20" s="104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2" x14ac:dyDescent="0.4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2" x14ac:dyDescent="0.4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45">
      <c r="L23" s="71"/>
      <c r="M23" s="71"/>
    </row>
  </sheetData>
  <mergeCells count="27"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 PROEX</vt:lpstr>
      <vt:lpstr>REITORIA SCII 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CERES</vt:lpstr>
      <vt:lpstr>CEO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2021-04-06T16:26:14Z</dcterms:modified>
</cp:coreProperties>
</file>